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xl/comments3.xml" ContentType="application/vnd.openxmlformats-officedocument.spreadsheetml.comments+xml"/>
  <Override PartName="/xl/pivotTables/pivotTable2.xml" ContentType="application/vnd.openxmlformats-officedocument.spreadsheetml.pivotTable+xml"/>
  <Override PartName="/xl/comments4.xml" ContentType="application/vnd.openxmlformats-officedocument.spreadsheetml.comments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126842\AppData\Local\Temp\notesC9812B\"/>
    </mc:Choice>
  </mc:AlternateContent>
  <bookViews>
    <workbookView xWindow="0" yWindow="0" windowWidth="19200" windowHeight="7812"/>
  </bookViews>
  <sheets>
    <sheet name="MY Allocation 2nd 2011" sheetId="2" r:id="rId1"/>
    <sheet name="Worksheet 2nd 2011" sheetId="3" r:id="rId2"/>
    <sheet name="MY Allocation 1st 2012" sheetId="4" r:id="rId3"/>
    <sheet name="Worksheet 1st 2012" sheetId="5" r:id="rId4"/>
    <sheet name="MY Allocation 2nd 2012" sheetId="6" r:id="rId5"/>
    <sheet name="Worksheet 2nd 2012" sheetId="7" r:id="rId6"/>
    <sheet name="MY Allocation 1st 2013" sheetId="8" r:id="rId7"/>
    <sheet name="Worksheet 1st 2013" sheetId="9" r:id="rId8"/>
    <sheet name="MY Allocation 2nd 2013" sheetId="10" r:id="rId9"/>
    <sheet name="Worksheet 2nd 2013" sheetId="11" r:id="rId10"/>
    <sheet name="MY Allocation 1st 2014" sheetId="12" r:id="rId11"/>
    <sheet name="Worksheet 1st 2014" sheetId="13" r:id="rId12"/>
    <sheet name="MY Allocation 1st 2014 Revised" sheetId="14" r:id="rId13"/>
    <sheet name="Worksheet 1st 2014 Revised" sheetId="15" r:id="rId14"/>
    <sheet name="MY Allocation 2nd 2014" sheetId="16" r:id="rId15"/>
    <sheet name="Worksheet 2nd 2014" sheetId="17" r:id="rId16"/>
    <sheet name="MZ Allocation 2nd 2014" sheetId="20" r:id="rId17"/>
    <sheet name="MZ Worksheet 2nd 2014" sheetId="21" r:id="rId18"/>
    <sheet name="MZ Allocation 1st 2015" sheetId="18" r:id="rId19"/>
    <sheet name="Worksheet 1st 2015" sheetId="19" r:id="rId20"/>
    <sheet name="MZ Allocation July 2015" sheetId="26" r:id="rId21"/>
    <sheet name="Worksheet July 2015" sheetId="27" r:id="rId22"/>
    <sheet name="MZ Allocation 2nd 2015" sheetId="24" r:id="rId23"/>
    <sheet name="Worksheet 2nd 2015" sheetId="25" r:id="rId24"/>
    <sheet name="MZ Allocation 1st 2016" sheetId="22" r:id="rId25"/>
    <sheet name="Worksheet 1st 2016" sheetId="23" r:id="rId26"/>
    <sheet name="MZ Allocation 2nd 2016" sheetId="28" r:id="rId27"/>
    <sheet name="Worksheet 2nd 2016" sheetId="29" r:id="rId28"/>
  </sheets>
  <externalReferences>
    <externalReference r:id="rId29"/>
  </externalReferences>
  <definedNames>
    <definedName name="_xlnm.Print_Area" localSheetId="26">'MZ Allocation 2nd 2016'!$A$1:$H$37</definedName>
    <definedName name="_xlnm.Print_Area" localSheetId="7">'Worksheet 1st 2013'!$EA$2:$EI$34</definedName>
  </definedNames>
  <calcPr calcId="152511"/>
  <pivotCaches>
    <pivotCache cacheId="15" r:id="rId30"/>
    <pivotCache cacheId="16" r:id="rId31"/>
    <pivotCache cacheId="17" r:id="rId3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8" l="1"/>
  <c r="B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G8" i="28"/>
  <c r="G7" i="28"/>
  <c r="G24" i="28" s="1"/>
  <c r="EB21" i="27" l="1"/>
  <c r="EA21" i="27"/>
  <c r="DZ21" i="27"/>
  <c r="DY21" i="27"/>
  <c r="DX21" i="27"/>
  <c r="DW21" i="27"/>
  <c r="DV21" i="27"/>
  <c r="DU21" i="27"/>
  <c r="DT21" i="27"/>
  <c r="DS21" i="27"/>
  <c r="DR21" i="27"/>
  <c r="DQ21" i="27"/>
  <c r="DP21" i="27"/>
  <c r="DO21" i="27"/>
  <c r="DN21" i="27"/>
  <c r="DM21" i="27"/>
  <c r="DL21" i="27"/>
  <c r="DK21" i="27"/>
  <c r="DJ21" i="27"/>
  <c r="DI21" i="27"/>
  <c r="DH21" i="27"/>
  <c r="DG21" i="27"/>
  <c r="DF21" i="27"/>
  <c r="DE21" i="27"/>
  <c r="DD21" i="27"/>
  <c r="DC21" i="27"/>
  <c r="DB21" i="27"/>
  <c r="DA21" i="27"/>
  <c r="CZ21" i="27"/>
  <c r="CY21" i="27"/>
  <c r="CX21" i="27"/>
  <c r="CW21" i="27"/>
  <c r="CV21" i="27"/>
  <c r="CU21" i="27"/>
  <c r="CT21" i="27"/>
  <c r="CS21" i="27"/>
  <c r="CR21" i="27"/>
  <c r="CQ21" i="27"/>
  <c r="CP21" i="27"/>
  <c r="CO21" i="27"/>
  <c r="CN21" i="27"/>
  <c r="CM21" i="27"/>
  <c r="CL21" i="27"/>
  <c r="CK21" i="27"/>
  <c r="CJ21" i="27"/>
  <c r="CI21" i="27"/>
  <c r="CH21" i="27"/>
  <c r="CG21" i="27"/>
  <c r="CF21" i="27"/>
  <c r="CE21" i="27"/>
  <c r="CD21" i="27"/>
  <c r="CC21" i="27"/>
  <c r="CB21" i="27"/>
  <c r="CA21" i="27"/>
  <c r="BZ21" i="27"/>
  <c r="BY21" i="27"/>
  <c r="BX21" i="27"/>
  <c r="BW21" i="27"/>
  <c r="BV21" i="27"/>
  <c r="BU21" i="27"/>
  <c r="BT21" i="27"/>
  <c r="BS21" i="27"/>
  <c r="BR21" i="27"/>
  <c r="BQ21" i="27"/>
  <c r="EC21" i="27" s="1"/>
  <c r="EB20" i="27"/>
  <c r="EA20" i="27"/>
  <c r="DZ20" i="27"/>
  <c r="DY20" i="27"/>
  <c r="DX20" i="27"/>
  <c r="DW20" i="27"/>
  <c r="DV20" i="27"/>
  <c r="DU20" i="27"/>
  <c r="DT20" i="27"/>
  <c r="DS20" i="27"/>
  <c r="DR20" i="27"/>
  <c r="DQ20" i="27"/>
  <c r="DP20" i="27"/>
  <c r="DO20" i="27"/>
  <c r="DN20" i="27"/>
  <c r="DM20" i="27"/>
  <c r="DL20" i="27"/>
  <c r="DK20" i="27"/>
  <c r="DJ20" i="27"/>
  <c r="DI20" i="27"/>
  <c r="DH20" i="27"/>
  <c r="DG20" i="27"/>
  <c r="DF20" i="27"/>
  <c r="DE20" i="27"/>
  <c r="DD20" i="27"/>
  <c r="DC20" i="27"/>
  <c r="DB20" i="27"/>
  <c r="DA20" i="27"/>
  <c r="CZ20" i="27"/>
  <c r="CY20" i="27"/>
  <c r="CX20" i="27"/>
  <c r="CW20" i="27"/>
  <c r="CV20" i="27"/>
  <c r="CU20" i="27"/>
  <c r="CT20" i="27"/>
  <c r="CS20" i="27"/>
  <c r="CR20" i="27"/>
  <c r="CQ20" i="27"/>
  <c r="CP20" i="27"/>
  <c r="CO20" i="27"/>
  <c r="CN20" i="27"/>
  <c r="CM20" i="27"/>
  <c r="CL20" i="27"/>
  <c r="CK20" i="27"/>
  <c r="CJ20" i="27"/>
  <c r="CI20" i="27"/>
  <c r="CH20" i="27"/>
  <c r="CG20" i="27"/>
  <c r="CF20" i="27"/>
  <c r="CE20" i="27"/>
  <c r="CD20" i="27"/>
  <c r="CC20" i="27"/>
  <c r="CB20" i="27"/>
  <c r="CA20" i="27"/>
  <c r="BZ20" i="27"/>
  <c r="BY20" i="27"/>
  <c r="BX20" i="27"/>
  <c r="BW20" i="27"/>
  <c r="BV20" i="27"/>
  <c r="BU20" i="27"/>
  <c r="BT20" i="27"/>
  <c r="BS20" i="27"/>
  <c r="BR20" i="27"/>
  <c r="BQ20" i="27"/>
  <c r="EC20" i="27" s="1"/>
  <c r="EB19" i="27"/>
  <c r="EA19" i="27"/>
  <c r="DZ19" i="27"/>
  <c r="DY19" i="27"/>
  <c r="DX19" i="27"/>
  <c r="DW19" i="27"/>
  <c r="DV19" i="27"/>
  <c r="DU19" i="27"/>
  <c r="DT19" i="27"/>
  <c r="DS19" i="27"/>
  <c r="DR19" i="27"/>
  <c r="DQ19" i="27"/>
  <c r="DP19" i="27"/>
  <c r="DO19" i="27"/>
  <c r="DN19" i="27"/>
  <c r="DM19" i="27"/>
  <c r="DL19" i="27"/>
  <c r="DK19" i="27"/>
  <c r="DJ19" i="27"/>
  <c r="DI19" i="27"/>
  <c r="DH19" i="27"/>
  <c r="DG19" i="27"/>
  <c r="DF19" i="27"/>
  <c r="DE19" i="27"/>
  <c r="DD19" i="27"/>
  <c r="DC19" i="27"/>
  <c r="DB19" i="27"/>
  <c r="DA19" i="27"/>
  <c r="CZ19" i="27"/>
  <c r="CY19" i="27"/>
  <c r="CX19" i="27"/>
  <c r="CW19" i="27"/>
  <c r="CV19" i="27"/>
  <c r="CU19" i="27"/>
  <c r="CT19" i="27"/>
  <c r="CS19" i="27"/>
  <c r="CR19" i="27"/>
  <c r="CQ19" i="27"/>
  <c r="CP19" i="27"/>
  <c r="CO19" i="27"/>
  <c r="CN19" i="27"/>
  <c r="CM19" i="27"/>
  <c r="CL19" i="27"/>
  <c r="CK19" i="27"/>
  <c r="CJ19" i="27"/>
  <c r="CI19" i="27"/>
  <c r="CH19" i="27"/>
  <c r="CG19" i="27"/>
  <c r="CF19" i="27"/>
  <c r="CE19" i="27"/>
  <c r="CD19" i="27"/>
  <c r="CC19" i="27"/>
  <c r="CB19" i="27"/>
  <c r="CA19" i="27"/>
  <c r="BZ19" i="27"/>
  <c r="BY19" i="27"/>
  <c r="BX19" i="27"/>
  <c r="BW19" i="27"/>
  <c r="BV19" i="27"/>
  <c r="BU19" i="27"/>
  <c r="BT19" i="27"/>
  <c r="BS19" i="27"/>
  <c r="BR19" i="27"/>
  <c r="BQ19" i="27"/>
  <c r="EC19" i="27" s="1"/>
  <c r="EB18" i="27"/>
  <c r="EA18" i="27"/>
  <c r="DZ18" i="27"/>
  <c r="DY18" i="27"/>
  <c r="DX18" i="27"/>
  <c r="DW18" i="27"/>
  <c r="DV18" i="27"/>
  <c r="DU18" i="27"/>
  <c r="DT18" i="27"/>
  <c r="DS18" i="27"/>
  <c r="DR18" i="27"/>
  <c r="DQ18" i="27"/>
  <c r="DP18" i="27"/>
  <c r="DO18" i="27"/>
  <c r="DN18" i="27"/>
  <c r="DM18" i="27"/>
  <c r="DL18" i="27"/>
  <c r="DK18" i="27"/>
  <c r="DJ18" i="27"/>
  <c r="DI18" i="27"/>
  <c r="DH18" i="27"/>
  <c r="DG18" i="27"/>
  <c r="DF18" i="27"/>
  <c r="DE18" i="27"/>
  <c r="DD18" i="27"/>
  <c r="DC18" i="27"/>
  <c r="DB18" i="27"/>
  <c r="DA18" i="27"/>
  <c r="CZ18" i="27"/>
  <c r="CY18" i="27"/>
  <c r="CX18" i="27"/>
  <c r="CW18" i="27"/>
  <c r="CV18" i="27"/>
  <c r="CU18" i="27"/>
  <c r="CT18" i="27"/>
  <c r="CS18" i="27"/>
  <c r="CR18" i="27"/>
  <c r="CQ18" i="27"/>
  <c r="CP18" i="27"/>
  <c r="CO18" i="27"/>
  <c r="CN18" i="27"/>
  <c r="CM18" i="27"/>
  <c r="CL18" i="27"/>
  <c r="CK18" i="27"/>
  <c r="CJ18" i="27"/>
  <c r="CI18" i="27"/>
  <c r="CH18" i="27"/>
  <c r="CG18" i="27"/>
  <c r="CF18" i="27"/>
  <c r="CE18" i="27"/>
  <c r="CD18" i="27"/>
  <c r="CC18" i="27"/>
  <c r="CB18" i="27"/>
  <c r="CA18" i="27"/>
  <c r="BZ18" i="27"/>
  <c r="BY18" i="27"/>
  <c r="BX18" i="27"/>
  <c r="BW18" i="27"/>
  <c r="BV18" i="27"/>
  <c r="BU18" i="27"/>
  <c r="BT18" i="27"/>
  <c r="BS18" i="27"/>
  <c r="BR18" i="27"/>
  <c r="BQ18" i="27"/>
  <c r="EC18" i="27" s="1"/>
  <c r="EB17" i="27"/>
  <c r="EA17" i="27"/>
  <c r="DZ17" i="27"/>
  <c r="DY17" i="27"/>
  <c r="DX17" i="27"/>
  <c r="DW17" i="27"/>
  <c r="DV17" i="27"/>
  <c r="DU17" i="27"/>
  <c r="DT17" i="27"/>
  <c r="DS17" i="27"/>
  <c r="DR17" i="27"/>
  <c r="DQ17" i="27"/>
  <c r="DP17" i="27"/>
  <c r="DO17" i="27"/>
  <c r="DN17" i="27"/>
  <c r="DM17" i="27"/>
  <c r="DL17" i="27"/>
  <c r="DK17" i="27"/>
  <c r="DJ17" i="27"/>
  <c r="DI17" i="27"/>
  <c r="DH17" i="27"/>
  <c r="DG17" i="27"/>
  <c r="DF17" i="27"/>
  <c r="DE17" i="27"/>
  <c r="DD17" i="27"/>
  <c r="DC17" i="27"/>
  <c r="DB17" i="27"/>
  <c r="DA17" i="27"/>
  <c r="CZ17" i="27"/>
  <c r="CY17" i="27"/>
  <c r="CX17" i="27"/>
  <c r="CW17" i="27"/>
  <c r="CV17" i="27"/>
  <c r="CU17" i="27"/>
  <c r="CT17" i="27"/>
  <c r="CS17" i="27"/>
  <c r="CR17" i="27"/>
  <c r="CQ17" i="27"/>
  <c r="CP17" i="27"/>
  <c r="CO17" i="27"/>
  <c r="CN17" i="27"/>
  <c r="CM17" i="27"/>
  <c r="CL17" i="27"/>
  <c r="CK17" i="27"/>
  <c r="CJ17" i="27"/>
  <c r="CI17" i="27"/>
  <c r="CH17" i="27"/>
  <c r="CG17" i="27"/>
  <c r="CF17" i="27"/>
  <c r="CE17" i="27"/>
  <c r="CD17" i="27"/>
  <c r="CC17" i="27"/>
  <c r="CB17" i="27"/>
  <c r="CA17" i="27"/>
  <c r="BZ17" i="27"/>
  <c r="BY17" i="27"/>
  <c r="BX17" i="27"/>
  <c r="BW17" i="27"/>
  <c r="BV17" i="27"/>
  <c r="BU17" i="27"/>
  <c r="BT17" i="27"/>
  <c r="BS17" i="27"/>
  <c r="BR17" i="27"/>
  <c r="BQ17" i="27"/>
  <c r="EC17" i="27" s="1"/>
  <c r="EB16" i="27"/>
  <c r="EA16" i="27"/>
  <c r="DZ16" i="27"/>
  <c r="DY16" i="27"/>
  <c r="DX16" i="27"/>
  <c r="DW16" i="27"/>
  <c r="DV16" i="27"/>
  <c r="DU16" i="27"/>
  <c r="DT16" i="27"/>
  <c r="DS16" i="27"/>
  <c r="DR16" i="27"/>
  <c r="DQ16" i="27"/>
  <c r="DP16" i="27"/>
  <c r="DO16" i="27"/>
  <c r="DN16" i="27"/>
  <c r="DM16" i="27"/>
  <c r="DL16" i="27"/>
  <c r="DK16" i="27"/>
  <c r="DJ16" i="27"/>
  <c r="DI16" i="27"/>
  <c r="DH16" i="27"/>
  <c r="DG16" i="27"/>
  <c r="DF16" i="27"/>
  <c r="DE16" i="27"/>
  <c r="DD16" i="27"/>
  <c r="DC16" i="27"/>
  <c r="DB16" i="27"/>
  <c r="DA16" i="27"/>
  <c r="CZ16" i="27"/>
  <c r="CY16" i="27"/>
  <c r="CX16" i="27"/>
  <c r="CW16" i="27"/>
  <c r="CV16" i="27"/>
  <c r="CU16" i="27"/>
  <c r="CT16" i="27"/>
  <c r="CS16" i="27"/>
  <c r="CR16" i="27"/>
  <c r="CQ16" i="27"/>
  <c r="CP16" i="27"/>
  <c r="CO16" i="27"/>
  <c r="CN16" i="27"/>
  <c r="CM16" i="27"/>
  <c r="CL16" i="27"/>
  <c r="CK16" i="27"/>
  <c r="CJ16" i="27"/>
  <c r="CI16" i="27"/>
  <c r="CH16" i="27"/>
  <c r="CG16" i="27"/>
  <c r="CF16" i="27"/>
  <c r="CE16" i="27"/>
  <c r="CD16" i="27"/>
  <c r="CC16" i="27"/>
  <c r="CB16" i="27"/>
  <c r="CA16" i="27"/>
  <c r="BZ16" i="27"/>
  <c r="BY16" i="27"/>
  <c r="BX16" i="27"/>
  <c r="BW16" i="27"/>
  <c r="BV16" i="27"/>
  <c r="BU16" i="27"/>
  <c r="BT16" i="27"/>
  <c r="BS16" i="27"/>
  <c r="BR16" i="27"/>
  <c r="BQ16" i="27"/>
  <c r="EC16" i="27" s="1"/>
  <c r="EB15" i="27"/>
  <c r="EA15" i="27"/>
  <c r="DZ15" i="27"/>
  <c r="DY15" i="27"/>
  <c r="DX15" i="27"/>
  <c r="DW15" i="27"/>
  <c r="DV15" i="27"/>
  <c r="DU15" i="27"/>
  <c r="DT15" i="27"/>
  <c r="DS15" i="27"/>
  <c r="DR15" i="27"/>
  <c r="DQ15" i="27"/>
  <c r="DP15" i="27"/>
  <c r="DO15" i="27"/>
  <c r="DN15" i="27"/>
  <c r="DM15" i="27"/>
  <c r="DL15" i="27"/>
  <c r="DK15" i="27"/>
  <c r="DJ15" i="27"/>
  <c r="DI15" i="27"/>
  <c r="DH15" i="27"/>
  <c r="DG15" i="27"/>
  <c r="DF15" i="27"/>
  <c r="DE15" i="27"/>
  <c r="DD15" i="27"/>
  <c r="DC15" i="27"/>
  <c r="DB15" i="27"/>
  <c r="DA15" i="27"/>
  <c r="CZ15" i="27"/>
  <c r="CY15" i="27"/>
  <c r="CX15" i="27"/>
  <c r="CW15" i="27"/>
  <c r="CV15" i="27"/>
  <c r="CU15" i="27"/>
  <c r="CT15" i="27"/>
  <c r="CS15" i="27"/>
  <c r="CR15" i="27"/>
  <c r="CQ15" i="27"/>
  <c r="CP15" i="27"/>
  <c r="CO15" i="27"/>
  <c r="CN15" i="27"/>
  <c r="CM15" i="27"/>
  <c r="CL15" i="27"/>
  <c r="CK15" i="27"/>
  <c r="CJ15" i="27"/>
  <c r="CI15" i="27"/>
  <c r="CH15" i="27"/>
  <c r="CG15" i="27"/>
  <c r="CF15" i="27"/>
  <c r="CE15" i="27"/>
  <c r="CD15" i="27"/>
  <c r="CC15" i="27"/>
  <c r="CB15" i="27"/>
  <c r="CA15" i="27"/>
  <c r="BZ15" i="27"/>
  <c r="BY15" i="27"/>
  <c r="BX15" i="27"/>
  <c r="BW15" i="27"/>
  <c r="BV15" i="27"/>
  <c r="BU15" i="27"/>
  <c r="BT15" i="27"/>
  <c r="BS15" i="27"/>
  <c r="BR15" i="27"/>
  <c r="BQ15" i="27"/>
  <c r="EC15" i="27" s="1"/>
  <c r="EB14" i="27"/>
  <c r="EA14" i="27"/>
  <c r="DZ14" i="27"/>
  <c r="DY14" i="27"/>
  <c r="DX14" i="27"/>
  <c r="DW14" i="27"/>
  <c r="DV14" i="27"/>
  <c r="DU14" i="27"/>
  <c r="DT14" i="27"/>
  <c r="DS14" i="27"/>
  <c r="DR14" i="27"/>
  <c r="DQ14" i="27"/>
  <c r="DP14" i="27"/>
  <c r="DO14" i="27"/>
  <c r="DN14" i="27"/>
  <c r="DM14" i="27"/>
  <c r="DL14" i="27"/>
  <c r="DK14" i="27"/>
  <c r="DJ14" i="27"/>
  <c r="DI14" i="27"/>
  <c r="DH14" i="27"/>
  <c r="DG14" i="27"/>
  <c r="DF14" i="27"/>
  <c r="DE14" i="27"/>
  <c r="DD14" i="27"/>
  <c r="DC14" i="27"/>
  <c r="DB14" i="27"/>
  <c r="DA14" i="27"/>
  <c r="CZ14" i="27"/>
  <c r="CY14" i="27"/>
  <c r="CX14" i="27"/>
  <c r="CW14" i="27"/>
  <c r="CV14" i="27"/>
  <c r="CU14" i="27"/>
  <c r="CT14" i="27"/>
  <c r="CS14" i="27"/>
  <c r="CR14" i="27"/>
  <c r="CQ14" i="27"/>
  <c r="CP14" i="27"/>
  <c r="CO14" i="27"/>
  <c r="CN14" i="27"/>
  <c r="CM14" i="27"/>
  <c r="CL14" i="27"/>
  <c r="CK14" i="27"/>
  <c r="CJ14" i="27"/>
  <c r="CI14" i="27"/>
  <c r="CH14" i="27"/>
  <c r="CG14" i="27"/>
  <c r="CF14" i="27"/>
  <c r="CE14" i="27"/>
  <c r="CD14" i="27"/>
  <c r="CC14" i="27"/>
  <c r="CB14" i="27"/>
  <c r="CA14" i="27"/>
  <c r="BZ14" i="27"/>
  <c r="BY14" i="27"/>
  <c r="BX14" i="27"/>
  <c r="BW14" i="27"/>
  <c r="BV14" i="27"/>
  <c r="BU14" i="27"/>
  <c r="BT14" i="27"/>
  <c r="BS14" i="27"/>
  <c r="BR14" i="27"/>
  <c r="BQ14" i="27"/>
  <c r="EC14" i="27" s="1"/>
  <c r="EB13" i="27"/>
  <c r="EA13" i="27"/>
  <c r="DZ13" i="27"/>
  <c r="DY13" i="27"/>
  <c r="DX13" i="27"/>
  <c r="DW13" i="27"/>
  <c r="DV13" i="27"/>
  <c r="DU13" i="27"/>
  <c r="DT13" i="27"/>
  <c r="DS13" i="27"/>
  <c r="DR13" i="27"/>
  <c r="DQ13" i="27"/>
  <c r="DP13" i="27"/>
  <c r="DO13" i="27"/>
  <c r="DN13" i="27"/>
  <c r="DM13" i="27"/>
  <c r="DL13" i="27"/>
  <c r="DK13" i="27"/>
  <c r="DJ13" i="27"/>
  <c r="DI13" i="27"/>
  <c r="DH13" i="27"/>
  <c r="DG13" i="27"/>
  <c r="DF13" i="27"/>
  <c r="DE13" i="27"/>
  <c r="DD13" i="27"/>
  <c r="DC13" i="27"/>
  <c r="DB13" i="27"/>
  <c r="DA13" i="27"/>
  <c r="CZ13" i="27"/>
  <c r="CY13" i="27"/>
  <c r="CX13" i="27"/>
  <c r="CW13" i="27"/>
  <c r="CV13" i="27"/>
  <c r="CU13" i="27"/>
  <c r="CT13" i="27"/>
  <c r="CS13" i="27"/>
  <c r="CR13" i="27"/>
  <c r="CQ13" i="27"/>
  <c r="CP13" i="27"/>
  <c r="CO13" i="27"/>
  <c r="CN13" i="27"/>
  <c r="CM13" i="27"/>
  <c r="CL13" i="27"/>
  <c r="CK13" i="27"/>
  <c r="CJ13" i="27"/>
  <c r="CI13" i="27"/>
  <c r="CH13" i="27"/>
  <c r="CG13" i="27"/>
  <c r="CF13" i="27"/>
  <c r="CE13" i="27"/>
  <c r="CD13" i="27"/>
  <c r="CC13" i="27"/>
  <c r="CB13" i="27"/>
  <c r="CA13" i="27"/>
  <c r="BZ13" i="27"/>
  <c r="BY13" i="27"/>
  <c r="BX13" i="27"/>
  <c r="BW13" i="27"/>
  <c r="BV13" i="27"/>
  <c r="BU13" i="27"/>
  <c r="BT13" i="27"/>
  <c r="BS13" i="27"/>
  <c r="BR13" i="27"/>
  <c r="BQ13" i="27"/>
  <c r="EC13" i="27" s="1"/>
  <c r="EB12" i="27"/>
  <c r="EA12" i="27"/>
  <c r="DZ12" i="27"/>
  <c r="DY12" i="27"/>
  <c r="DX12" i="27"/>
  <c r="DW12" i="27"/>
  <c r="DV12" i="27"/>
  <c r="DU12" i="27"/>
  <c r="DT12" i="27"/>
  <c r="DS12" i="27"/>
  <c r="DR12" i="27"/>
  <c r="DQ12" i="27"/>
  <c r="DP12" i="27"/>
  <c r="DO12" i="27"/>
  <c r="DN12" i="27"/>
  <c r="DM12" i="27"/>
  <c r="DL12" i="27"/>
  <c r="DK12" i="27"/>
  <c r="DJ12" i="27"/>
  <c r="DI12" i="27"/>
  <c r="DH12" i="27"/>
  <c r="DG12" i="27"/>
  <c r="DF12" i="27"/>
  <c r="DE12" i="27"/>
  <c r="DD12" i="27"/>
  <c r="DC12" i="27"/>
  <c r="DB12" i="27"/>
  <c r="DA12" i="27"/>
  <c r="CZ12" i="27"/>
  <c r="CY12" i="27"/>
  <c r="CX12" i="27"/>
  <c r="CW12" i="27"/>
  <c r="CV12" i="27"/>
  <c r="CU12" i="27"/>
  <c r="CT12" i="27"/>
  <c r="CS12" i="27"/>
  <c r="CR12" i="27"/>
  <c r="CQ12" i="27"/>
  <c r="CP12" i="27"/>
  <c r="CO12" i="27"/>
  <c r="CN12" i="27"/>
  <c r="CM12" i="27"/>
  <c r="CL12" i="27"/>
  <c r="CK12" i="27"/>
  <c r="CJ12" i="27"/>
  <c r="CI12" i="27"/>
  <c r="CH12" i="27"/>
  <c r="CG12" i="27"/>
  <c r="CF12" i="27"/>
  <c r="CE12" i="27"/>
  <c r="CD12" i="27"/>
  <c r="CC12" i="27"/>
  <c r="CB12" i="27"/>
  <c r="CA12" i="27"/>
  <c r="BZ12" i="27"/>
  <c r="BY12" i="27"/>
  <c r="BX12" i="27"/>
  <c r="BW12" i="27"/>
  <c r="BV12" i="27"/>
  <c r="BU12" i="27"/>
  <c r="BT12" i="27"/>
  <c r="BS12" i="27"/>
  <c r="BR12" i="27"/>
  <c r="BQ12" i="27"/>
  <c r="EC12" i="27" s="1"/>
  <c r="EB11" i="27"/>
  <c r="EA11" i="27"/>
  <c r="DZ11" i="27"/>
  <c r="DY11" i="27"/>
  <c r="DX11" i="27"/>
  <c r="DW11" i="27"/>
  <c r="DV11" i="27"/>
  <c r="DU11" i="27"/>
  <c r="DT11" i="27"/>
  <c r="DS11" i="27"/>
  <c r="DR11" i="27"/>
  <c r="DQ11" i="27"/>
  <c r="DP11" i="27"/>
  <c r="DO11" i="27"/>
  <c r="DN11" i="27"/>
  <c r="DM11" i="27"/>
  <c r="DL11" i="27"/>
  <c r="DK11" i="27"/>
  <c r="DJ11" i="27"/>
  <c r="DI11" i="27"/>
  <c r="DH11" i="27"/>
  <c r="DG11" i="27"/>
  <c r="DF11" i="27"/>
  <c r="DE11" i="27"/>
  <c r="DD11" i="27"/>
  <c r="DC11" i="27"/>
  <c r="DB11" i="27"/>
  <c r="DA11" i="27"/>
  <c r="CZ11" i="27"/>
  <c r="CY11" i="27"/>
  <c r="CX11" i="27"/>
  <c r="CW11" i="27"/>
  <c r="CV11" i="27"/>
  <c r="CU11" i="27"/>
  <c r="CT11" i="27"/>
  <c r="CS11" i="27"/>
  <c r="CR11" i="27"/>
  <c r="CQ11" i="27"/>
  <c r="CP11" i="27"/>
  <c r="CO11" i="27"/>
  <c r="CN11" i="27"/>
  <c r="CM11" i="27"/>
  <c r="CL11" i="27"/>
  <c r="CK11" i="27"/>
  <c r="CJ11" i="27"/>
  <c r="CI11" i="27"/>
  <c r="CH11" i="27"/>
  <c r="CG11" i="27"/>
  <c r="CF11" i="27"/>
  <c r="CE11" i="27"/>
  <c r="CD11" i="27"/>
  <c r="CC11" i="27"/>
  <c r="CB11" i="27"/>
  <c r="CA11" i="27"/>
  <c r="BZ11" i="27"/>
  <c r="BY11" i="27"/>
  <c r="BX11" i="27"/>
  <c r="BW11" i="27"/>
  <c r="BV11" i="27"/>
  <c r="BU11" i="27"/>
  <c r="BT11" i="27"/>
  <c r="BS11" i="27"/>
  <c r="BR11" i="27"/>
  <c r="BQ11" i="27"/>
  <c r="EC11" i="27" s="1"/>
  <c r="EB10" i="27"/>
  <c r="EA10" i="27"/>
  <c r="DZ10" i="27"/>
  <c r="DY10" i="27"/>
  <c r="DX10" i="27"/>
  <c r="DW10" i="27"/>
  <c r="DV10" i="27"/>
  <c r="DU10" i="27"/>
  <c r="DT10" i="27"/>
  <c r="DS10" i="27"/>
  <c r="DR10" i="27"/>
  <c r="DQ10" i="27"/>
  <c r="DP10" i="27"/>
  <c r="DO10" i="27"/>
  <c r="DN10" i="27"/>
  <c r="DM10" i="27"/>
  <c r="DL10" i="27"/>
  <c r="DK10" i="27"/>
  <c r="DJ10" i="27"/>
  <c r="DI10" i="27"/>
  <c r="DH10" i="27"/>
  <c r="DG10" i="27"/>
  <c r="DF10" i="27"/>
  <c r="DE10" i="27"/>
  <c r="DD10" i="27"/>
  <c r="DC10" i="27"/>
  <c r="DB10" i="27"/>
  <c r="DA10" i="27"/>
  <c r="CZ10" i="27"/>
  <c r="CY10" i="27"/>
  <c r="CX10" i="27"/>
  <c r="CW10" i="27"/>
  <c r="CV10" i="27"/>
  <c r="CU10" i="27"/>
  <c r="CT10" i="27"/>
  <c r="CS10" i="27"/>
  <c r="CR10" i="27"/>
  <c r="CQ10" i="27"/>
  <c r="CP10" i="27"/>
  <c r="CO10" i="27"/>
  <c r="CN10" i="27"/>
  <c r="CM10" i="27"/>
  <c r="CL10" i="27"/>
  <c r="CK10" i="27"/>
  <c r="CJ10" i="27"/>
  <c r="CI10" i="27"/>
  <c r="CH10" i="27"/>
  <c r="CG10" i="27"/>
  <c r="CF10" i="27"/>
  <c r="CE10" i="27"/>
  <c r="CD10" i="27"/>
  <c r="CC10" i="27"/>
  <c r="CB10" i="27"/>
  <c r="CA10" i="27"/>
  <c r="BZ10" i="27"/>
  <c r="BY10" i="27"/>
  <c r="BX10" i="27"/>
  <c r="BW10" i="27"/>
  <c r="BV10" i="27"/>
  <c r="BU10" i="27"/>
  <c r="BT10" i="27"/>
  <c r="BS10" i="27"/>
  <c r="BR10" i="27"/>
  <c r="BQ10" i="27"/>
  <c r="EC10" i="27" s="1"/>
  <c r="EB9" i="27"/>
  <c r="EA9" i="27"/>
  <c r="DZ9" i="27"/>
  <c r="DY9" i="27"/>
  <c r="DX9" i="27"/>
  <c r="DW9" i="27"/>
  <c r="DV9" i="27"/>
  <c r="DU9" i="27"/>
  <c r="DT9" i="27"/>
  <c r="DS9" i="27"/>
  <c r="DR9" i="27"/>
  <c r="DQ9" i="27"/>
  <c r="DP9" i="27"/>
  <c r="DO9" i="27"/>
  <c r="DN9" i="27"/>
  <c r="DM9" i="27"/>
  <c r="DL9" i="27"/>
  <c r="DK9" i="27"/>
  <c r="DJ9" i="27"/>
  <c r="DI9" i="27"/>
  <c r="DH9" i="27"/>
  <c r="DG9" i="27"/>
  <c r="DF9" i="27"/>
  <c r="DE9" i="27"/>
  <c r="DD9" i="27"/>
  <c r="DC9" i="27"/>
  <c r="DB9" i="27"/>
  <c r="DA9" i="27"/>
  <c r="CZ9" i="27"/>
  <c r="CY9" i="27"/>
  <c r="CX9" i="27"/>
  <c r="CW9" i="27"/>
  <c r="CV9" i="27"/>
  <c r="CU9" i="27"/>
  <c r="CT9" i="27"/>
  <c r="CS9" i="27"/>
  <c r="CR9" i="27"/>
  <c r="CQ9" i="27"/>
  <c r="CP9" i="27"/>
  <c r="CO9" i="27"/>
  <c r="CN9" i="27"/>
  <c r="CM9" i="27"/>
  <c r="CL9" i="27"/>
  <c r="CK9" i="27"/>
  <c r="CJ9" i="27"/>
  <c r="CI9" i="27"/>
  <c r="CH9" i="27"/>
  <c r="CG9" i="27"/>
  <c r="CF9" i="27"/>
  <c r="CE9" i="27"/>
  <c r="CD9" i="27"/>
  <c r="CC9" i="27"/>
  <c r="CB9" i="27"/>
  <c r="CA9" i="27"/>
  <c r="BZ9" i="27"/>
  <c r="BY9" i="27"/>
  <c r="BX9" i="27"/>
  <c r="BW9" i="27"/>
  <c r="BV9" i="27"/>
  <c r="BU9" i="27"/>
  <c r="BT9" i="27"/>
  <c r="BS9" i="27"/>
  <c r="BR9" i="27"/>
  <c r="BQ9" i="27"/>
  <c r="EC9" i="27" s="1"/>
  <c r="EB8" i="27"/>
  <c r="EA8" i="27"/>
  <c r="DZ8" i="27"/>
  <c r="DY8" i="27"/>
  <c r="DX8" i="27"/>
  <c r="DW8" i="27"/>
  <c r="DV8" i="27"/>
  <c r="DU8" i="27"/>
  <c r="DT8" i="27"/>
  <c r="DS8" i="27"/>
  <c r="DR8" i="27"/>
  <c r="DQ8" i="27"/>
  <c r="DP8" i="27"/>
  <c r="DO8" i="27"/>
  <c r="DN8" i="27"/>
  <c r="DM8" i="27"/>
  <c r="DL8" i="27"/>
  <c r="DK8" i="27"/>
  <c r="DJ8" i="27"/>
  <c r="DI8" i="27"/>
  <c r="DH8" i="27"/>
  <c r="DG8" i="27"/>
  <c r="DF8" i="27"/>
  <c r="DE8" i="27"/>
  <c r="DD8" i="27"/>
  <c r="DC8" i="27"/>
  <c r="DB8" i="27"/>
  <c r="DA8" i="27"/>
  <c r="CZ8" i="27"/>
  <c r="CY8" i="27"/>
  <c r="CX8" i="27"/>
  <c r="CW8" i="27"/>
  <c r="CV8" i="27"/>
  <c r="CU8" i="27"/>
  <c r="CT8" i="27"/>
  <c r="CS8" i="27"/>
  <c r="CR8" i="27"/>
  <c r="CQ8" i="27"/>
  <c r="CP8" i="27"/>
  <c r="CO8" i="27"/>
  <c r="CN8" i="27"/>
  <c r="CM8" i="27"/>
  <c r="CL8" i="27"/>
  <c r="CK8" i="27"/>
  <c r="CJ8" i="27"/>
  <c r="CI8" i="27"/>
  <c r="CH8" i="27"/>
  <c r="CG8" i="27"/>
  <c r="CF8" i="27"/>
  <c r="CE8" i="27"/>
  <c r="CD8" i="27"/>
  <c r="CC8" i="27"/>
  <c r="CB8" i="27"/>
  <c r="CA8" i="27"/>
  <c r="BZ8" i="27"/>
  <c r="BY8" i="27"/>
  <c r="BX8" i="27"/>
  <c r="BW8" i="27"/>
  <c r="BV8" i="27"/>
  <c r="BU8" i="27"/>
  <c r="BT8" i="27"/>
  <c r="BS8" i="27"/>
  <c r="BR8" i="27"/>
  <c r="BQ8" i="27"/>
  <c r="EC8" i="27" s="1"/>
  <c r="EB7" i="27"/>
  <c r="EA7" i="27"/>
  <c r="DZ7" i="27"/>
  <c r="DY7" i="27"/>
  <c r="DX7" i="27"/>
  <c r="DW7" i="27"/>
  <c r="DV7" i="27"/>
  <c r="DU7" i="27"/>
  <c r="DT7" i="27"/>
  <c r="DS7" i="27"/>
  <c r="DR7" i="27"/>
  <c r="DQ7" i="27"/>
  <c r="DP7" i="27"/>
  <c r="DO7" i="27"/>
  <c r="DN7" i="27"/>
  <c r="DM7" i="27"/>
  <c r="DL7" i="27"/>
  <c r="DK7" i="27"/>
  <c r="DJ7" i="27"/>
  <c r="DI7" i="27"/>
  <c r="DH7" i="27"/>
  <c r="DG7" i="27"/>
  <c r="DF7" i="27"/>
  <c r="DE7" i="27"/>
  <c r="DD7" i="27"/>
  <c r="DC7" i="27"/>
  <c r="DB7" i="27"/>
  <c r="DA7" i="27"/>
  <c r="CZ7" i="27"/>
  <c r="CY7" i="27"/>
  <c r="CX7" i="27"/>
  <c r="CW7" i="27"/>
  <c r="CV7" i="27"/>
  <c r="CU7" i="27"/>
  <c r="CT7" i="27"/>
  <c r="CS7" i="27"/>
  <c r="CR7" i="27"/>
  <c r="CQ7" i="27"/>
  <c r="CP7" i="27"/>
  <c r="CO7" i="27"/>
  <c r="CN7" i="27"/>
  <c r="CM7" i="27"/>
  <c r="CL7" i="27"/>
  <c r="CK7" i="27"/>
  <c r="CJ7" i="27"/>
  <c r="CI7" i="27"/>
  <c r="CH7" i="27"/>
  <c r="CG7" i="27"/>
  <c r="CF7" i="27"/>
  <c r="CE7" i="27"/>
  <c r="CD7" i="27"/>
  <c r="CC7" i="27"/>
  <c r="CB7" i="27"/>
  <c r="CA7" i="27"/>
  <c r="BZ7" i="27"/>
  <c r="BY7" i="27"/>
  <c r="BX7" i="27"/>
  <c r="BW7" i="27"/>
  <c r="BV7" i="27"/>
  <c r="BU7" i="27"/>
  <c r="BT7" i="27"/>
  <c r="BS7" i="27"/>
  <c r="BR7" i="27"/>
  <c r="BQ7" i="27"/>
  <c r="EC7" i="27" s="1"/>
  <c r="EB6" i="27"/>
  <c r="EA6" i="27"/>
  <c r="DZ6" i="27"/>
  <c r="DY6" i="27"/>
  <c r="DX6" i="27"/>
  <c r="DW6" i="27"/>
  <c r="DV6" i="27"/>
  <c r="DU6" i="27"/>
  <c r="DT6" i="27"/>
  <c r="DS6" i="27"/>
  <c r="DR6" i="27"/>
  <c r="DQ6" i="27"/>
  <c r="DP6" i="27"/>
  <c r="DO6" i="27"/>
  <c r="DN6" i="27"/>
  <c r="DM6" i="27"/>
  <c r="DL6" i="27"/>
  <c r="DK6" i="27"/>
  <c r="DJ6" i="27"/>
  <c r="DI6" i="27"/>
  <c r="DH6" i="27"/>
  <c r="DG6" i="27"/>
  <c r="DF6" i="27"/>
  <c r="DE6" i="27"/>
  <c r="DD6" i="27"/>
  <c r="DC6" i="27"/>
  <c r="DB6" i="27"/>
  <c r="DA6" i="27"/>
  <c r="CZ6" i="27"/>
  <c r="CY6" i="27"/>
  <c r="CX6" i="27"/>
  <c r="CW6" i="27"/>
  <c r="CV6" i="27"/>
  <c r="CU6" i="27"/>
  <c r="CT6" i="27"/>
  <c r="CS6" i="27"/>
  <c r="CR6" i="27"/>
  <c r="CQ6" i="27"/>
  <c r="CP6" i="27"/>
  <c r="CO6" i="27"/>
  <c r="CN6" i="27"/>
  <c r="CM6" i="27"/>
  <c r="CL6" i="27"/>
  <c r="CK6" i="27"/>
  <c r="CJ6" i="27"/>
  <c r="CI6" i="27"/>
  <c r="CH6" i="27"/>
  <c r="CG6" i="27"/>
  <c r="CF6" i="27"/>
  <c r="CE6" i="27"/>
  <c r="CD6" i="27"/>
  <c r="CC6" i="27"/>
  <c r="CB6" i="27"/>
  <c r="CA6" i="27"/>
  <c r="BZ6" i="27"/>
  <c r="BY6" i="27"/>
  <c r="BX6" i="27"/>
  <c r="BW6" i="27"/>
  <c r="BV6" i="27"/>
  <c r="BU6" i="27"/>
  <c r="BT6" i="27"/>
  <c r="BS6" i="27"/>
  <c r="BR6" i="27"/>
  <c r="BQ6" i="27"/>
  <c r="EC6" i="27" s="1"/>
  <c r="EB5" i="27"/>
  <c r="EA5" i="27"/>
  <c r="DZ5" i="27"/>
  <c r="DY5" i="27"/>
  <c r="DX5" i="27"/>
  <c r="DW5" i="27"/>
  <c r="DV5" i="27"/>
  <c r="DU5" i="27"/>
  <c r="DT5" i="27"/>
  <c r="DS5" i="27"/>
  <c r="DR5" i="27"/>
  <c r="DQ5" i="27"/>
  <c r="DP5" i="27"/>
  <c r="DO5" i="27"/>
  <c r="DN5" i="27"/>
  <c r="DM5" i="27"/>
  <c r="DL5" i="27"/>
  <c r="DK5" i="27"/>
  <c r="DJ5" i="27"/>
  <c r="DI5" i="27"/>
  <c r="DH5" i="27"/>
  <c r="DG5" i="27"/>
  <c r="DF5" i="27"/>
  <c r="DE5" i="27"/>
  <c r="DD5" i="27"/>
  <c r="DC5" i="27"/>
  <c r="DB5" i="27"/>
  <c r="DA5" i="27"/>
  <c r="CZ5" i="27"/>
  <c r="CY5" i="27"/>
  <c r="CX5" i="27"/>
  <c r="CW5" i="27"/>
  <c r="CV5" i="27"/>
  <c r="CU5" i="27"/>
  <c r="CT5" i="27"/>
  <c r="CS5" i="27"/>
  <c r="CR5" i="27"/>
  <c r="CQ5" i="27"/>
  <c r="CP5" i="27"/>
  <c r="CO5" i="27"/>
  <c r="CN5" i="27"/>
  <c r="CM5" i="27"/>
  <c r="CL5" i="27"/>
  <c r="CK5" i="27"/>
  <c r="CJ5" i="27"/>
  <c r="CI5" i="27"/>
  <c r="CH5" i="27"/>
  <c r="CG5" i="27"/>
  <c r="CF5" i="27"/>
  <c r="CE5" i="27"/>
  <c r="CD5" i="27"/>
  <c r="CC5" i="27"/>
  <c r="CB5" i="27"/>
  <c r="CA5" i="27"/>
  <c r="BZ5" i="27"/>
  <c r="BY5" i="27"/>
  <c r="BX5" i="27"/>
  <c r="BW5" i="27"/>
  <c r="BV5" i="27"/>
  <c r="BU5" i="27"/>
  <c r="BT5" i="27"/>
  <c r="BS5" i="27"/>
  <c r="BR5" i="27"/>
  <c r="BQ5" i="27"/>
  <c r="EC5" i="27" s="1"/>
  <c r="EB4" i="27"/>
  <c r="EB22" i="27" s="1"/>
  <c r="EA4" i="27"/>
  <c r="EA22" i="27" s="1"/>
  <c r="DZ4" i="27"/>
  <c r="DZ22" i="27" s="1"/>
  <c r="DY4" i="27"/>
  <c r="DY22" i="27" s="1"/>
  <c r="DX4" i="27"/>
  <c r="DX22" i="27" s="1"/>
  <c r="DW4" i="27"/>
  <c r="DW22" i="27" s="1"/>
  <c r="DV4" i="27"/>
  <c r="DV22" i="27" s="1"/>
  <c r="DU4" i="27"/>
  <c r="DU22" i="27" s="1"/>
  <c r="DT4" i="27"/>
  <c r="DT22" i="27" s="1"/>
  <c r="DS4" i="27"/>
  <c r="DS22" i="27" s="1"/>
  <c r="DR4" i="27"/>
  <c r="DR22" i="27" s="1"/>
  <c r="DQ4" i="27"/>
  <c r="DQ22" i="27" s="1"/>
  <c r="DP4" i="27"/>
  <c r="DP22" i="27" s="1"/>
  <c r="DO4" i="27"/>
  <c r="DO22" i="27" s="1"/>
  <c r="DN4" i="27"/>
  <c r="DN22" i="27" s="1"/>
  <c r="DM4" i="27"/>
  <c r="DM22" i="27" s="1"/>
  <c r="DL4" i="27"/>
  <c r="DL22" i="27" s="1"/>
  <c r="DK4" i="27"/>
  <c r="DK22" i="27" s="1"/>
  <c r="DJ4" i="27"/>
  <c r="DJ22" i="27" s="1"/>
  <c r="DI4" i="27"/>
  <c r="DI22" i="27" s="1"/>
  <c r="DH4" i="27"/>
  <c r="DH22" i="27" s="1"/>
  <c r="DG4" i="27"/>
  <c r="DG22" i="27" s="1"/>
  <c r="DF4" i="27"/>
  <c r="DF22" i="27" s="1"/>
  <c r="DE4" i="27"/>
  <c r="DE22" i="27" s="1"/>
  <c r="DD4" i="27"/>
  <c r="DD22" i="27" s="1"/>
  <c r="DC4" i="27"/>
  <c r="DC22" i="27" s="1"/>
  <c r="DB4" i="27"/>
  <c r="DB22" i="27" s="1"/>
  <c r="DA4" i="27"/>
  <c r="DA22" i="27" s="1"/>
  <c r="CZ4" i="27"/>
  <c r="CZ22" i="27" s="1"/>
  <c r="CY4" i="27"/>
  <c r="CY22" i="27" s="1"/>
  <c r="CX4" i="27"/>
  <c r="CX22" i="27" s="1"/>
  <c r="CW4" i="27"/>
  <c r="CW22" i="27" s="1"/>
  <c r="CV4" i="27"/>
  <c r="CV22" i="27" s="1"/>
  <c r="CU4" i="27"/>
  <c r="CU22" i="27" s="1"/>
  <c r="CT4" i="27"/>
  <c r="CT22" i="27" s="1"/>
  <c r="CS4" i="27"/>
  <c r="CS22" i="27" s="1"/>
  <c r="CR4" i="27"/>
  <c r="CR22" i="27" s="1"/>
  <c r="CQ4" i="27"/>
  <c r="CQ22" i="27" s="1"/>
  <c r="CP4" i="27"/>
  <c r="CP22" i="27" s="1"/>
  <c r="CO4" i="27"/>
  <c r="CO22" i="27" s="1"/>
  <c r="CN4" i="27"/>
  <c r="CN22" i="27" s="1"/>
  <c r="CM4" i="27"/>
  <c r="CM22" i="27" s="1"/>
  <c r="CL4" i="27"/>
  <c r="CL22" i="27" s="1"/>
  <c r="CK4" i="27"/>
  <c r="CK22" i="27" s="1"/>
  <c r="CJ4" i="27"/>
  <c r="CJ22" i="27" s="1"/>
  <c r="CI4" i="27"/>
  <c r="CI22" i="27" s="1"/>
  <c r="CH4" i="27"/>
  <c r="CH22" i="27" s="1"/>
  <c r="CG4" i="27"/>
  <c r="CG22" i="27" s="1"/>
  <c r="CF4" i="27"/>
  <c r="CF22" i="27" s="1"/>
  <c r="CE4" i="27"/>
  <c r="CE22" i="27" s="1"/>
  <c r="CD4" i="27"/>
  <c r="CD22" i="27" s="1"/>
  <c r="CC4" i="27"/>
  <c r="CC22" i="27" s="1"/>
  <c r="CB4" i="27"/>
  <c r="CB22" i="27" s="1"/>
  <c r="CA4" i="27"/>
  <c r="CA22" i="27" s="1"/>
  <c r="BZ4" i="27"/>
  <c r="BZ22" i="27" s="1"/>
  <c r="BY4" i="27"/>
  <c r="BY22" i="27" s="1"/>
  <c r="BX4" i="27"/>
  <c r="BX22" i="27" s="1"/>
  <c r="BW4" i="27"/>
  <c r="BW22" i="27" s="1"/>
  <c r="BV4" i="27"/>
  <c r="BV22" i="27" s="1"/>
  <c r="BU4" i="27"/>
  <c r="BU22" i="27" s="1"/>
  <c r="BT4" i="27"/>
  <c r="BT22" i="27" s="1"/>
  <c r="BS4" i="27"/>
  <c r="BS22" i="27" s="1"/>
  <c r="BR4" i="27"/>
  <c r="BR22" i="27" s="1"/>
  <c r="BQ4" i="27"/>
  <c r="EC4" i="27" s="1"/>
  <c r="EC2" i="27"/>
  <c r="E24" i="26"/>
  <c r="B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24" i="26" s="1"/>
  <c r="ED6" i="27" l="1"/>
  <c r="EE6" i="27" s="1"/>
  <c r="EG6" i="27" s="1"/>
  <c r="ED9" i="27"/>
  <c r="EE9" i="27" s="1"/>
  <c r="EG9" i="27" s="1"/>
  <c r="ED15" i="27"/>
  <c r="EE15" i="27" s="1"/>
  <c r="EG15" i="27" s="1"/>
  <c r="ED17" i="27"/>
  <c r="EE17" i="27" s="1"/>
  <c r="EG17" i="27" s="1"/>
  <c r="ED21" i="27"/>
  <c r="EE21" i="27" s="1"/>
  <c r="EG21" i="27" s="1"/>
  <c r="ED7" i="27"/>
  <c r="EE7" i="27" s="1"/>
  <c r="EG7" i="27" s="1"/>
  <c r="ED8" i="27"/>
  <c r="EE8" i="27" s="1"/>
  <c r="EG8" i="27" s="1"/>
  <c r="ED11" i="27"/>
  <c r="EE11" i="27" s="1"/>
  <c r="EG11" i="27" s="1"/>
  <c r="ED13" i="27"/>
  <c r="EE13" i="27" s="1"/>
  <c r="EG13" i="27" s="1"/>
  <c r="ED18" i="27"/>
  <c r="EE18" i="27" s="1"/>
  <c r="EG18" i="27" s="1"/>
  <c r="ED19" i="27"/>
  <c r="EE19" i="27" s="1"/>
  <c r="EG19" i="27" s="1"/>
  <c r="ED4" i="27"/>
  <c r="EC22" i="27"/>
  <c r="ED5" i="27"/>
  <c r="EE5" i="27" s="1"/>
  <c r="EG5" i="27" s="1"/>
  <c r="ED10" i="27"/>
  <c r="EE10" i="27" s="1"/>
  <c r="EG10" i="27" s="1"/>
  <c r="ED12" i="27"/>
  <c r="EE12" i="27" s="1"/>
  <c r="EG12" i="27" s="1"/>
  <c r="ED14" i="27"/>
  <c r="EE14" i="27" s="1"/>
  <c r="EG14" i="27" s="1"/>
  <c r="ED16" i="27"/>
  <c r="EE16" i="27" s="1"/>
  <c r="EG16" i="27" s="1"/>
  <c r="ED20" i="27"/>
  <c r="EE20" i="27" s="1"/>
  <c r="EG20" i="27" s="1"/>
  <c r="BQ22" i="27"/>
  <c r="EE4" i="27" l="1"/>
  <c r="ED22" i="27"/>
  <c r="EG4" i="27" l="1"/>
  <c r="EG22" i="27" s="1"/>
  <c r="EE22" i="27"/>
  <c r="GU20" i="25" l="1"/>
  <c r="GA20" i="25"/>
  <c r="HX19" i="25"/>
  <c r="HI18" i="25"/>
  <c r="GU18" i="25"/>
  <c r="GF17" i="25"/>
  <c r="FK16" i="25"/>
  <c r="GN15" i="25"/>
  <c r="HP14" i="25"/>
  <c r="HD13" i="25"/>
  <c r="FS13" i="25"/>
  <c r="FR13" i="25"/>
  <c r="HH12" i="25"/>
  <c r="GJ12" i="25"/>
  <c r="GI12" i="25"/>
  <c r="HV10" i="25"/>
  <c r="GU10" i="25"/>
  <c r="FH10" i="25"/>
  <c r="GV9" i="25"/>
  <c r="GI9" i="25"/>
  <c r="GZ8" i="25"/>
  <c r="GV8" i="25"/>
  <c r="GF8" i="25"/>
  <c r="FT8" i="25"/>
  <c r="FR8" i="25"/>
  <c r="HI7" i="25"/>
  <c r="HG7" i="25"/>
  <c r="GV7" i="25"/>
  <c r="GI7" i="25"/>
  <c r="GH7" i="25"/>
  <c r="FX7" i="25"/>
  <c r="FK7" i="25"/>
  <c r="FJ7" i="25"/>
  <c r="HX6" i="25"/>
  <c r="GB6" i="25"/>
  <c r="GA6" i="25"/>
  <c r="FL6" i="25"/>
  <c r="HQ5" i="25"/>
  <c r="GR5" i="25"/>
  <c r="GQ5" i="25"/>
  <c r="GA5" i="25"/>
  <c r="FT5" i="25"/>
  <c r="FS5" i="25"/>
  <c r="FK5" i="25"/>
  <c r="HW4" i="25"/>
  <c r="HT4" i="25"/>
  <c r="HO4" i="25"/>
  <c r="HL4" i="25"/>
  <c r="HG4" i="25"/>
  <c r="HD4" i="25"/>
  <c r="GY4" i="25"/>
  <c r="GV4" i="25"/>
  <c r="GQ4" i="25"/>
  <c r="GN4" i="25"/>
  <c r="GI4" i="25"/>
  <c r="GF4" i="25"/>
  <c r="GA4" i="25"/>
  <c r="FX4" i="25"/>
  <c r="FS4" i="25"/>
  <c r="FP4" i="25"/>
  <c r="FK4" i="25"/>
  <c r="FH4" i="25"/>
  <c r="IC2" i="25"/>
  <c r="IC9" i="25" s="1"/>
  <c r="IB2" i="25"/>
  <c r="IB4" i="25" s="1"/>
  <c r="IA2" i="25"/>
  <c r="HZ2" i="25"/>
  <c r="HZ4" i="25" s="1"/>
  <c r="HY2" i="25"/>
  <c r="HY7" i="25" s="1"/>
  <c r="HX2" i="25"/>
  <c r="HW2" i="25"/>
  <c r="HW5" i="25" s="1"/>
  <c r="HV2" i="25"/>
  <c r="HV7" i="25" s="1"/>
  <c r="HU2" i="25"/>
  <c r="HU8" i="25" s="1"/>
  <c r="HT2" i="25"/>
  <c r="HT10" i="25" s="1"/>
  <c r="HS2" i="25"/>
  <c r="HS15" i="25" s="1"/>
  <c r="HR2" i="25"/>
  <c r="HQ2" i="25"/>
  <c r="HQ19" i="25" s="1"/>
  <c r="HP2" i="25"/>
  <c r="HP21" i="25" s="1"/>
  <c r="HO2" i="25"/>
  <c r="HO21" i="25" s="1"/>
  <c r="HN2" i="25"/>
  <c r="HN4" i="25" s="1"/>
  <c r="HM2" i="25"/>
  <c r="HM7" i="25" s="1"/>
  <c r="HL2" i="25"/>
  <c r="HK2" i="25"/>
  <c r="HK4" i="25" s="1"/>
  <c r="HJ2" i="25"/>
  <c r="HJ16" i="25" s="1"/>
  <c r="HI2" i="25"/>
  <c r="HI20" i="25" s="1"/>
  <c r="HH2" i="25"/>
  <c r="HG2" i="25"/>
  <c r="HG13" i="25" s="1"/>
  <c r="HF2" i="25"/>
  <c r="HF7" i="25" s="1"/>
  <c r="HE2" i="25"/>
  <c r="HE14" i="25" s="1"/>
  <c r="HD2" i="25"/>
  <c r="HC2" i="25"/>
  <c r="HC8" i="25" s="1"/>
  <c r="HB2" i="25"/>
  <c r="HA2" i="25"/>
  <c r="HA10" i="25" s="1"/>
  <c r="GZ2" i="25"/>
  <c r="GZ6" i="25" s="1"/>
  <c r="GY2" i="25"/>
  <c r="GY7" i="25" s="1"/>
  <c r="GX2" i="25"/>
  <c r="GX6" i="25" s="1"/>
  <c r="GW2" i="25"/>
  <c r="GW6" i="25" s="1"/>
  <c r="GV2" i="25"/>
  <c r="GV16" i="25" s="1"/>
  <c r="GU2" i="25"/>
  <c r="GU4" i="25" s="1"/>
  <c r="GT2" i="25"/>
  <c r="GT10" i="25" s="1"/>
  <c r="GS2" i="25"/>
  <c r="GS17" i="25" s="1"/>
  <c r="GR2" i="25"/>
  <c r="GR8" i="25" s="1"/>
  <c r="GQ2" i="25"/>
  <c r="GQ21" i="25" s="1"/>
  <c r="GP2" i="25"/>
  <c r="GP13" i="25" s="1"/>
  <c r="GO2" i="25"/>
  <c r="GO8" i="25" s="1"/>
  <c r="GN2" i="25"/>
  <c r="GN9" i="25" s="1"/>
  <c r="GM2" i="25"/>
  <c r="GL2" i="25"/>
  <c r="GL9" i="25" s="1"/>
  <c r="GK2" i="25"/>
  <c r="GK13" i="25" s="1"/>
  <c r="GJ2" i="25"/>
  <c r="GI2" i="25"/>
  <c r="GI20" i="25" s="1"/>
  <c r="GH2" i="25"/>
  <c r="GH12" i="25" s="1"/>
  <c r="GG2" i="25"/>
  <c r="GG13" i="25" s="1"/>
  <c r="GF2" i="25"/>
  <c r="GF10" i="25" s="1"/>
  <c r="GE2" i="25"/>
  <c r="GE4" i="25" s="1"/>
  <c r="GD2" i="25"/>
  <c r="GC2" i="25"/>
  <c r="GC5" i="25" s="1"/>
  <c r="GB2" i="25"/>
  <c r="GB19" i="25" s="1"/>
  <c r="GA2" i="25"/>
  <c r="GA7" i="25" s="1"/>
  <c r="FZ2" i="25"/>
  <c r="FZ15" i="25" s="1"/>
  <c r="FY2" i="25"/>
  <c r="FY12" i="25" s="1"/>
  <c r="FX2" i="25"/>
  <c r="FW2" i="25"/>
  <c r="FV2" i="25"/>
  <c r="FV11" i="25" s="1"/>
  <c r="FU2" i="25"/>
  <c r="FU7" i="25" s="1"/>
  <c r="FT2" i="25"/>
  <c r="FS2" i="25"/>
  <c r="FS6" i="25" s="1"/>
  <c r="FR2" i="25"/>
  <c r="FR5" i="25" s="1"/>
  <c r="FQ2" i="25"/>
  <c r="FQ15" i="25" s="1"/>
  <c r="FP2" i="25"/>
  <c r="FP8" i="25" s="1"/>
  <c r="FO2" i="25"/>
  <c r="FO9" i="25" s="1"/>
  <c r="FN2" i="25"/>
  <c r="FN9" i="25" s="1"/>
  <c r="FM2" i="25"/>
  <c r="FM20" i="25" s="1"/>
  <c r="FL2" i="25"/>
  <c r="FK2" i="25"/>
  <c r="FK19" i="25" s="1"/>
  <c r="FJ2" i="25"/>
  <c r="FJ5" i="25" s="1"/>
  <c r="FI2" i="25"/>
  <c r="FI7" i="25" s="1"/>
  <c r="FH2" i="25"/>
  <c r="FH7" i="25" s="1"/>
  <c r="FG2" i="25"/>
  <c r="FG4" i="25" s="1"/>
  <c r="FF2" i="25"/>
  <c r="FF21" i="25" s="1"/>
  <c r="FE2" i="25"/>
  <c r="FE20" i="25" s="1"/>
  <c r="B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24" i="24" s="1"/>
  <c r="G8" i="24"/>
  <c r="G7" i="24"/>
  <c r="FI4" i="25" l="1"/>
  <c r="FY4" i="25"/>
  <c r="GO4" i="25"/>
  <c r="HE4" i="25"/>
  <c r="HU4" i="25"/>
  <c r="GS5" i="25"/>
  <c r="HY5" i="25"/>
  <c r="GI6" i="25"/>
  <c r="HO6" i="25"/>
  <c r="FM7" i="25"/>
  <c r="GK7" i="25"/>
  <c r="HQ7" i="25"/>
  <c r="FZ8" i="25"/>
  <c r="HN8" i="25"/>
  <c r="GW9" i="25"/>
  <c r="FZ10" i="25"/>
  <c r="GC11" i="25"/>
  <c r="GQ16" i="25"/>
  <c r="FE19" i="25"/>
  <c r="GX20" i="25"/>
  <c r="FJ4" i="25"/>
  <c r="FZ4" i="25"/>
  <c r="GP4" i="25"/>
  <c r="HF4" i="25"/>
  <c r="HV4" i="25"/>
  <c r="FU5" i="25"/>
  <c r="HC5" i="25"/>
  <c r="FJ6" i="25"/>
  <c r="GO6" i="25"/>
  <c r="HV6" i="25"/>
  <c r="FR7" i="25"/>
  <c r="GQ7" i="25"/>
  <c r="HU7" i="25"/>
  <c r="GE8" i="25"/>
  <c r="HP8" i="25"/>
  <c r="GY9" i="25"/>
  <c r="GH10" i="25"/>
  <c r="GU11" i="25"/>
  <c r="HM12" i="25"/>
  <c r="GS13" i="25"/>
  <c r="GE15" i="25"/>
  <c r="GY16" i="25"/>
  <c r="HF20" i="25"/>
  <c r="FJ10" i="25"/>
  <c r="FI11" i="25"/>
  <c r="HN14" i="25"/>
  <c r="FQ16" i="25"/>
  <c r="FI9" i="25"/>
  <c r="HM9" i="25"/>
  <c r="GS10" i="25"/>
  <c r="HA11" i="25"/>
  <c r="HV12" i="25"/>
  <c r="FZ17" i="25"/>
  <c r="HW7" i="25"/>
  <c r="FK9" i="25"/>
  <c r="HY11" i="25"/>
  <c r="HW12" i="25"/>
  <c r="HE13" i="25"/>
  <c r="GO15" i="25"/>
  <c r="FJ21" i="25"/>
  <c r="FQ4" i="25"/>
  <c r="GG4" i="25"/>
  <c r="GW4" i="25"/>
  <c r="HM4" i="25"/>
  <c r="FI5" i="25"/>
  <c r="GH5" i="25"/>
  <c r="HN5" i="25"/>
  <c r="FR6" i="25"/>
  <c r="GY6" i="25"/>
  <c r="FE7" i="25"/>
  <c r="FY7" i="25"/>
  <c r="GX7" i="25"/>
  <c r="GH8" i="25"/>
  <c r="FY9" i="25"/>
  <c r="HW9" i="25"/>
  <c r="GV10" i="25"/>
  <c r="FK12" i="25"/>
  <c r="FE13" i="25"/>
  <c r="HF13" i="25"/>
  <c r="HN15" i="25"/>
  <c r="GI21" i="25"/>
  <c r="HM6" i="25"/>
  <c r="GG14" i="25"/>
  <c r="HV5" i="25"/>
  <c r="HN6" i="25"/>
  <c r="HF5" i="25"/>
  <c r="GP6" i="25"/>
  <c r="IC4" i="25"/>
  <c r="HG5" i="25"/>
  <c r="FQ6" i="25"/>
  <c r="GQ6" i="25"/>
  <c r="IC6" i="25"/>
  <c r="GW7" i="25"/>
  <c r="GG8" i="25"/>
  <c r="HU9" i="25"/>
  <c r="FR4" i="25"/>
  <c r="GH4" i="25"/>
  <c r="GX4" i="25"/>
  <c r="GI5" i="25"/>
  <c r="HP5" i="25"/>
  <c r="FZ6" i="25"/>
  <c r="FZ7" i="25"/>
  <c r="FQ8" i="25"/>
  <c r="GA9" i="25"/>
  <c r="FG10" i="25"/>
  <c r="FQ13" i="25"/>
  <c r="IC13" i="25"/>
  <c r="IC15" i="25"/>
  <c r="HT17" i="25"/>
  <c r="GD20" i="25"/>
  <c r="GD15" i="25"/>
  <c r="GD17" i="25"/>
  <c r="GD14" i="25"/>
  <c r="GD13" i="25"/>
  <c r="GD16" i="25"/>
  <c r="GD12" i="25"/>
  <c r="GD19" i="25"/>
  <c r="GD18" i="25"/>
  <c r="GD10" i="25"/>
  <c r="GD8" i="25"/>
  <c r="GD7" i="25"/>
  <c r="GD9" i="25"/>
  <c r="GD5" i="25"/>
  <c r="HB20" i="25"/>
  <c r="HB15" i="25"/>
  <c r="HB14" i="25"/>
  <c r="HB17" i="25"/>
  <c r="HB13" i="25"/>
  <c r="HB19" i="25"/>
  <c r="HB11" i="25"/>
  <c r="HB8" i="25"/>
  <c r="HB16" i="25"/>
  <c r="HB21" i="25"/>
  <c r="HB10" i="25"/>
  <c r="HB7" i="25"/>
  <c r="HB5" i="25"/>
  <c r="HR20" i="25"/>
  <c r="HR15" i="25"/>
  <c r="HR19" i="25"/>
  <c r="HR13" i="25"/>
  <c r="HR11" i="25"/>
  <c r="HR12" i="25"/>
  <c r="HR8" i="25"/>
  <c r="HR18" i="25"/>
  <c r="HR16" i="25"/>
  <c r="HR14" i="25"/>
  <c r="HR7" i="25"/>
  <c r="HR5" i="25"/>
  <c r="HR10" i="25"/>
  <c r="FF11" i="25"/>
  <c r="FW19" i="25"/>
  <c r="FW21" i="25"/>
  <c r="FW13" i="25"/>
  <c r="FW18" i="25"/>
  <c r="FW12" i="25"/>
  <c r="FW14" i="25"/>
  <c r="FW17" i="25"/>
  <c r="FW15" i="25"/>
  <c r="FW7" i="25"/>
  <c r="FW11" i="25"/>
  <c r="FW6" i="25"/>
  <c r="GM19" i="25"/>
  <c r="GM21" i="25"/>
  <c r="GM15" i="25"/>
  <c r="GM13" i="25"/>
  <c r="GM12" i="25"/>
  <c r="GM20" i="25"/>
  <c r="GM18" i="25"/>
  <c r="GM8" i="25"/>
  <c r="GM7" i="25"/>
  <c r="GM16" i="25"/>
  <c r="GM6" i="25"/>
  <c r="IA19" i="25"/>
  <c r="IA14" i="25"/>
  <c r="IA21" i="25"/>
  <c r="IA13" i="25"/>
  <c r="IA20" i="25"/>
  <c r="IA17" i="25"/>
  <c r="IA12" i="25"/>
  <c r="IA18" i="25"/>
  <c r="IA15" i="25"/>
  <c r="IA7" i="25"/>
  <c r="IA10" i="25"/>
  <c r="IA6" i="25"/>
  <c r="IA4" i="25"/>
  <c r="FN6" i="25"/>
  <c r="FG8" i="25"/>
  <c r="GE10" i="25"/>
  <c r="FV21" i="25"/>
  <c r="FX18" i="25"/>
  <c r="FX21" i="25"/>
  <c r="FX20" i="25"/>
  <c r="FX12" i="25"/>
  <c r="FX15" i="25"/>
  <c r="FX17" i="25"/>
  <c r="FX14" i="25"/>
  <c r="FX13" i="25"/>
  <c r="FX11" i="25"/>
  <c r="FX6" i="25"/>
  <c r="FX19" i="25"/>
  <c r="FX10" i="25"/>
  <c r="HD18" i="25"/>
  <c r="HD21" i="25"/>
  <c r="HD20" i="25"/>
  <c r="HD12" i="25"/>
  <c r="HD16" i="25"/>
  <c r="HD15" i="25"/>
  <c r="HD19" i="25"/>
  <c r="HD17" i="25"/>
  <c r="HD6" i="25"/>
  <c r="HD5" i="25"/>
  <c r="HL18" i="25"/>
  <c r="HL21" i="25"/>
  <c r="HL20" i="25"/>
  <c r="HL15" i="25"/>
  <c r="HL14" i="25"/>
  <c r="HL12" i="25"/>
  <c r="HL11" i="25"/>
  <c r="HL8" i="25"/>
  <c r="HL6" i="25"/>
  <c r="HL5" i="25"/>
  <c r="HL13" i="25"/>
  <c r="HS5" i="25"/>
  <c r="FL17" i="25"/>
  <c r="FL16" i="25"/>
  <c r="FL21" i="25"/>
  <c r="FL15" i="25"/>
  <c r="FL18" i="25"/>
  <c r="FL20" i="25"/>
  <c r="FL13" i="25"/>
  <c r="FL10" i="25"/>
  <c r="FL9" i="25"/>
  <c r="FL19" i="25"/>
  <c r="FL14" i="25"/>
  <c r="FL11" i="25"/>
  <c r="FL7" i="25"/>
  <c r="FT17" i="25"/>
  <c r="FT16" i="25"/>
  <c r="FT19" i="25"/>
  <c r="FT21" i="25"/>
  <c r="FT15" i="25"/>
  <c r="FT13" i="25"/>
  <c r="FT20" i="25"/>
  <c r="FT10" i="25"/>
  <c r="FT9" i="25"/>
  <c r="FT7" i="25"/>
  <c r="GB17" i="25"/>
  <c r="GB16" i="25"/>
  <c r="GB20" i="25"/>
  <c r="GB13" i="25"/>
  <c r="GB10" i="25"/>
  <c r="GB9" i="25"/>
  <c r="GB15" i="25"/>
  <c r="GB21" i="25"/>
  <c r="GB12" i="25"/>
  <c r="GB14" i="25"/>
  <c r="GB7" i="25"/>
  <c r="GJ17" i="25"/>
  <c r="GJ16" i="25"/>
  <c r="GJ21" i="25"/>
  <c r="GJ15" i="25"/>
  <c r="GJ13" i="25"/>
  <c r="GJ14" i="25"/>
  <c r="GJ10" i="25"/>
  <c r="GJ20" i="25"/>
  <c r="GJ18" i="25"/>
  <c r="GJ9" i="25"/>
  <c r="GJ7" i="25"/>
  <c r="GR17" i="25"/>
  <c r="GR16" i="25"/>
  <c r="GR13" i="25"/>
  <c r="GR12" i="25"/>
  <c r="GR10" i="25"/>
  <c r="GR9" i="25"/>
  <c r="GR14" i="25"/>
  <c r="GR18" i="25"/>
  <c r="GR20" i="25"/>
  <c r="GR7" i="25"/>
  <c r="GZ17" i="25"/>
  <c r="GZ16" i="25"/>
  <c r="GZ18" i="25"/>
  <c r="GZ13" i="25"/>
  <c r="GZ10" i="25"/>
  <c r="GZ9" i="25"/>
  <c r="GZ20" i="25"/>
  <c r="GZ19" i="25"/>
  <c r="GZ12" i="25"/>
  <c r="GZ14" i="25"/>
  <c r="GZ11" i="25"/>
  <c r="GZ15" i="25"/>
  <c r="GZ7" i="25"/>
  <c r="HH17" i="25"/>
  <c r="HH16" i="25"/>
  <c r="HH19" i="25"/>
  <c r="HH18" i="25"/>
  <c r="HH14" i="25"/>
  <c r="HH13" i="25"/>
  <c r="HH21" i="25"/>
  <c r="HH20" i="25"/>
  <c r="HH10" i="25"/>
  <c r="HH11" i="25"/>
  <c r="HH9" i="25"/>
  <c r="HH7" i="25"/>
  <c r="HP17" i="25"/>
  <c r="HP16" i="25"/>
  <c r="HP20" i="25"/>
  <c r="HP19" i="25"/>
  <c r="HP13" i="25"/>
  <c r="HP10" i="25"/>
  <c r="HP12" i="25"/>
  <c r="HP9" i="25"/>
  <c r="HP15" i="25"/>
  <c r="HP11" i="25"/>
  <c r="HP7" i="25"/>
  <c r="HX17" i="25"/>
  <c r="HX16" i="25"/>
  <c r="HX21" i="25"/>
  <c r="HX15" i="25"/>
  <c r="HX18" i="25"/>
  <c r="HX20" i="25"/>
  <c r="HX13" i="25"/>
  <c r="HX10" i="25"/>
  <c r="HX14" i="25"/>
  <c r="HX9" i="25"/>
  <c r="HX8" i="25"/>
  <c r="HX7" i="25"/>
  <c r="FF4" i="25"/>
  <c r="FN4" i="25"/>
  <c r="FV4" i="25"/>
  <c r="GD4" i="25"/>
  <c r="GL4" i="25"/>
  <c r="GT4" i="25"/>
  <c r="HB4" i="25"/>
  <c r="HJ4" i="25"/>
  <c r="HR4" i="25"/>
  <c r="FG5" i="25"/>
  <c r="FP5" i="25"/>
  <c r="GM5" i="25"/>
  <c r="GZ5" i="25"/>
  <c r="FV6" i="25"/>
  <c r="HH6" i="25"/>
  <c r="GF7" i="25"/>
  <c r="HE7" i="25"/>
  <c r="FO8" i="25"/>
  <c r="HH8" i="25"/>
  <c r="IC8" i="25"/>
  <c r="FW9" i="25"/>
  <c r="HK9" i="25"/>
  <c r="FV10" i="25"/>
  <c r="HJ10" i="25"/>
  <c r="GR11" i="25"/>
  <c r="HS11" i="25"/>
  <c r="FT12" i="25"/>
  <c r="HB12" i="25"/>
  <c r="HU13" i="25"/>
  <c r="FT14" i="25"/>
  <c r="FG17" i="25"/>
  <c r="HL17" i="25"/>
  <c r="GE18" i="25"/>
  <c r="HL19" i="25"/>
  <c r="GZ21" i="25"/>
  <c r="FE21" i="25"/>
  <c r="FE16" i="25"/>
  <c r="FE17" i="25"/>
  <c r="FE14" i="25"/>
  <c r="FE12" i="25"/>
  <c r="FE9" i="25"/>
  <c r="FE10" i="25"/>
  <c r="FE18" i="25"/>
  <c r="FE8" i="25"/>
  <c r="FE6" i="25"/>
  <c r="FM21" i="25"/>
  <c r="FM16" i="25"/>
  <c r="FM15" i="25"/>
  <c r="FM18" i="25"/>
  <c r="FM14" i="25"/>
  <c r="FM17" i="25"/>
  <c r="FM12" i="25"/>
  <c r="FM9" i="25"/>
  <c r="FM13" i="25"/>
  <c r="FM11" i="25"/>
  <c r="FM8" i="25"/>
  <c r="FM19" i="25"/>
  <c r="FM10" i="25"/>
  <c r="FM6" i="25"/>
  <c r="FU21" i="25"/>
  <c r="FU16" i="25"/>
  <c r="FU15" i="25"/>
  <c r="FU19" i="25"/>
  <c r="FU14" i="25"/>
  <c r="FU18" i="25"/>
  <c r="FU12" i="25"/>
  <c r="FU9" i="25"/>
  <c r="FU8" i="25"/>
  <c r="FU13" i="25"/>
  <c r="FU11" i="25"/>
  <c r="FU6" i="25"/>
  <c r="GC21" i="25"/>
  <c r="GC16" i="25"/>
  <c r="GC15" i="25"/>
  <c r="GC20" i="25"/>
  <c r="GC17" i="25"/>
  <c r="GC14" i="25"/>
  <c r="GC19" i="25"/>
  <c r="GC12" i="25"/>
  <c r="GC9" i="25"/>
  <c r="GC13" i="25"/>
  <c r="GC10" i="25"/>
  <c r="GC8" i="25"/>
  <c r="GC18" i="25"/>
  <c r="GC6" i="25"/>
  <c r="GK21" i="25"/>
  <c r="GK16" i="25"/>
  <c r="GK15" i="25"/>
  <c r="GK18" i="25"/>
  <c r="GK14" i="25"/>
  <c r="GK20" i="25"/>
  <c r="GK12" i="25"/>
  <c r="GK17" i="25"/>
  <c r="GK9" i="25"/>
  <c r="GK19" i="25"/>
  <c r="GK11" i="25"/>
  <c r="GK8" i="25"/>
  <c r="GK6" i="25"/>
  <c r="GS21" i="25"/>
  <c r="GS16" i="25"/>
  <c r="GS15" i="25"/>
  <c r="GS19" i="25"/>
  <c r="GS14" i="25"/>
  <c r="GS12" i="25"/>
  <c r="GS9" i="25"/>
  <c r="GS8" i="25"/>
  <c r="GS20" i="25"/>
  <c r="GS6" i="25"/>
  <c r="HA21" i="25"/>
  <c r="HA16" i="25"/>
  <c r="HA15" i="25"/>
  <c r="HA20" i="25"/>
  <c r="HA14" i="25"/>
  <c r="HA12" i="25"/>
  <c r="HA13" i="25"/>
  <c r="HA9" i="25"/>
  <c r="HA8" i="25"/>
  <c r="HA18" i="25"/>
  <c r="HA19" i="25"/>
  <c r="HA17" i="25"/>
  <c r="HA6" i="25"/>
  <c r="HI21" i="25"/>
  <c r="HI16" i="25"/>
  <c r="HI15" i="25"/>
  <c r="HI12" i="25"/>
  <c r="HI19" i="25"/>
  <c r="HI11" i="25"/>
  <c r="HI9" i="25"/>
  <c r="HI14" i="25"/>
  <c r="HI8" i="25"/>
  <c r="HI13" i="25"/>
  <c r="HI17" i="25"/>
  <c r="HI6" i="25"/>
  <c r="HQ21" i="25"/>
  <c r="HQ16" i="25"/>
  <c r="HQ15" i="25"/>
  <c r="HQ17" i="25"/>
  <c r="HQ14" i="25"/>
  <c r="HQ12" i="25"/>
  <c r="HQ9" i="25"/>
  <c r="HQ8" i="25"/>
  <c r="HQ11" i="25"/>
  <c r="HQ10" i="25"/>
  <c r="HQ18" i="25"/>
  <c r="HQ13" i="25"/>
  <c r="HQ6" i="25"/>
  <c r="HY21" i="25"/>
  <c r="HY16" i="25"/>
  <c r="HY15" i="25"/>
  <c r="HY18" i="25"/>
  <c r="HY17" i="25"/>
  <c r="HY12" i="25"/>
  <c r="HY14" i="25"/>
  <c r="HY9" i="25"/>
  <c r="HY20" i="25"/>
  <c r="HY19" i="25"/>
  <c r="HY13" i="25"/>
  <c r="HY8" i="25"/>
  <c r="HY10" i="25"/>
  <c r="HY6" i="25"/>
  <c r="FO4" i="25"/>
  <c r="FW4" i="25"/>
  <c r="GM4" i="25"/>
  <c r="HC4" i="25"/>
  <c r="HS4" i="25"/>
  <c r="FH5" i="25"/>
  <c r="GB5" i="25"/>
  <c r="GP5" i="25"/>
  <c r="HA5" i="25"/>
  <c r="HO5" i="25"/>
  <c r="IA5" i="25"/>
  <c r="FK6" i="25"/>
  <c r="FY6" i="25"/>
  <c r="GJ6" i="25"/>
  <c r="HJ6" i="25"/>
  <c r="HW6" i="25"/>
  <c r="FS7" i="25"/>
  <c r="GG7" i="25"/>
  <c r="GS7" i="25"/>
  <c r="HT7" i="25"/>
  <c r="GB8" i="25"/>
  <c r="GP8" i="25"/>
  <c r="HM8" i="25"/>
  <c r="FX9" i="25"/>
  <c r="GQ9" i="25"/>
  <c r="HL9" i="25"/>
  <c r="FF10" i="25"/>
  <c r="FW10" i="25"/>
  <c r="HL10" i="25"/>
  <c r="FE11" i="25"/>
  <c r="GB11" i="25"/>
  <c r="GS11" i="25"/>
  <c r="HX11" i="25"/>
  <c r="HG12" i="25"/>
  <c r="FK13" i="25"/>
  <c r="HW13" i="25"/>
  <c r="FZ14" i="25"/>
  <c r="HG14" i="25"/>
  <c r="FU17" i="25"/>
  <c r="HR17" i="25"/>
  <c r="GS18" i="25"/>
  <c r="HO19" i="25"/>
  <c r="FF20" i="25"/>
  <c r="FF15" i="25"/>
  <c r="FF14" i="25"/>
  <c r="FF19" i="25"/>
  <c r="FF13" i="25"/>
  <c r="FF12" i="25"/>
  <c r="FF18" i="25"/>
  <c r="FF16" i="25"/>
  <c r="FF8" i="25"/>
  <c r="FF7" i="25"/>
  <c r="FF5" i="25"/>
  <c r="FV20" i="25"/>
  <c r="FV15" i="25"/>
  <c r="FV16" i="25"/>
  <c r="FV14" i="25"/>
  <c r="FV13" i="25"/>
  <c r="FV9" i="25"/>
  <c r="FV8" i="25"/>
  <c r="FV17" i="25"/>
  <c r="FV7" i="25"/>
  <c r="FV12" i="25"/>
  <c r="FV5" i="25"/>
  <c r="GT20" i="25"/>
  <c r="GT15" i="25"/>
  <c r="GT19" i="25"/>
  <c r="GT14" i="25"/>
  <c r="GT16" i="25"/>
  <c r="GT13" i="25"/>
  <c r="GT21" i="25"/>
  <c r="GT18" i="25"/>
  <c r="GT8" i="25"/>
  <c r="GT9" i="25"/>
  <c r="GT7" i="25"/>
  <c r="GT17" i="25"/>
  <c r="GT11" i="25"/>
  <c r="GT5" i="25"/>
  <c r="HZ20" i="25"/>
  <c r="HZ15" i="25"/>
  <c r="HZ13" i="25"/>
  <c r="HZ14" i="25"/>
  <c r="HZ11" i="25"/>
  <c r="HZ19" i="25"/>
  <c r="HZ17" i="25"/>
  <c r="HZ16" i="25"/>
  <c r="HZ8" i="25"/>
  <c r="HZ18" i="25"/>
  <c r="HZ12" i="25"/>
  <c r="HZ7" i="25"/>
  <c r="HZ5" i="25"/>
  <c r="FF9" i="25"/>
  <c r="FG19" i="25"/>
  <c r="FG21" i="25"/>
  <c r="FG13" i="25"/>
  <c r="FG16" i="25"/>
  <c r="FG12" i="25"/>
  <c r="FG18" i="25"/>
  <c r="FG15" i="25"/>
  <c r="FG14" i="25"/>
  <c r="FG7" i="25"/>
  <c r="FG20" i="25"/>
  <c r="FG9" i="25"/>
  <c r="FG6" i="25"/>
  <c r="FG11" i="25"/>
  <c r="GE19" i="25"/>
  <c r="GE21" i="25"/>
  <c r="GE13" i="25"/>
  <c r="GE12" i="25"/>
  <c r="GE17" i="25"/>
  <c r="GE14" i="25"/>
  <c r="GE7" i="25"/>
  <c r="GE6" i="25"/>
  <c r="GE20" i="25"/>
  <c r="GU19" i="25"/>
  <c r="GU21" i="25"/>
  <c r="GU16" i="25"/>
  <c r="GU13" i="25"/>
  <c r="GU12" i="25"/>
  <c r="GU15" i="25"/>
  <c r="GU9" i="25"/>
  <c r="GU7" i="25"/>
  <c r="GU6" i="25"/>
  <c r="GU8" i="25"/>
  <c r="HS19" i="25"/>
  <c r="HS14" i="25"/>
  <c r="HS21" i="25"/>
  <c r="HS13" i="25"/>
  <c r="HS16" i="25"/>
  <c r="HS12" i="25"/>
  <c r="HS18" i="25"/>
  <c r="HS17" i="25"/>
  <c r="HS7" i="25"/>
  <c r="HS20" i="25"/>
  <c r="HS9" i="25"/>
  <c r="HS6" i="25"/>
  <c r="HZ6" i="25"/>
  <c r="HS10" i="25"/>
  <c r="GD11" i="25"/>
  <c r="IA11" i="25"/>
  <c r="FH18" i="25"/>
  <c r="FH21" i="25"/>
  <c r="FH20" i="25"/>
  <c r="FH19" i="25"/>
  <c r="FH16" i="25"/>
  <c r="FH12" i="25"/>
  <c r="FH15" i="25"/>
  <c r="FH17" i="25"/>
  <c r="FH11" i="25"/>
  <c r="FH9" i="25"/>
  <c r="FH6" i="25"/>
  <c r="FH14" i="25"/>
  <c r="FH13" i="25"/>
  <c r="FP18" i="25"/>
  <c r="FP21" i="25"/>
  <c r="FP20" i="25"/>
  <c r="FP17" i="25"/>
  <c r="FP12" i="25"/>
  <c r="FP19" i="25"/>
  <c r="FP16" i="25"/>
  <c r="FP15" i="25"/>
  <c r="FP13" i="25"/>
  <c r="FP11" i="25"/>
  <c r="FP10" i="25"/>
  <c r="FP6" i="25"/>
  <c r="FP9" i="25"/>
  <c r="GN18" i="25"/>
  <c r="GN21" i="25"/>
  <c r="GN20" i="25"/>
  <c r="GN12" i="25"/>
  <c r="GN17" i="25"/>
  <c r="GN13" i="25"/>
  <c r="GN11" i="25"/>
  <c r="GN16" i="25"/>
  <c r="GN6" i="25"/>
  <c r="GN10" i="25"/>
  <c r="GN5" i="25"/>
  <c r="IB18" i="25"/>
  <c r="IB21" i="25"/>
  <c r="IB20" i="25"/>
  <c r="IB17" i="25"/>
  <c r="IB12" i="25"/>
  <c r="IB11" i="25"/>
  <c r="IB19" i="25"/>
  <c r="IB16" i="25"/>
  <c r="IB13" i="25"/>
  <c r="IB10" i="25"/>
  <c r="IB6" i="25"/>
  <c r="IB5" i="25"/>
  <c r="IB15" i="25"/>
  <c r="IB9" i="25"/>
  <c r="FH8" i="25"/>
  <c r="HS8" i="25"/>
  <c r="GE11" i="25"/>
  <c r="HC11" i="25"/>
  <c r="GJ19" i="25"/>
  <c r="HZ21" i="25"/>
  <c r="FQ17" i="25"/>
  <c r="FQ20" i="25"/>
  <c r="FQ19" i="25"/>
  <c r="FQ18" i="25"/>
  <c r="FQ10" i="25"/>
  <c r="FQ5" i="25"/>
  <c r="FQ21" i="25"/>
  <c r="FY17" i="25"/>
  <c r="FY20" i="25"/>
  <c r="FY19" i="25"/>
  <c r="FY18" i="25"/>
  <c r="FY15" i="25"/>
  <c r="FY21" i="25"/>
  <c r="FY10" i="25"/>
  <c r="FY11" i="25"/>
  <c r="FY5" i="25"/>
  <c r="FY16" i="25"/>
  <c r="FY14" i="25"/>
  <c r="GO17" i="25"/>
  <c r="GO20" i="25"/>
  <c r="GO19" i="25"/>
  <c r="GO16" i="25"/>
  <c r="GO13" i="25"/>
  <c r="GO21" i="25"/>
  <c r="GO12" i="25"/>
  <c r="GO10" i="25"/>
  <c r="GO5" i="25"/>
  <c r="GO18" i="25"/>
  <c r="GO9" i="25"/>
  <c r="HE17" i="25"/>
  <c r="HE20" i="25"/>
  <c r="HE19" i="25"/>
  <c r="HE11" i="25"/>
  <c r="HE16" i="25"/>
  <c r="HE18" i="25"/>
  <c r="HE12" i="25"/>
  <c r="HE10" i="25"/>
  <c r="HE15" i="25"/>
  <c r="HE5" i="25"/>
  <c r="HE21" i="25"/>
  <c r="HE9" i="25"/>
  <c r="IC17" i="25"/>
  <c r="IC20" i="25"/>
  <c r="IC19" i="25"/>
  <c r="IC11" i="25"/>
  <c r="IC14" i="25"/>
  <c r="IC21" i="25"/>
  <c r="IC10" i="25"/>
  <c r="IC5" i="25"/>
  <c r="FL5" i="25"/>
  <c r="FW5" i="25"/>
  <c r="GU5" i="25"/>
  <c r="HH5" i="25"/>
  <c r="HE6" i="25"/>
  <c r="HP6" i="25"/>
  <c r="GN7" i="25"/>
  <c r="HB9" i="25"/>
  <c r="FO11" i="25"/>
  <c r="GJ11" i="25"/>
  <c r="HD11" i="25"/>
  <c r="GL12" i="25"/>
  <c r="FO14" i="25"/>
  <c r="GO14" i="25"/>
  <c r="GR15" i="25"/>
  <c r="FW16" i="25"/>
  <c r="IA16" i="25"/>
  <c r="FJ16" i="25"/>
  <c r="FJ19" i="25"/>
  <c r="FJ18" i="25"/>
  <c r="FJ15" i="25"/>
  <c r="FJ14" i="25"/>
  <c r="FJ11" i="25"/>
  <c r="FJ13" i="25"/>
  <c r="FJ9" i="25"/>
  <c r="FJ20" i="25"/>
  <c r="FJ12" i="25"/>
  <c r="FJ17" i="25"/>
  <c r="FR16" i="25"/>
  <c r="FR19" i="25"/>
  <c r="FR18" i="25"/>
  <c r="FR20" i="25"/>
  <c r="FR17" i="25"/>
  <c r="FR21" i="25"/>
  <c r="FR12" i="25"/>
  <c r="FR11" i="25"/>
  <c r="FR14" i="25"/>
  <c r="FR9" i="25"/>
  <c r="FR15" i="25"/>
  <c r="FZ16" i="25"/>
  <c r="FZ19" i="25"/>
  <c r="FZ18" i="25"/>
  <c r="FZ21" i="25"/>
  <c r="FZ20" i="25"/>
  <c r="FZ13" i="25"/>
  <c r="FZ11" i="25"/>
  <c r="FZ9" i="25"/>
  <c r="FZ12" i="25"/>
  <c r="GH16" i="25"/>
  <c r="GH19" i="25"/>
  <c r="GH18" i="25"/>
  <c r="GH21" i="25"/>
  <c r="GH15" i="25"/>
  <c r="GH17" i="25"/>
  <c r="GH14" i="25"/>
  <c r="GH11" i="25"/>
  <c r="GH20" i="25"/>
  <c r="GH9" i="25"/>
  <c r="GP16" i="25"/>
  <c r="GP19" i="25"/>
  <c r="GP18" i="25"/>
  <c r="GP17" i="25"/>
  <c r="GP20" i="25"/>
  <c r="GP21" i="25"/>
  <c r="GP11" i="25"/>
  <c r="GP9" i="25"/>
  <c r="GP10" i="25"/>
  <c r="GP15" i="25"/>
  <c r="GP14" i="25"/>
  <c r="GP12" i="25"/>
  <c r="GX16" i="25"/>
  <c r="GX19" i="25"/>
  <c r="GX18" i="25"/>
  <c r="GX15" i="25"/>
  <c r="GX21" i="25"/>
  <c r="GX17" i="25"/>
  <c r="GX11" i="25"/>
  <c r="GX9" i="25"/>
  <c r="GX13" i="25"/>
  <c r="GX12" i="25"/>
  <c r="GX8" i="25"/>
  <c r="GX14" i="25"/>
  <c r="GX10" i="25"/>
  <c r="HF16" i="25"/>
  <c r="HF19" i="25"/>
  <c r="HF18" i="25"/>
  <c r="HF15" i="25"/>
  <c r="HF17" i="25"/>
  <c r="HF12" i="25"/>
  <c r="HF21" i="25"/>
  <c r="HF14" i="25"/>
  <c r="HF11" i="25"/>
  <c r="HF9" i="25"/>
  <c r="HF8" i="25"/>
  <c r="HN16" i="25"/>
  <c r="HN19" i="25"/>
  <c r="HN18" i="25"/>
  <c r="HN17" i="25"/>
  <c r="HN13" i="25"/>
  <c r="HN12" i="25"/>
  <c r="HN9" i="25"/>
  <c r="HN21" i="25"/>
  <c r="HN10" i="25"/>
  <c r="HN20" i="25"/>
  <c r="HV16" i="25"/>
  <c r="HV19" i="25"/>
  <c r="HV18" i="25"/>
  <c r="HV15" i="25"/>
  <c r="HV17" i="25"/>
  <c r="HV11" i="25"/>
  <c r="HV21" i="25"/>
  <c r="HV20" i="25"/>
  <c r="HV14" i="25"/>
  <c r="HV13" i="25"/>
  <c r="HV9" i="25"/>
  <c r="HV8" i="25"/>
  <c r="HV22" i="25" s="1"/>
  <c r="ID2" i="25"/>
  <c r="FL4" i="25"/>
  <c r="FT4" i="25"/>
  <c r="GB4" i="25"/>
  <c r="GJ4" i="25"/>
  <c r="GR4" i="25"/>
  <c r="GZ4" i="25"/>
  <c r="HH4" i="25"/>
  <c r="HP4" i="25"/>
  <c r="HX4" i="25"/>
  <c r="FM5" i="25"/>
  <c r="FX5" i="25"/>
  <c r="GJ5" i="25"/>
  <c r="GX5" i="25"/>
  <c r="HI5" i="25"/>
  <c r="FF6" i="25"/>
  <c r="GG6" i="25"/>
  <c r="GR6" i="25"/>
  <c r="HF6" i="25"/>
  <c r="HR6" i="25"/>
  <c r="FP7" i="25"/>
  <c r="GO7" i="25"/>
  <c r="HA7" i="25"/>
  <c r="HN7" i="25"/>
  <c r="IB7" i="25"/>
  <c r="FJ8" i="25"/>
  <c r="FX8" i="25"/>
  <c r="GJ8" i="25"/>
  <c r="HD8" i="25"/>
  <c r="IA8" i="25"/>
  <c r="HD9" i="25"/>
  <c r="HZ9" i="25"/>
  <c r="FR10" i="25"/>
  <c r="GK10" i="25"/>
  <c r="HF10" i="25"/>
  <c r="HZ10" i="25"/>
  <c r="FQ11" i="25"/>
  <c r="GM11" i="25"/>
  <c r="HG11" i="25"/>
  <c r="FL12" i="25"/>
  <c r="GT12" i="25"/>
  <c r="HX12" i="25"/>
  <c r="FP14" i="25"/>
  <c r="GU14" i="25"/>
  <c r="HH15" i="25"/>
  <c r="FX16" i="25"/>
  <c r="IC16" i="25"/>
  <c r="GU17" i="25"/>
  <c r="FV18" i="25"/>
  <c r="IC18" i="25"/>
  <c r="GR19" i="25"/>
  <c r="FU20" i="25"/>
  <c r="HQ20" i="25"/>
  <c r="FN20" i="25"/>
  <c r="FN15" i="25"/>
  <c r="FN14" i="25"/>
  <c r="FN13" i="25"/>
  <c r="FN19" i="25"/>
  <c r="FN17" i="25"/>
  <c r="FN16" i="25"/>
  <c r="FN21" i="25"/>
  <c r="FN12" i="25"/>
  <c r="FN8" i="25"/>
  <c r="FN7" i="25"/>
  <c r="FN5" i="25"/>
  <c r="GL20" i="25"/>
  <c r="GL15" i="25"/>
  <c r="GL21" i="25"/>
  <c r="GL18" i="25"/>
  <c r="GL14" i="25"/>
  <c r="GL13" i="25"/>
  <c r="GL17" i="25"/>
  <c r="GL19" i="25"/>
  <c r="GL16" i="25"/>
  <c r="GL8" i="25"/>
  <c r="GL11" i="25"/>
  <c r="GL7" i="25"/>
  <c r="GL10" i="25"/>
  <c r="GL5" i="25"/>
  <c r="HJ20" i="25"/>
  <c r="HJ15" i="25"/>
  <c r="HJ21" i="25"/>
  <c r="HJ18" i="25"/>
  <c r="HJ14" i="25"/>
  <c r="HJ13" i="25"/>
  <c r="HJ11" i="25"/>
  <c r="HJ8" i="25"/>
  <c r="HJ19" i="25"/>
  <c r="HJ7" i="25"/>
  <c r="HJ12" i="25"/>
  <c r="HJ5" i="25"/>
  <c r="GL6" i="25"/>
  <c r="FV19" i="25"/>
  <c r="FO19" i="25"/>
  <c r="FO21" i="25"/>
  <c r="FO13" i="25"/>
  <c r="FO20" i="25"/>
  <c r="FO17" i="25"/>
  <c r="FO12" i="25"/>
  <c r="FO16" i="25"/>
  <c r="FO18" i="25"/>
  <c r="FO15" i="25"/>
  <c r="FO7" i="25"/>
  <c r="FO10" i="25"/>
  <c r="FO6" i="25"/>
  <c r="HC19" i="25"/>
  <c r="HC14" i="25"/>
  <c r="HC21" i="25"/>
  <c r="HC20" i="25"/>
  <c r="HC17" i="25"/>
  <c r="HC13" i="25"/>
  <c r="HC12" i="25"/>
  <c r="HC16" i="25"/>
  <c r="HC18" i="25"/>
  <c r="HC15" i="25"/>
  <c r="HC10" i="25"/>
  <c r="HC7" i="25"/>
  <c r="HC6" i="25"/>
  <c r="HC9" i="25"/>
  <c r="HK19" i="25"/>
  <c r="HK14" i="25"/>
  <c r="HK21" i="25"/>
  <c r="HK18" i="25"/>
  <c r="HK13" i="25"/>
  <c r="HK15" i="25"/>
  <c r="HK12" i="25"/>
  <c r="HK20" i="25"/>
  <c r="HK17" i="25"/>
  <c r="HK7" i="25"/>
  <c r="HK8" i="25"/>
  <c r="HK6" i="25"/>
  <c r="HK16" i="25"/>
  <c r="HK11" i="25"/>
  <c r="HK10" i="25"/>
  <c r="GE5" i="25"/>
  <c r="HR9" i="25"/>
  <c r="GM14" i="25"/>
  <c r="HB18" i="25"/>
  <c r="HR21" i="25"/>
  <c r="GF18" i="25"/>
  <c r="GF21" i="25"/>
  <c r="GF20" i="25"/>
  <c r="GF12" i="25"/>
  <c r="GF19" i="25"/>
  <c r="GF16" i="25"/>
  <c r="GF15" i="25"/>
  <c r="GF14" i="25"/>
  <c r="GF11" i="25"/>
  <c r="GF13" i="25"/>
  <c r="GF6" i="25"/>
  <c r="GF9" i="25"/>
  <c r="GF5" i="25"/>
  <c r="GV18" i="25"/>
  <c r="GV21" i="25"/>
  <c r="GV20" i="25"/>
  <c r="GV12" i="25"/>
  <c r="GV14" i="25"/>
  <c r="GV17" i="25"/>
  <c r="GV15" i="25"/>
  <c r="GV11" i="25"/>
  <c r="GV6" i="25"/>
  <c r="GV13" i="25"/>
  <c r="GV5" i="25"/>
  <c r="GV19" i="25"/>
  <c r="HT18" i="25"/>
  <c r="HT21" i="25"/>
  <c r="HT20" i="25"/>
  <c r="HT19" i="25"/>
  <c r="HT16" i="25"/>
  <c r="HT12" i="25"/>
  <c r="HT14" i="25"/>
  <c r="HT11" i="25"/>
  <c r="HT15" i="25"/>
  <c r="HT13" i="25"/>
  <c r="HT9" i="25"/>
  <c r="HT6" i="25"/>
  <c r="HT5" i="25"/>
  <c r="HT8" i="25"/>
  <c r="HB6" i="25"/>
  <c r="HL7" i="25"/>
  <c r="GE9" i="25"/>
  <c r="FN11" i="25"/>
  <c r="GN14" i="25"/>
  <c r="IB14" i="25"/>
  <c r="HL16" i="25"/>
  <c r="GM17" i="25"/>
  <c r="FN18" i="25"/>
  <c r="GD21" i="25"/>
  <c r="FI17" i="25"/>
  <c r="FI20" i="25"/>
  <c r="FI19" i="25"/>
  <c r="FI21" i="25"/>
  <c r="FI14" i="25"/>
  <c r="FI18" i="25"/>
  <c r="FI16" i="25"/>
  <c r="FI10" i="25"/>
  <c r="FI13" i="25"/>
  <c r="FI12" i="25"/>
  <c r="FI15" i="25"/>
  <c r="GG17" i="25"/>
  <c r="GG20" i="25"/>
  <c r="GG19" i="25"/>
  <c r="GG16" i="25"/>
  <c r="GG18" i="25"/>
  <c r="GG15" i="25"/>
  <c r="GG12" i="25"/>
  <c r="GG21" i="25"/>
  <c r="GG10" i="25"/>
  <c r="GG9" i="25"/>
  <c r="GG5" i="25"/>
  <c r="GG11" i="25"/>
  <c r="GW17" i="25"/>
  <c r="GW20" i="25"/>
  <c r="GW19" i="25"/>
  <c r="GW18" i="25"/>
  <c r="GW15" i="25"/>
  <c r="GW14" i="25"/>
  <c r="GW16" i="25"/>
  <c r="GW13" i="25"/>
  <c r="GW10" i="25"/>
  <c r="GW5" i="25"/>
  <c r="GW12" i="25"/>
  <c r="GW11" i="25"/>
  <c r="GW8" i="25"/>
  <c r="GW21" i="25"/>
  <c r="HM17" i="25"/>
  <c r="HM20" i="25"/>
  <c r="HM19" i="25"/>
  <c r="HM21" i="25"/>
  <c r="HM11" i="25"/>
  <c r="HM14" i="25"/>
  <c r="HM13" i="25"/>
  <c r="HM10" i="25"/>
  <c r="HM5" i="25"/>
  <c r="HM16" i="25"/>
  <c r="HM18" i="25"/>
  <c r="HU17" i="25"/>
  <c r="HU20" i="25"/>
  <c r="HU19" i="25"/>
  <c r="HU14" i="25"/>
  <c r="HU11" i="25"/>
  <c r="HU21" i="25"/>
  <c r="HU15" i="25"/>
  <c r="HU10" i="25"/>
  <c r="HU18" i="25"/>
  <c r="HU16" i="25"/>
  <c r="HU12" i="25"/>
  <c r="HU5" i="25"/>
  <c r="GD6" i="25"/>
  <c r="FI8" i="25"/>
  <c r="FW8" i="25"/>
  <c r="FN10" i="25"/>
  <c r="HD10" i="25"/>
  <c r="FY13" i="25"/>
  <c r="FT18" i="25"/>
  <c r="HP18" i="25"/>
  <c r="GN19" i="25"/>
  <c r="FK15" i="25"/>
  <c r="FK18" i="25"/>
  <c r="FK17" i="25"/>
  <c r="FK21" i="25"/>
  <c r="FK14" i="25"/>
  <c r="FK11" i="25"/>
  <c r="FK10" i="25"/>
  <c r="FK22" i="25" s="1"/>
  <c r="FK20" i="25"/>
  <c r="FK8" i="25"/>
  <c r="FS15" i="25"/>
  <c r="FS18" i="25"/>
  <c r="FS17" i="25"/>
  <c r="FS16" i="25"/>
  <c r="FS14" i="25"/>
  <c r="FS21" i="25"/>
  <c r="FS19" i="25"/>
  <c r="FS12" i="25"/>
  <c r="FS11" i="25"/>
  <c r="FS20" i="25"/>
  <c r="FS10" i="25"/>
  <c r="FS9" i="25"/>
  <c r="FS8" i="25"/>
  <c r="GA15" i="25"/>
  <c r="GA18" i="25"/>
  <c r="GA17" i="25"/>
  <c r="GA14" i="25"/>
  <c r="GA13" i="25"/>
  <c r="GA11" i="25"/>
  <c r="GA10" i="25"/>
  <c r="GA16" i="25"/>
  <c r="GA12" i="25"/>
  <c r="GA19" i="25"/>
  <c r="GA21" i="25"/>
  <c r="GA8" i="25"/>
  <c r="GI15" i="25"/>
  <c r="GI18" i="25"/>
  <c r="GI17" i="25"/>
  <c r="GI19" i="25"/>
  <c r="GI14" i="25"/>
  <c r="GI11" i="25"/>
  <c r="GI16" i="25"/>
  <c r="GI10" i="25"/>
  <c r="GI13" i="25"/>
  <c r="GI8" i="25"/>
  <c r="GQ15" i="25"/>
  <c r="GQ18" i="25"/>
  <c r="GQ17" i="25"/>
  <c r="GQ20" i="25"/>
  <c r="GQ19" i="25"/>
  <c r="GQ14" i="25"/>
  <c r="GQ11" i="25"/>
  <c r="GQ12" i="25"/>
  <c r="GQ10" i="25"/>
  <c r="GQ8" i="25"/>
  <c r="GQ13" i="25"/>
  <c r="GY15" i="25"/>
  <c r="GY18" i="25"/>
  <c r="GY17" i="25"/>
  <c r="GY21" i="25"/>
  <c r="GY20" i="25"/>
  <c r="GY14" i="25"/>
  <c r="GY11" i="25"/>
  <c r="GY13" i="25"/>
  <c r="GY10" i="25"/>
  <c r="GY8" i="25"/>
  <c r="HG15" i="25"/>
  <c r="HG18" i="25"/>
  <c r="HG17" i="25"/>
  <c r="HG16" i="25"/>
  <c r="HG19" i="25"/>
  <c r="HG21" i="25"/>
  <c r="HG20" i="25"/>
  <c r="HG10" i="25"/>
  <c r="HG8" i="25"/>
  <c r="HG9" i="25"/>
  <c r="HO15" i="25"/>
  <c r="HO18" i="25"/>
  <c r="HO17" i="25"/>
  <c r="HO20" i="25"/>
  <c r="HO16" i="25"/>
  <c r="HO10" i="25"/>
  <c r="HO8" i="25"/>
  <c r="HO12" i="25"/>
  <c r="HO11" i="25"/>
  <c r="HO14" i="25"/>
  <c r="HO9" i="25"/>
  <c r="HW15" i="25"/>
  <c r="HW18" i="25"/>
  <c r="HW17" i="25"/>
  <c r="HW21" i="25"/>
  <c r="HW11" i="25"/>
  <c r="HW16" i="25"/>
  <c r="HW10" i="25"/>
  <c r="HW19" i="25"/>
  <c r="HW8" i="25"/>
  <c r="HW20" i="25"/>
  <c r="HW14" i="25"/>
  <c r="FE4" i="25"/>
  <c r="FM4" i="25"/>
  <c r="FU4" i="25"/>
  <c r="GC4" i="25"/>
  <c r="GK4" i="25"/>
  <c r="GS4" i="25"/>
  <c r="HA4" i="25"/>
  <c r="HI4" i="25"/>
  <c r="HQ4" i="25"/>
  <c r="HY4" i="25"/>
  <c r="FE5" i="25"/>
  <c r="FO5" i="25"/>
  <c r="FZ5" i="25"/>
  <c r="GK5" i="25"/>
  <c r="GY5" i="25"/>
  <c r="HK5" i="25"/>
  <c r="HX5" i="25"/>
  <c r="FI6" i="25"/>
  <c r="FT6" i="25"/>
  <c r="GH6" i="25"/>
  <c r="GT6" i="25"/>
  <c r="HG6" i="25"/>
  <c r="HU6" i="25"/>
  <c r="FQ7" i="25"/>
  <c r="GC7" i="25"/>
  <c r="GP7" i="25"/>
  <c r="HD7" i="25"/>
  <c r="HO7" i="25"/>
  <c r="IC7" i="25"/>
  <c r="FL8" i="25"/>
  <c r="FY8" i="25"/>
  <c r="GN8" i="25"/>
  <c r="HE8" i="25"/>
  <c r="IB8" i="25"/>
  <c r="FQ9" i="25"/>
  <c r="GM9" i="25"/>
  <c r="HJ9" i="25"/>
  <c r="IA9" i="25"/>
  <c r="FU10" i="25"/>
  <c r="GM10" i="25"/>
  <c r="HI10" i="25"/>
  <c r="FT11" i="25"/>
  <c r="GO11" i="25"/>
  <c r="HN11" i="25"/>
  <c r="FQ12" i="25"/>
  <c r="GY12" i="25"/>
  <c r="IC12" i="25"/>
  <c r="GH13" i="25"/>
  <c r="HO13" i="25"/>
  <c r="FQ14" i="25"/>
  <c r="HD14" i="25"/>
  <c r="FE15" i="25"/>
  <c r="HM15" i="25"/>
  <c r="GE16" i="25"/>
  <c r="FF17" i="25"/>
  <c r="HJ17" i="25"/>
  <c r="GB18" i="25"/>
  <c r="GY19" i="25"/>
  <c r="FW20" i="25"/>
  <c r="GR21" i="25"/>
  <c r="GN22" i="25" l="1"/>
  <c r="FS22" i="25"/>
  <c r="ID19" i="25"/>
  <c r="GF22" i="25"/>
  <c r="GP22" i="25"/>
  <c r="FI22" i="25"/>
  <c r="HL22" i="25"/>
  <c r="GU22" i="25"/>
  <c r="ID20" i="25"/>
  <c r="FH22" i="25"/>
  <c r="GQ22" i="25"/>
  <c r="GH22" i="25"/>
  <c r="HW22" i="25"/>
  <c r="GW22" i="25"/>
  <c r="GA22" i="25"/>
  <c r="GV22" i="25"/>
  <c r="HF22" i="25"/>
  <c r="FG22" i="25"/>
  <c r="GE22" i="25"/>
  <c r="GO22" i="25"/>
  <c r="FX22" i="25"/>
  <c r="FT22" i="25"/>
  <c r="FY22" i="25"/>
  <c r="HD22" i="25"/>
  <c r="HK22" i="25"/>
  <c r="HM22" i="25"/>
  <c r="GG22" i="25"/>
  <c r="HT22" i="25"/>
  <c r="FJ22" i="25"/>
  <c r="FR22" i="25"/>
  <c r="HE22" i="25"/>
  <c r="ID7" i="25"/>
  <c r="FQ22" i="25"/>
  <c r="FZ22" i="25"/>
  <c r="IC22" i="25"/>
  <c r="HU22" i="25"/>
  <c r="GY22" i="25"/>
  <c r="HA22" i="25"/>
  <c r="HO22" i="25"/>
  <c r="HG22" i="25"/>
  <c r="GI22" i="25"/>
  <c r="IB22" i="25"/>
  <c r="HN22" i="25"/>
  <c r="FP22" i="25"/>
  <c r="HZ22" i="25"/>
  <c r="FN22" i="25"/>
  <c r="GS22" i="25"/>
  <c r="HX22" i="25"/>
  <c r="FF22" i="25"/>
  <c r="ID13" i="25"/>
  <c r="ID15" i="25"/>
  <c r="ID17" i="25"/>
  <c r="ID5" i="25"/>
  <c r="FU22" i="25"/>
  <c r="GZ22" i="25"/>
  <c r="HS22" i="25"/>
  <c r="ID6" i="25"/>
  <c r="ID16" i="25"/>
  <c r="GT22" i="25"/>
  <c r="IA22" i="25"/>
  <c r="ID9" i="25"/>
  <c r="ID12" i="25"/>
  <c r="HR22" i="25"/>
  <c r="GK22" i="25"/>
  <c r="ID14" i="25"/>
  <c r="HJ22" i="25"/>
  <c r="FM22" i="25"/>
  <c r="ID21" i="25"/>
  <c r="GL22" i="25"/>
  <c r="HP22" i="25"/>
  <c r="HB22" i="25"/>
  <c r="HY22" i="25"/>
  <c r="GR22" i="25"/>
  <c r="HC22" i="25"/>
  <c r="ID8" i="25"/>
  <c r="HQ22" i="25"/>
  <c r="FE22" i="25"/>
  <c r="ID4" i="25"/>
  <c r="GJ22" i="25"/>
  <c r="GM22" i="25"/>
  <c r="ID18" i="25"/>
  <c r="GD22" i="25"/>
  <c r="FO22" i="25"/>
  <c r="FL22" i="25"/>
  <c r="GC22" i="25"/>
  <c r="HH22" i="25"/>
  <c r="ID11" i="25"/>
  <c r="GX22" i="25"/>
  <c r="HI22" i="25"/>
  <c r="GB22" i="25"/>
  <c r="FW22" i="25"/>
  <c r="ID10" i="25"/>
  <c r="FV22" i="25"/>
  <c r="IE11" i="25" l="1"/>
  <c r="IF11" i="25" s="1"/>
  <c r="IH11" i="25" s="1"/>
  <c r="IE16" i="25"/>
  <c r="IF16" i="25" s="1"/>
  <c r="IH16" i="25" s="1"/>
  <c r="IE13" i="25"/>
  <c r="IF13" i="25" s="1"/>
  <c r="IH13" i="25" s="1"/>
  <c r="IE18" i="25"/>
  <c r="IF18" i="25" s="1"/>
  <c r="IH18" i="25" s="1"/>
  <c r="IE14" i="25"/>
  <c r="IF14" i="25" s="1"/>
  <c r="IH14" i="25" s="1"/>
  <c r="IE6" i="25"/>
  <c r="IF6" i="25" s="1"/>
  <c r="IH6" i="25" s="1"/>
  <c r="ID22" i="25"/>
  <c r="IE4" i="25"/>
  <c r="IE12" i="25"/>
  <c r="IF12" i="25" s="1"/>
  <c r="IH12" i="25" s="1"/>
  <c r="IE9" i="25"/>
  <c r="IF9" i="25" s="1"/>
  <c r="IH9" i="25" s="1"/>
  <c r="IE5" i="25"/>
  <c r="IF5" i="25" s="1"/>
  <c r="IH5" i="25" s="1"/>
  <c r="IE7" i="25"/>
  <c r="IF7" i="25" s="1"/>
  <c r="IH7" i="25" s="1"/>
  <c r="IE10" i="25"/>
  <c r="IF10" i="25" s="1"/>
  <c r="IH10" i="25" s="1"/>
  <c r="IE21" i="25"/>
  <c r="IF21" i="25" s="1"/>
  <c r="IH21" i="25" s="1"/>
  <c r="IE17" i="25"/>
  <c r="IF17" i="25" s="1"/>
  <c r="IH17" i="25" s="1"/>
  <c r="IE19" i="25"/>
  <c r="IF19" i="25" s="1"/>
  <c r="IH19" i="25" s="1"/>
  <c r="IE8" i="25"/>
  <c r="IF8" i="25" s="1"/>
  <c r="IH8" i="25" s="1"/>
  <c r="IE15" i="25"/>
  <c r="IF15" i="25" s="1"/>
  <c r="IH15" i="25" s="1"/>
  <c r="IE20" i="25"/>
  <c r="IF20" i="25" s="1"/>
  <c r="IH20" i="25" s="1"/>
  <c r="IE22" i="25" l="1"/>
  <c r="IF4" i="25"/>
  <c r="IF22" i="25" l="1"/>
  <c r="IH4" i="25"/>
  <c r="IH22" i="25" s="1"/>
  <c r="FF22" i="23" l="1"/>
  <c r="FE22" i="23"/>
  <c r="FD22" i="23"/>
  <c r="FC22" i="23"/>
  <c r="FB22" i="23"/>
  <c r="FA22" i="23"/>
  <c r="EZ22" i="23"/>
  <c r="EY22" i="23"/>
  <c r="EX22" i="23"/>
  <c r="EW22" i="23"/>
  <c r="EV22" i="23"/>
  <c r="EU22" i="23"/>
  <c r="ET22" i="23"/>
  <c r="ES22" i="23"/>
  <c r="ER22" i="23"/>
  <c r="EQ22" i="23"/>
  <c r="EP22" i="23"/>
  <c r="EO22" i="23"/>
  <c r="EN22" i="23"/>
  <c r="EM22" i="23"/>
  <c r="EL22" i="23"/>
  <c r="EK22" i="23"/>
  <c r="EJ22" i="23"/>
  <c r="EI22" i="23"/>
  <c r="EH22" i="23"/>
  <c r="EG22" i="23"/>
  <c r="EF22" i="23"/>
  <c r="EE22" i="23"/>
  <c r="ED22" i="23"/>
  <c r="EC22" i="23"/>
  <c r="EB22" i="23"/>
  <c r="EA22" i="23"/>
  <c r="DZ22" i="23"/>
  <c r="DY22" i="23"/>
  <c r="DX22" i="23"/>
  <c r="DW22" i="23"/>
  <c r="DV22" i="23"/>
  <c r="DU22" i="23"/>
  <c r="DT22" i="23"/>
  <c r="DS22" i="23"/>
  <c r="DR22" i="23"/>
  <c r="DQ22" i="23"/>
  <c r="DP22" i="23"/>
  <c r="DO22" i="23"/>
  <c r="DN22" i="23"/>
  <c r="DM22" i="23"/>
  <c r="DL22" i="23"/>
  <c r="DK22" i="23"/>
  <c r="DJ22" i="23"/>
  <c r="DI22" i="23"/>
  <c r="DH22" i="23"/>
  <c r="DG22" i="23"/>
  <c r="DF22" i="23"/>
  <c r="DE22" i="23"/>
  <c r="DD22" i="23"/>
  <c r="DC22" i="23"/>
  <c r="DB22" i="23"/>
  <c r="DA22" i="23"/>
  <c r="CZ22" i="23"/>
  <c r="CY22" i="23"/>
  <c r="CX22" i="23"/>
  <c r="CW22" i="23"/>
  <c r="CV22" i="23"/>
  <c r="CU22" i="23"/>
  <c r="CT22" i="23"/>
  <c r="CS22" i="23"/>
  <c r="CR22" i="23"/>
  <c r="CQ22" i="23"/>
  <c r="CP22" i="23"/>
  <c r="CO22" i="23"/>
  <c r="CN22" i="23"/>
  <c r="CM22" i="23"/>
  <c r="CL22" i="23"/>
  <c r="CK22" i="23"/>
  <c r="CJ22" i="23"/>
  <c r="CI22" i="23"/>
  <c r="CE22" i="23"/>
  <c r="CD22" i="23"/>
  <c r="CC22" i="23"/>
  <c r="CB22" i="23"/>
  <c r="CA22" i="23"/>
  <c r="BZ22" i="23"/>
  <c r="BY22" i="23"/>
  <c r="BX22" i="23"/>
  <c r="BW22" i="23"/>
  <c r="BV22" i="23"/>
  <c r="BU22" i="23"/>
  <c r="BT22" i="23"/>
  <c r="BS22" i="23"/>
  <c r="BR22" i="23"/>
  <c r="BQ22" i="23"/>
  <c r="BP22" i="23"/>
  <c r="BO22" i="23"/>
  <c r="BN22" i="23"/>
  <c r="BM22" i="23"/>
  <c r="BL22" i="23"/>
  <c r="BK22" i="23"/>
  <c r="BJ22" i="23"/>
  <c r="BI22" i="23"/>
  <c r="BH22" i="23"/>
  <c r="BG22" i="23"/>
  <c r="BF22" i="23"/>
  <c r="BE22" i="23"/>
  <c r="BD22" i="23"/>
  <c r="BC22" i="23"/>
  <c r="BB22" i="23"/>
  <c r="BA22" i="23"/>
  <c r="AZ22" i="23"/>
  <c r="AY22" i="23"/>
  <c r="AX22" i="23"/>
  <c r="AW22" i="23"/>
  <c r="AV22" i="23"/>
  <c r="AU22" i="23"/>
  <c r="AT22" i="23"/>
  <c r="AS22" i="23"/>
  <c r="AR22" i="23"/>
  <c r="AQ22" i="23"/>
  <c r="AP22" i="23"/>
  <c r="AO22" i="23"/>
  <c r="AN22" i="23"/>
  <c r="AM22" i="23"/>
  <c r="AL22" i="23"/>
  <c r="AK22" i="23"/>
  <c r="AJ22" i="23"/>
  <c r="AI22" i="23"/>
  <c r="AH22" i="23"/>
  <c r="AG22" i="23"/>
  <c r="AF22" i="23"/>
  <c r="AE22" i="23"/>
  <c r="AD22" i="23"/>
  <c r="AC22" i="23"/>
  <c r="AB22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B22" i="23"/>
  <c r="CF22" i="23" s="1"/>
  <c r="IM21" i="23"/>
  <c r="IL21" i="23"/>
  <c r="IK21" i="23"/>
  <c r="IJ21" i="23"/>
  <c r="II21" i="23"/>
  <c r="IH21" i="23"/>
  <c r="IG21" i="23"/>
  <c r="IF21" i="23"/>
  <c r="IE21" i="23"/>
  <c r="ID21" i="23"/>
  <c r="IC21" i="23"/>
  <c r="IB21" i="23"/>
  <c r="IA21" i="23"/>
  <c r="HZ21" i="23"/>
  <c r="HY21" i="23"/>
  <c r="HX21" i="23"/>
  <c r="HW21" i="23"/>
  <c r="HV21" i="23"/>
  <c r="HU21" i="23"/>
  <c r="HT21" i="23"/>
  <c r="HS21" i="23"/>
  <c r="HR21" i="23"/>
  <c r="HQ21" i="23"/>
  <c r="HP21" i="23"/>
  <c r="HO21" i="23"/>
  <c r="HN21" i="23"/>
  <c r="HM21" i="23"/>
  <c r="HL21" i="23"/>
  <c r="HK21" i="23"/>
  <c r="HJ21" i="23"/>
  <c r="HI21" i="23"/>
  <c r="HH21" i="23"/>
  <c r="HG21" i="23"/>
  <c r="HF21" i="23"/>
  <c r="HE21" i="23"/>
  <c r="HD21" i="23"/>
  <c r="HC21" i="23"/>
  <c r="HB21" i="23"/>
  <c r="HA21" i="23"/>
  <c r="GZ21" i="23"/>
  <c r="GY21" i="23"/>
  <c r="GX21" i="23"/>
  <c r="GW21" i="23"/>
  <c r="GV21" i="23"/>
  <c r="GU21" i="23"/>
  <c r="GT21" i="23"/>
  <c r="GS21" i="23"/>
  <c r="GR21" i="23"/>
  <c r="GQ21" i="23"/>
  <c r="GP21" i="23"/>
  <c r="GO21" i="23"/>
  <c r="GN21" i="23"/>
  <c r="GM21" i="23"/>
  <c r="GL21" i="23"/>
  <c r="GK21" i="23"/>
  <c r="GJ21" i="23"/>
  <c r="GI21" i="23"/>
  <c r="GH21" i="23"/>
  <c r="GG21" i="23"/>
  <c r="GF21" i="23"/>
  <c r="GE21" i="23"/>
  <c r="GD21" i="23"/>
  <c r="GC21" i="23"/>
  <c r="GB21" i="23"/>
  <c r="GA21" i="23"/>
  <c r="FZ21" i="23"/>
  <c r="FY21" i="23"/>
  <c r="FX21" i="23"/>
  <c r="FW21" i="23"/>
  <c r="FV21" i="23"/>
  <c r="FU21" i="23"/>
  <c r="FT21" i="23"/>
  <c r="FS21" i="23"/>
  <c r="FR21" i="23"/>
  <c r="FQ21" i="23"/>
  <c r="FP21" i="23"/>
  <c r="FO21" i="23"/>
  <c r="FN21" i="23"/>
  <c r="FM21" i="23"/>
  <c r="FL21" i="23"/>
  <c r="FK21" i="23"/>
  <c r="FJ21" i="23"/>
  <c r="IN21" i="23" s="1"/>
  <c r="FG21" i="23"/>
  <c r="CF21" i="23"/>
  <c r="IM20" i="23"/>
  <c r="IL20" i="23"/>
  <c r="IK20" i="23"/>
  <c r="IJ20" i="23"/>
  <c r="II20" i="23"/>
  <c r="IH20" i="23"/>
  <c r="IG20" i="23"/>
  <c r="IF20" i="23"/>
  <c r="IE20" i="23"/>
  <c r="ID20" i="23"/>
  <c r="IC20" i="23"/>
  <c r="IB20" i="23"/>
  <c r="IA20" i="23"/>
  <c r="HZ20" i="23"/>
  <c r="HY20" i="23"/>
  <c r="HX20" i="23"/>
  <c r="HW20" i="23"/>
  <c r="HV20" i="23"/>
  <c r="HU20" i="23"/>
  <c r="HT20" i="23"/>
  <c r="HS20" i="23"/>
  <c r="HR20" i="23"/>
  <c r="HQ20" i="23"/>
  <c r="HP20" i="23"/>
  <c r="HO20" i="23"/>
  <c r="HN20" i="23"/>
  <c r="HM20" i="23"/>
  <c r="HL20" i="23"/>
  <c r="HK20" i="23"/>
  <c r="HJ20" i="23"/>
  <c r="HI20" i="23"/>
  <c r="HH20" i="23"/>
  <c r="HG20" i="23"/>
  <c r="HF20" i="23"/>
  <c r="HE20" i="23"/>
  <c r="HD20" i="23"/>
  <c r="HC20" i="23"/>
  <c r="HB20" i="23"/>
  <c r="HA20" i="23"/>
  <c r="GZ20" i="23"/>
  <c r="GY20" i="23"/>
  <c r="GX20" i="23"/>
  <c r="GW20" i="23"/>
  <c r="GV20" i="23"/>
  <c r="GU20" i="23"/>
  <c r="GT20" i="23"/>
  <c r="GS20" i="23"/>
  <c r="GR20" i="23"/>
  <c r="GQ20" i="23"/>
  <c r="GP20" i="23"/>
  <c r="GO20" i="23"/>
  <c r="GN20" i="23"/>
  <c r="GM20" i="23"/>
  <c r="GL20" i="23"/>
  <c r="GK20" i="23"/>
  <c r="GJ20" i="23"/>
  <c r="GI20" i="23"/>
  <c r="GH20" i="23"/>
  <c r="GG20" i="23"/>
  <c r="GF20" i="23"/>
  <c r="GE20" i="23"/>
  <c r="GD20" i="23"/>
  <c r="GC20" i="23"/>
  <c r="GB20" i="23"/>
  <c r="GA20" i="23"/>
  <c r="FZ20" i="23"/>
  <c r="FY20" i="23"/>
  <c r="FX20" i="23"/>
  <c r="FW20" i="23"/>
  <c r="FV20" i="23"/>
  <c r="FU20" i="23"/>
  <c r="FT20" i="23"/>
  <c r="FS20" i="23"/>
  <c r="FR20" i="23"/>
  <c r="FQ20" i="23"/>
  <c r="FP20" i="23"/>
  <c r="FO20" i="23"/>
  <c r="FN20" i="23"/>
  <c r="FM20" i="23"/>
  <c r="FL20" i="23"/>
  <c r="FK20" i="23"/>
  <c r="FJ20" i="23"/>
  <c r="IN20" i="23" s="1"/>
  <c r="FG20" i="23"/>
  <c r="CF20" i="23"/>
  <c r="IM19" i="23"/>
  <c r="IL19" i="23"/>
  <c r="IK19" i="23"/>
  <c r="IJ19" i="23"/>
  <c r="II19" i="23"/>
  <c r="IH19" i="23"/>
  <c r="IG19" i="23"/>
  <c r="IF19" i="23"/>
  <c r="IE19" i="23"/>
  <c r="ID19" i="23"/>
  <c r="IC19" i="23"/>
  <c r="IB19" i="23"/>
  <c r="IA19" i="23"/>
  <c r="HZ19" i="23"/>
  <c r="HY19" i="23"/>
  <c r="HX19" i="23"/>
  <c r="HW19" i="23"/>
  <c r="HV19" i="23"/>
  <c r="HU19" i="23"/>
  <c r="HT19" i="23"/>
  <c r="HS19" i="23"/>
  <c r="HR19" i="23"/>
  <c r="HQ19" i="23"/>
  <c r="HP19" i="23"/>
  <c r="HO19" i="23"/>
  <c r="HN19" i="23"/>
  <c r="HM19" i="23"/>
  <c r="HL19" i="23"/>
  <c r="HK19" i="23"/>
  <c r="HJ19" i="23"/>
  <c r="HI19" i="23"/>
  <c r="HH19" i="23"/>
  <c r="HG19" i="23"/>
  <c r="HF19" i="23"/>
  <c r="HE19" i="23"/>
  <c r="HD19" i="23"/>
  <c r="HC19" i="23"/>
  <c r="HB19" i="23"/>
  <c r="HA19" i="23"/>
  <c r="GZ19" i="23"/>
  <c r="GY19" i="23"/>
  <c r="GX19" i="23"/>
  <c r="GW19" i="23"/>
  <c r="GV19" i="23"/>
  <c r="GU19" i="23"/>
  <c r="GT19" i="23"/>
  <c r="GS19" i="23"/>
  <c r="GR19" i="23"/>
  <c r="GQ19" i="23"/>
  <c r="GP19" i="23"/>
  <c r="GO19" i="23"/>
  <c r="GN19" i="23"/>
  <c r="GM19" i="23"/>
  <c r="GL19" i="23"/>
  <c r="GK19" i="23"/>
  <c r="GJ19" i="23"/>
  <c r="GI19" i="23"/>
  <c r="GH19" i="23"/>
  <c r="GG19" i="23"/>
  <c r="GF19" i="23"/>
  <c r="GE19" i="23"/>
  <c r="GD19" i="23"/>
  <c r="GC19" i="23"/>
  <c r="GB19" i="23"/>
  <c r="GA19" i="23"/>
  <c r="FZ19" i="23"/>
  <c r="FY19" i="23"/>
  <c r="FX19" i="23"/>
  <c r="FW19" i="23"/>
  <c r="FV19" i="23"/>
  <c r="FU19" i="23"/>
  <c r="FT19" i="23"/>
  <c r="FS19" i="23"/>
  <c r="FR19" i="23"/>
  <c r="FQ19" i="23"/>
  <c r="FP19" i="23"/>
  <c r="FO19" i="23"/>
  <c r="FN19" i="23"/>
  <c r="FM19" i="23"/>
  <c r="FL19" i="23"/>
  <c r="FK19" i="23"/>
  <c r="IN19" i="23" s="1"/>
  <c r="FJ19" i="23"/>
  <c r="FG19" i="23"/>
  <c r="CF19" i="23"/>
  <c r="IM18" i="23"/>
  <c r="IL18" i="23"/>
  <c r="IK18" i="23"/>
  <c r="IJ18" i="23"/>
  <c r="II18" i="23"/>
  <c r="IH18" i="23"/>
  <c r="IG18" i="23"/>
  <c r="IF18" i="23"/>
  <c r="IE18" i="23"/>
  <c r="ID18" i="23"/>
  <c r="IC18" i="23"/>
  <c r="IB18" i="23"/>
  <c r="IA18" i="23"/>
  <c r="HZ18" i="23"/>
  <c r="HY18" i="23"/>
  <c r="HX18" i="23"/>
  <c r="HW18" i="23"/>
  <c r="HV18" i="23"/>
  <c r="HU18" i="23"/>
  <c r="HT18" i="23"/>
  <c r="HS18" i="23"/>
  <c r="HR18" i="23"/>
  <c r="HQ18" i="23"/>
  <c r="HP18" i="23"/>
  <c r="HO18" i="23"/>
  <c r="HN18" i="23"/>
  <c r="HM18" i="23"/>
  <c r="HL18" i="23"/>
  <c r="HK18" i="23"/>
  <c r="HJ18" i="23"/>
  <c r="HI18" i="23"/>
  <c r="HH18" i="23"/>
  <c r="HG18" i="23"/>
  <c r="HF18" i="23"/>
  <c r="HE18" i="23"/>
  <c r="HD18" i="23"/>
  <c r="HC18" i="23"/>
  <c r="HB18" i="23"/>
  <c r="HA18" i="23"/>
  <c r="GZ18" i="23"/>
  <c r="GY18" i="23"/>
  <c r="GX18" i="23"/>
  <c r="GW18" i="23"/>
  <c r="GV18" i="23"/>
  <c r="GU18" i="23"/>
  <c r="GT18" i="23"/>
  <c r="GS18" i="23"/>
  <c r="GR18" i="23"/>
  <c r="GQ18" i="23"/>
  <c r="GP18" i="23"/>
  <c r="GO18" i="23"/>
  <c r="GN18" i="23"/>
  <c r="GM18" i="23"/>
  <c r="GL18" i="23"/>
  <c r="GK18" i="23"/>
  <c r="GJ18" i="23"/>
  <c r="GI18" i="23"/>
  <c r="GH18" i="23"/>
  <c r="GG18" i="23"/>
  <c r="GF18" i="23"/>
  <c r="GE18" i="23"/>
  <c r="GD18" i="23"/>
  <c r="GC18" i="23"/>
  <c r="GB18" i="23"/>
  <c r="GA18" i="23"/>
  <c r="FZ18" i="23"/>
  <c r="FY18" i="23"/>
  <c r="FX18" i="23"/>
  <c r="FW18" i="23"/>
  <c r="FV18" i="23"/>
  <c r="FU18" i="23"/>
  <c r="FT18" i="23"/>
  <c r="FS18" i="23"/>
  <c r="FR18" i="23"/>
  <c r="FQ18" i="23"/>
  <c r="FP18" i="23"/>
  <c r="FO18" i="23"/>
  <c r="FN18" i="23"/>
  <c r="FM18" i="23"/>
  <c r="FL18" i="23"/>
  <c r="IN18" i="23" s="1"/>
  <c r="FK18" i="23"/>
  <c r="FJ18" i="23"/>
  <c r="FG18" i="23"/>
  <c r="CF18" i="23"/>
  <c r="IM17" i="23"/>
  <c r="IL17" i="23"/>
  <c r="IK17" i="23"/>
  <c r="IJ17" i="23"/>
  <c r="II17" i="23"/>
  <c r="IH17" i="23"/>
  <c r="IG17" i="23"/>
  <c r="IF17" i="23"/>
  <c r="IE17" i="23"/>
  <c r="ID17" i="23"/>
  <c r="IC17" i="23"/>
  <c r="IB17" i="23"/>
  <c r="IA17" i="23"/>
  <c r="HZ17" i="23"/>
  <c r="HY17" i="23"/>
  <c r="HX17" i="23"/>
  <c r="HW17" i="23"/>
  <c r="HV17" i="23"/>
  <c r="HU17" i="23"/>
  <c r="HT17" i="23"/>
  <c r="HS17" i="23"/>
  <c r="HR17" i="23"/>
  <c r="HQ17" i="23"/>
  <c r="HP17" i="23"/>
  <c r="HO17" i="23"/>
  <c r="HN17" i="23"/>
  <c r="HM17" i="23"/>
  <c r="HL17" i="23"/>
  <c r="HK17" i="23"/>
  <c r="HJ17" i="23"/>
  <c r="HI17" i="23"/>
  <c r="HH17" i="23"/>
  <c r="HG17" i="23"/>
  <c r="HF17" i="23"/>
  <c r="HE17" i="23"/>
  <c r="HD17" i="23"/>
  <c r="HC17" i="23"/>
  <c r="HB17" i="23"/>
  <c r="HA17" i="23"/>
  <c r="GZ17" i="23"/>
  <c r="GY17" i="23"/>
  <c r="GX17" i="23"/>
  <c r="GW17" i="23"/>
  <c r="GV17" i="23"/>
  <c r="GU17" i="23"/>
  <c r="GT17" i="23"/>
  <c r="GS17" i="23"/>
  <c r="GR17" i="23"/>
  <c r="GQ17" i="23"/>
  <c r="GP17" i="23"/>
  <c r="GO17" i="23"/>
  <c r="GN17" i="23"/>
  <c r="GM17" i="23"/>
  <c r="GL17" i="23"/>
  <c r="GK17" i="23"/>
  <c r="GJ17" i="23"/>
  <c r="GI17" i="23"/>
  <c r="GH17" i="23"/>
  <c r="GG17" i="23"/>
  <c r="GF17" i="23"/>
  <c r="GE17" i="23"/>
  <c r="GD17" i="23"/>
  <c r="GC17" i="23"/>
  <c r="GB17" i="23"/>
  <c r="GA17" i="23"/>
  <c r="FZ17" i="23"/>
  <c r="FY17" i="23"/>
  <c r="FX17" i="23"/>
  <c r="FW17" i="23"/>
  <c r="FV17" i="23"/>
  <c r="FU17" i="23"/>
  <c r="FT17" i="23"/>
  <c r="FS17" i="23"/>
  <c r="FR17" i="23"/>
  <c r="FQ17" i="23"/>
  <c r="FP17" i="23"/>
  <c r="FO17" i="23"/>
  <c r="FN17" i="23"/>
  <c r="FM17" i="23"/>
  <c r="FL17" i="23"/>
  <c r="FK17" i="23"/>
  <c r="FJ17" i="23"/>
  <c r="IN17" i="23" s="1"/>
  <c r="FG17" i="23"/>
  <c r="CF17" i="23"/>
  <c r="IM16" i="23"/>
  <c r="IL16" i="23"/>
  <c r="IK16" i="23"/>
  <c r="IJ16" i="23"/>
  <c r="II16" i="23"/>
  <c r="IH16" i="23"/>
  <c r="IG16" i="23"/>
  <c r="IF16" i="23"/>
  <c r="IE16" i="23"/>
  <c r="ID16" i="23"/>
  <c r="IC16" i="23"/>
  <c r="IB16" i="23"/>
  <c r="IA16" i="23"/>
  <c r="HZ16" i="23"/>
  <c r="HY16" i="23"/>
  <c r="HX16" i="23"/>
  <c r="HW16" i="23"/>
  <c r="HV16" i="23"/>
  <c r="HU16" i="23"/>
  <c r="HT16" i="23"/>
  <c r="HS16" i="23"/>
  <c r="HR16" i="23"/>
  <c r="HQ16" i="23"/>
  <c r="HP16" i="23"/>
  <c r="HO16" i="23"/>
  <c r="HN16" i="23"/>
  <c r="HM16" i="23"/>
  <c r="HL16" i="23"/>
  <c r="HK16" i="23"/>
  <c r="HJ16" i="23"/>
  <c r="HI16" i="23"/>
  <c r="HH16" i="23"/>
  <c r="HG16" i="23"/>
  <c r="HF16" i="23"/>
  <c r="HE16" i="23"/>
  <c r="HD16" i="23"/>
  <c r="HC16" i="23"/>
  <c r="HB16" i="23"/>
  <c r="HA16" i="23"/>
  <c r="GZ16" i="23"/>
  <c r="GY16" i="23"/>
  <c r="GX16" i="23"/>
  <c r="GW16" i="23"/>
  <c r="GV16" i="23"/>
  <c r="GU16" i="23"/>
  <c r="GT16" i="23"/>
  <c r="GS16" i="23"/>
  <c r="GR16" i="23"/>
  <c r="GQ16" i="23"/>
  <c r="GP16" i="23"/>
  <c r="GO16" i="23"/>
  <c r="GN16" i="23"/>
  <c r="GM16" i="23"/>
  <c r="GL16" i="23"/>
  <c r="GK16" i="23"/>
  <c r="GJ16" i="23"/>
  <c r="GI16" i="23"/>
  <c r="GH16" i="23"/>
  <c r="GG16" i="23"/>
  <c r="GF16" i="23"/>
  <c r="GE16" i="23"/>
  <c r="GD16" i="23"/>
  <c r="GC16" i="23"/>
  <c r="GB16" i="23"/>
  <c r="GA16" i="23"/>
  <c r="FZ16" i="23"/>
  <c r="FY16" i="23"/>
  <c r="FX16" i="23"/>
  <c r="FW16" i="23"/>
  <c r="FV16" i="23"/>
  <c r="FU16" i="23"/>
  <c r="FT16" i="23"/>
  <c r="FS16" i="23"/>
  <c r="FR16" i="23"/>
  <c r="FQ16" i="23"/>
  <c r="FP16" i="23"/>
  <c r="FO16" i="23"/>
  <c r="FN16" i="23"/>
  <c r="FM16" i="23"/>
  <c r="FL16" i="23"/>
  <c r="FK16" i="23"/>
  <c r="FJ16" i="23"/>
  <c r="IN16" i="23" s="1"/>
  <c r="FG16" i="23"/>
  <c r="CF16" i="23"/>
  <c r="IM15" i="23"/>
  <c r="IL15" i="23"/>
  <c r="IK15" i="23"/>
  <c r="IJ15" i="23"/>
  <c r="II15" i="23"/>
  <c r="IH15" i="23"/>
  <c r="IG15" i="23"/>
  <c r="IF15" i="23"/>
  <c r="IE15" i="23"/>
  <c r="ID15" i="23"/>
  <c r="IC15" i="23"/>
  <c r="IB15" i="23"/>
  <c r="IA15" i="23"/>
  <c r="HZ15" i="23"/>
  <c r="HY15" i="23"/>
  <c r="HX15" i="23"/>
  <c r="HW15" i="23"/>
  <c r="HV15" i="23"/>
  <c r="HU15" i="23"/>
  <c r="HT15" i="23"/>
  <c r="HS15" i="23"/>
  <c r="HR15" i="23"/>
  <c r="HQ15" i="23"/>
  <c r="HP15" i="23"/>
  <c r="HO15" i="23"/>
  <c r="HN15" i="23"/>
  <c r="HM15" i="23"/>
  <c r="HL15" i="23"/>
  <c r="HK15" i="23"/>
  <c r="HJ15" i="23"/>
  <c r="HI15" i="23"/>
  <c r="HH15" i="23"/>
  <c r="HG15" i="23"/>
  <c r="HF15" i="23"/>
  <c r="HE15" i="23"/>
  <c r="HD15" i="23"/>
  <c r="HC15" i="23"/>
  <c r="HB15" i="23"/>
  <c r="HA15" i="23"/>
  <c r="GZ15" i="23"/>
  <c r="GY15" i="23"/>
  <c r="GX15" i="23"/>
  <c r="GW15" i="23"/>
  <c r="GV15" i="23"/>
  <c r="GU15" i="23"/>
  <c r="GT15" i="23"/>
  <c r="GS15" i="23"/>
  <c r="GR15" i="23"/>
  <c r="GQ15" i="23"/>
  <c r="GP15" i="23"/>
  <c r="GO15" i="23"/>
  <c r="GN15" i="23"/>
  <c r="GM15" i="23"/>
  <c r="GL15" i="23"/>
  <c r="GK15" i="23"/>
  <c r="GJ15" i="23"/>
  <c r="GI15" i="23"/>
  <c r="GH15" i="23"/>
  <c r="GG15" i="23"/>
  <c r="GF15" i="23"/>
  <c r="GE15" i="23"/>
  <c r="GD15" i="23"/>
  <c r="GC15" i="23"/>
  <c r="GB15" i="23"/>
  <c r="GA15" i="23"/>
  <c r="FZ15" i="23"/>
  <c r="FY15" i="23"/>
  <c r="FX15" i="23"/>
  <c r="FW15" i="23"/>
  <c r="FV15" i="23"/>
  <c r="FU15" i="23"/>
  <c r="FT15" i="23"/>
  <c r="FS15" i="23"/>
  <c r="FR15" i="23"/>
  <c r="FQ15" i="23"/>
  <c r="FP15" i="23"/>
  <c r="FO15" i="23"/>
  <c r="FN15" i="23"/>
  <c r="FM15" i="23"/>
  <c r="FL15" i="23"/>
  <c r="FK15" i="23"/>
  <c r="FJ15" i="23"/>
  <c r="IN15" i="23" s="1"/>
  <c r="FG15" i="23"/>
  <c r="CF15" i="23"/>
  <c r="IM14" i="23"/>
  <c r="IL14" i="23"/>
  <c r="IK14" i="23"/>
  <c r="IJ14" i="23"/>
  <c r="II14" i="23"/>
  <c r="IH14" i="23"/>
  <c r="IG14" i="23"/>
  <c r="IF14" i="23"/>
  <c r="IE14" i="23"/>
  <c r="ID14" i="23"/>
  <c r="IC14" i="23"/>
  <c r="IB14" i="23"/>
  <c r="IA14" i="23"/>
  <c r="HZ14" i="23"/>
  <c r="HY14" i="23"/>
  <c r="HX14" i="23"/>
  <c r="HW14" i="23"/>
  <c r="HV14" i="23"/>
  <c r="HU14" i="23"/>
  <c r="HT14" i="23"/>
  <c r="HS14" i="23"/>
  <c r="HR14" i="23"/>
  <c r="HQ14" i="23"/>
  <c r="HP14" i="23"/>
  <c r="HO14" i="23"/>
  <c r="HN14" i="23"/>
  <c r="HM14" i="23"/>
  <c r="HL14" i="23"/>
  <c r="HK14" i="23"/>
  <c r="HJ14" i="23"/>
  <c r="HI14" i="23"/>
  <c r="HH14" i="23"/>
  <c r="HG14" i="23"/>
  <c r="HF14" i="23"/>
  <c r="HE14" i="23"/>
  <c r="HD14" i="23"/>
  <c r="HC14" i="23"/>
  <c r="HB14" i="23"/>
  <c r="HA14" i="23"/>
  <c r="GZ14" i="23"/>
  <c r="GY14" i="23"/>
  <c r="GX14" i="23"/>
  <c r="GW14" i="23"/>
  <c r="GV14" i="23"/>
  <c r="GU14" i="23"/>
  <c r="GT14" i="23"/>
  <c r="GS14" i="23"/>
  <c r="GR14" i="23"/>
  <c r="GQ14" i="23"/>
  <c r="GP14" i="23"/>
  <c r="GO14" i="23"/>
  <c r="GN14" i="23"/>
  <c r="GM14" i="23"/>
  <c r="GL14" i="23"/>
  <c r="GK14" i="23"/>
  <c r="GJ14" i="23"/>
  <c r="GI14" i="23"/>
  <c r="GH14" i="23"/>
  <c r="GG14" i="23"/>
  <c r="GF14" i="23"/>
  <c r="GE14" i="23"/>
  <c r="GD14" i="23"/>
  <c r="GC14" i="23"/>
  <c r="GB14" i="23"/>
  <c r="GA14" i="23"/>
  <c r="FZ14" i="23"/>
  <c r="FY14" i="23"/>
  <c r="FX14" i="23"/>
  <c r="FW14" i="23"/>
  <c r="FV14" i="23"/>
  <c r="FU14" i="23"/>
  <c r="FT14" i="23"/>
  <c r="FS14" i="23"/>
  <c r="FR14" i="23"/>
  <c r="FQ14" i="23"/>
  <c r="FP14" i="23"/>
  <c r="FO14" i="23"/>
  <c r="FN14" i="23"/>
  <c r="FM14" i="23"/>
  <c r="FL14" i="23"/>
  <c r="FK14" i="23"/>
  <c r="FJ14" i="23"/>
  <c r="IN14" i="23" s="1"/>
  <c r="FG14" i="23"/>
  <c r="CF14" i="23"/>
  <c r="IM13" i="23"/>
  <c r="IL13" i="23"/>
  <c r="IK13" i="23"/>
  <c r="IJ13" i="23"/>
  <c r="II13" i="23"/>
  <c r="IH13" i="23"/>
  <c r="IG13" i="23"/>
  <c r="IF13" i="23"/>
  <c r="IE13" i="23"/>
  <c r="ID13" i="23"/>
  <c r="IC13" i="23"/>
  <c r="IB13" i="23"/>
  <c r="IA13" i="23"/>
  <c r="HZ13" i="23"/>
  <c r="HY13" i="23"/>
  <c r="HX13" i="23"/>
  <c r="HW13" i="23"/>
  <c r="HV13" i="23"/>
  <c r="HU13" i="23"/>
  <c r="HT13" i="23"/>
  <c r="HS13" i="23"/>
  <c r="HR13" i="23"/>
  <c r="HQ13" i="23"/>
  <c r="HP13" i="23"/>
  <c r="HO13" i="23"/>
  <c r="HN13" i="23"/>
  <c r="HM13" i="23"/>
  <c r="HL13" i="23"/>
  <c r="HK13" i="23"/>
  <c r="HJ13" i="23"/>
  <c r="HI13" i="23"/>
  <c r="HH13" i="23"/>
  <c r="HG13" i="23"/>
  <c r="HF13" i="23"/>
  <c r="HE13" i="23"/>
  <c r="HD13" i="23"/>
  <c r="HC13" i="23"/>
  <c r="HB13" i="23"/>
  <c r="HA13" i="23"/>
  <c r="GZ13" i="23"/>
  <c r="GY13" i="23"/>
  <c r="GX13" i="23"/>
  <c r="GW13" i="23"/>
  <c r="GV13" i="23"/>
  <c r="GU13" i="23"/>
  <c r="GT13" i="23"/>
  <c r="GS13" i="23"/>
  <c r="GR13" i="23"/>
  <c r="GQ13" i="23"/>
  <c r="GP13" i="23"/>
  <c r="GO13" i="23"/>
  <c r="GN13" i="23"/>
  <c r="GM13" i="23"/>
  <c r="GL13" i="23"/>
  <c r="GK13" i="23"/>
  <c r="GJ13" i="23"/>
  <c r="GI13" i="23"/>
  <c r="GH13" i="23"/>
  <c r="GG13" i="23"/>
  <c r="GF13" i="23"/>
  <c r="GE13" i="23"/>
  <c r="GD13" i="23"/>
  <c r="GC13" i="23"/>
  <c r="GB13" i="23"/>
  <c r="GA13" i="23"/>
  <c r="FZ13" i="23"/>
  <c r="FY13" i="23"/>
  <c r="FX13" i="23"/>
  <c r="FW13" i="23"/>
  <c r="FV13" i="23"/>
  <c r="FU13" i="23"/>
  <c r="FT13" i="23"/>
  <c r="FS13" i="23"/>
  <c r="FR13" i="23"/>
  <c r="FQ13" i="23"/>
  <c r="FP13" i="23"/>
  <c r="FO13" i="23"/>
  <c r="FN13" i="23"/>
  <c r="FM13" i="23"/>
  <c r="FL13" i="23"/>
  <c r="FK13" i="23"/>
  <c r="FJ13" i="23"/>
  <c r="IN13" i="23" s="1"/>
  <c r="FG13" i="23"/>
  <c r="CF13" i="23"/>
  <c r="IM12" i="23"/>
  <c r="IL12" i="23"/>
  <c r="IK12" i="23"/>
  <c r="IJ12" i="23"/>
  <c r="II12" i="23"/>
  <c r="IH12" i="23"/>
  <c r="IG12" i="23"/>
  <c r="IF12" i="23"/>
  <c r="IE12" i="23"/>
  <c r="ID12" i="23"/>
  <c r="IC12" i="23"/>
  <c r="IB12" i="23"/>
  <c r="IA12" i="23"/>
  <c r="HZ12" i="23"/>
  <c r="HY12" i="23"/>
  <c r="HX12" i="23"/>
  <c r="HW12" i="23"/>
  <c r="HV12" i="23"/>
  <c r="HU12" i="23"/>
  <c r="HT12" i="23"/>
  <c r="HS12" i="23"/>
  <c r="HR12" i="23"/>
  <c r="HQ12" i="23"/>
  <c r="HP12" i="23"/>
  <c r="HO12" i="23"/>
  <c r="HN12" i="23"/>
  <c r="HM12" i="23"/>
  <c r="HL12" i="23"/>
  <c r="HK12" i="23"/>
  <c r="HJ12" i="23"/>
  <c r="HI12" i="23"/>
  <c r="HH12" i="23"/>
  <c r="HG12" i="23"/>
  <c r="HF12" i="23"/>
  <c r="HE12" i="23"/>
  <c r="HD12" i="23"/>
  <c r="HC12" i="23"/>
  <c r="HB12" i="23"/>
  <c r="HA12" i="23"/>
  <c r="GZ12" i="23"/>
  <c r="GY12" i="23"/>
  <c r="GX12" i="23"/>
  <c r="GW12" i="23"/>
  <c r="GV12" i="23"/>
  <c r="GU12" i="23"/>
  <c r="GT12" i="23"/>
  <c r="GS12" i="23"/>
  <c r="GR12" i="23"/>
  <c r="GQ12" i="23"/>
  <c r="GP12" i="23"/>
  <c r="GO12" i="23"/>
  <c r="GN12" i="23"/>
  <c r="GM12" i="23"/>
  <c r="GL12" i="23"/>
  <c r="GK12" i="23"/>
  <c r="GJ12" i="23"/>
  <c r="GI12" i="23"/>
  <c r="GH12" i="23"/>
  <c r="GG12" i="23"/>
  <c r="GF12" i="23"/>
  <c r="GE12" i="23"/>
  <c r="GD12" i="23"/>
  <c r="GC12" i="23"/>
  <c r="GB12" i="23"/>
  <c r="GA12" i="23"/>
  <c r="FZ12" i="23"/>
  <c r="FY12" i="23"/>
  <c r="FX12" i="23"/>
  <c r="FW12" i="23"/>
  <c r="FV12" i="23"/>
  <c r="FU12" i="23"/>
  <c r="FT12" i="23"/>
  <c r="FS12" i="23"/>
  <c r="FR12" i="23"/>
  <c r="FQ12" i="23"/>
  <c r="FP12" i="23"/>
  <c r="FO12" i="23"/>
  <c r="FN12" i="23"/>
  <c r="FM12" i="23"/>
  <c r="FL12" i="23"/>
  <c r="FK12" i="23"/>
  <c r="FJ12" i="23"/>
  <c r="IN12" i="23" s="1"/>
  <c r="FG12" i="23"/>
  <c r="CF12" i="23"/>
  <c r="IM11" i="23"/>
  <c r="IL11" i="23"/>
  <c r="IK11" i="23"/>
  <c r="IJ11" i="23"/>
  <c r="II11" i="23"/>
  <c r="IH11" i="23"/>
  <c r="IG11" i="23"/>
  <c r="IF11" i="23"/>
  <c r="IE11" i="23"/>
  <c r="ID11" i="23"/>
  <c r="IC11" i="23"/>
  <c r="IB11" i="23"/>
  <c r="IA11" i="23"/>
  <c r="HZ11" i="23"/>
  <c r="HY11" i="23"/>
  <c r="HX11" i="23"/>
  <c r="HW11" i="23"/>
  <c r="HV11" i="23"/>
  <c r="HU11" i="23"/>
  <c r="HT11" i="23"/>
  <c r="HS11" i="23"/>
  <c r="HR11" i="23"/>
  <c r="HQ11" i="23"/>
  <c r="HP11" i="23"/>
  <c r="HO11" i="23"/>
  <c r="HN11" i="23"/>
  <c r="HM11" i="23"/>
  <c r="HL11" i="23"/>
  <c r="HK11" i="23"/>
  <c r="HJ11" i="23"/>
  <c r="HI11" i="23"/>
  <c r="HH11" i="23"/>
  <c r="HG11" i="23"/>
  <c r="HF11" i="23"/>
  <c r="HE11" i="23"/>
  <c r="HD11" i="23"/>
  <c r="HC11" i="23"/>
  <c r="HB11" i="23"/>
  <c r="HA11" i="23"/>
  <c r="GZ11" i="23"/>
  <c r="GY11" i="23"/>
  <c r="GX11" i="23"/>
  <c r="GW11" i="23"/>
  <c r="GV11" i="23"/>
  <c r="GU11" i="23"/>
  <c r="GT11" i="23"/>
  <c r="GS11" i="23"/>
  <c r="GR11" i="23"/>
  <c r="GQ11" i="23"/>
  <c r="GP11" i="23"/>
  <c r="GO11" i="23"/>
  <c r="GN11" i="23"/>
  <c r="GM11" i="23"/>
  <c r="GL11" i="23"/>
  <c r="GK11" i="23"/>
  <c r="GJ11" i="23"/>
  <c r="GI11" i="23"/>
  <c r="GH11" i="23"/>
  <c r="GG11" i="23"/>
  <c r="GF11" i="23"/>
  <c r="GE11" i="23"/>
  <c r="GD11" i="23"/>
  <c r="GC11" i="23"/>
  <c r="GB11" i="23"/>
  <c r="GA11" i="23"/>
  <c r="FZ11" i="23"/>
  <c r="FY11" i="23"/>
  <c r="FX11" i="23"/>
  <c r="FW11" i="23"/>
  <c r="FV11" i="23"/>
  <c r="FU11" i="23"/>
  <c r="FT11" i="23"/>
  <c r="FS11" i="23"/>
  <c r="FR11" i="23"/>
  <c r="FQ11" i="23"/>
  <c r="FP11" i="23"/>
  <c r="FO11" i="23"/>
  <c r="FN11" i="23"/>
  <c r="FM11" i="23"/>
  <c r="FL11" i="23"/>
  <c r="FK11" i="23"/>
  <c r="IN11" i="23" s="1"/>
  <c r="FJ11" i="23"/>
  <c r="FG11" i="23"/>
  <c r="CF11" i="23"/>
  <c r="IM10" i="23"/>
  <c r="IL10" i="23"/>
  <c r="IK10" i="23"/>
  <c r="IJ10" i="23"/>
  <c r="II10" i="23"/>
  <c r="IH10" i="23"/>
  <c r="IG10" i="23"/>
  <c r="IF10" i="23"/>
  <c r="IE10" i="23"/>
  <c r="ID10" i="23"/>
  <c r="IC10" i="23"/>
  <c r="IB10" i="23"/>
  <c r="IA10" i="23"/>
  <c r="HZ10" i="23"/>
  <c r="HY10" i="23"/>
  <c r="HX10" i="23"/>
  <c r="HW10" i="23"/>
  <c r="HV10" i="23"/>
  <c r="HU10" i="23"/>
  <c r="HT10" i="23"/>
  <c r="HS10" i="23"/>
  <c r="HR10" i="23"/>
  <c r="HQ10" i="23"/>
  <c r="HP10" i="23"/>
  <c r="HO10" i="23"/>
  <c r="HN10" i="23"/>
  <c r="HM10" i="23"/>
  <c r="HL10" i="23"/>
  <c r="HK10" i="23"/>
  <c r="HJ10" i="23"/>
  <c r="HI10" i="23"/>
  <c r="HH10" i="23"/>
  <c r="HG10" i="23"/>
  <c r="HF10" i="23"/>
  <c r="HE10" i="23"/>
  <c r="HD10" i="23"/>
  <c r="HC10" i="23"/>
  <c r="HB10" i="23"/>
  <c r="HA10" i="23"/>
  <c r="GZ10" i="23"/>
  <c r="GY10" i="23"/>
  <c r="GX10" i="23"/>
  <c r="GW10" i="23"/>
  <c r="GV10" i="23"/>
  <c r="GU10" i="23"/>
  <c r="GT10" i="23"/>
  <c r="GS10" i="23"/>
  <c r="GR10" i="23"/>
  <c r="GQ10" i="23"/>
  <c r="GP10" i="23"/>
  <c r="GO10" i="23"/>
  <c r="GN10" i="23"/>
  <c r="GM10" i="23"/>
  <c r="GL10" i="23"/>
  <c r="GK10" i="23"/>
  <c r="GJ10" i="23"/>
  <c r="GI10" i="23"/>
  <c r="GH10" i="23"/>
  <c r="GG10" i="23"/>
  <c r="GF10" i="23"/>
  <c r="GE10" i="23"/>
  <c r="GD10" i="23"/>
  <c r="GC10" i="23"/>
  <c r="GB10" i="23"/>
  <c r="GA10" i="23"/>
  <c r="FZ10" i="23"/>
  <c r="FY10" i="23"/>
  <c r="FX10" i="23"/>
  <c r="FW10" i="23"/>
  <c r="FV10" i="23"/>
  <c r="FU10" i="23"/>
  <c r="FT10" i="23"/>
  <c r="FS10" i="23"/>
  <c r="FR10" i="23"/>
  <c r="FQ10" i="23"/>
  <c r="FP10" i="23"/>
  <c r="FO10" i="23"/>
  <c r="FN10" i="23"/>
  <c r="FM10" i="23"/>
  <c r="FL10" i="23"/>
  <c r="IN10" i="23" s="1"/>
  <c r="FK10" i="23"/>
  <c r="FJ10" i="23"/>
  <c r="FG10" i="23"/>
  <c r="CF10" i="23"/>
  <c r="IM9" i="23"/>
  <c r="IL9" i="23"/>
  <c r="IK9" i="23"/>
  <c r="IJ9" i="23"/>
  <c r="II9" i="23"/>
  <c r="IH9" i="23"/>
  <c r="IG9" i="23"/>
  <c r="IF9" i="23"/>
  <c r="IE9" i="23"/>
  <c r="ID9" i="23"/>
  <c r="IC9" i="23"/>
  <c r="IB9" i="23"/>
  <c r="IA9" i="23"/>
  <c r="HZ9" i="23"/>
  <c r="HY9" i="23"/>
  <c r="HX9" i="23"/>
  <c r="HW9" i="23"/>
  <c r="HV9" i="23"/>
  <c r="HU9" i="23"/>
  <c r="HT9" i="23"/>
  <c r="HS9" i="23"/>
  <c r="HR9" i="23"/>
  <c r="HQ9" i="23"/>
  <c r="HP9" i="23"/>
  <c r="HO9" i="23"/>
  <c r="HN9" i="23"/>
  <c r="HM9" i="23"/>
  <c r="HL9" i="23"/>
  <c r="HK9" i="23"/>
  <c r="HJ9" i="23"/>
  <c r="HI9" i="23"/>
  <c r="HH9" i="23"/>
  <c r="HG9" i="23"/>
  <c r="HF9" i="23"/>
  <c r="HE9" i="23"/>
  <c r="HD9" i="23"/>
  <c r="HC9" i="23"/>
  <c r="HB9" i="23"/>
  <c r="HA9" i="23"/>
  <c r="GZ9" i="23"/>
  <c r="GY9" i="23"/>
  <c r="GX9" i="23"/>
  <c r="GW9" i="23"/>
  <c r="GV9" i="23"/>
  <c r="GU9" i="23"/>
  <c r="GT9" i="23"/>
  <c r="GS9" i="23"/>
  <c r="GR9" i="23"/>
  <c r="GQ9" i="23"/>
  <c r="GP9" i="23"/>
  <c r="GO9" i="23"/>
  <c r="GN9" i="23"/>
  <c r="GM9" i="23"/>
  <c r="GL9" i="23"/>
  <c r="GK9" i="23"/>
  <c r="GJ9" i="23"/>
  <c r="GI9" i="23"/>
  <c r="GH9" i="23"/>
  <c r="GG9" i="23"/>
  <c r="GF9" i="23"/>
  <c r="GE9" i="23"/>
  <c r="GD9" i="23"/>
  <c r="GC9" i="23"/>
  <c r="GB9" i="23"/>
  <c r="GA9" i="23"/>
  <c r="FZ9" i="23"/>
  <c r="FY9" i="23"/>
  <c r="FX9" i="23"/>
  <c r="FW9" i="23"/>
  <c r="FV9" i="23"/>
  <c r="FU9" i="23"/>
  <c r="FT9" i="23"/>
  <c r="FS9" i="23"/>
  <c r="FR9" i="23"/>
  <c r="FQ9" i="23"/>
  <c r="FP9" i="23"/>
  <c r="FO9" i="23"/>
  <c r="FN9" i="23"/>
  <c r="FM9" i="23"/>
  <c r="FL9" i="23"/>
  <c r="FK9" i="23"/>
  <c r="FJ9" i="23"/>
  <c r="IN9" i="23" s="1"/>
  <c r="FG9" i="23"/>
  <c r="CF9" i="23"/>
  <c r="IM8" i="23"/>
  <c r="IL8" i="23"/>
  <c r="IK8" i="23"/>
  <c r="IJ8" i="23"/>
  <c r="II8" i="23"/>
  <c r="IH8" i="23"/>
  <c r="IG8" i="23"/>
  <c r="IF8" i="23"/>
  <c r="IE8" i="23"/>
  <c r="ID8" i="23"/>
  <c r="IC8" i="23"/>
  <c r="IB8" i="23"/>
  <c r="IA8" i="23"/>
  <c r="HZ8" i="23"/>
  <c r="HY8" i="23"/>
  <c r="HX8" i="23"/>
  <c r="HW8" i="23"/>
  <c r="HV8" i="23"/>
  <c r="HU8" i="23"/>
  <c r="HT8" i="23"/>
  <c r="HS8" i="23"/>
  <c r="HR8" i="23"/>
  <c r="HQ8" i="23"/>
  <c r="HP8" i="23"/>
  <c r="HO8" i="23"/>
  <c r="HN8" i="23"/>
  <c r="HM8" i="23"/>
  <c r="HL8" i="23"/>
  <c r="HK8" i="23"/>
  <c r="HJ8" i="23"/>
  <c r="HI8" i="23"/>
  <c r="HH8" i="23"/>
  <c r="HG8" i="23"/>
  <c r="HF8" i="23"/>
  <c r="HE8" i="23"/>
  <c r="HD8" i="23"/>
  <c r="HC8" i="23"/>
  <c r="HB8" i="23"/>
  <c r="HA8" i="23"/>
  <c r="GZ8" i="23"/>
  <c r="GY8" i="23"/>
  <c r="GX8" i="23"/>
  <c r="GW8" i="23"/>
  <c r="GV8" i="23"/>
  <c r="GU8" i="23"/>
  <c r="GT8" i="23"/>
  <c r="GS8" i="23"/>
  <c r="GR8" i="23"/>
  <c r="GQ8" i="23"/>
  <c r="GP8" i="23"/>
  <c r="GO8" i="23"/>
  <c r="GN8" i="23"/>
  <c r="GM8" i="23"/>
  <c r="GL8" i="23"/>
  <c r="GK8" i="23"/>
  <c r="GJ8" i="23"/>
  <c r="GI8" i="23"/>
  <c r="GH8" i="23"/>
  <c r="GG8" i="23"/>
  <c r="GF8" i="23"/>
  <c r="GE8" i="23"/>
  <c r="GD8" i="23"/>
  <c r="GC8" i="23"/>
  <c r="GB8" i="23"/>
  <c r="GA8" i="23"/>
  <c r="FZ8" i="23"/>
  <c r="FY8" i="23"/>
  <c r="FX8" i="23"/>
  <c r="FW8" i="23"/>
  <c r="FV8" i="23"/>
  <c r="FU8" i="23"/>
  <c r="FT8" i="23"/>
  <c r="FS8" i="23"/>
  <c r="FR8" i="23"/>
  <c r="FQ8" i="23"/>
  <c r="FP8" i="23"/>
  <c r="FO8" i="23"/>
  <c r="FN8" i="23"/>
  <c r="FM8" i="23"/>
  <c r="FL8" i="23"/>
  <c r="FK8" i="23"/>
  <c r="FJ8" i="23"/>
  <c r="IN8" i="23" s="1"/>
  <c r="FG8" i="23"/>
  <c r="CF8" i="23"/>
  <c r="IM7" i="23"/>
  <c r="IL7" i="23"/>
  <c r="IK7" i="23"/>
  <c r="IJ7" i="23"/>
  <c r="II7" i="23"/>
  <c r="IH7" i="23"/>
  <c r="IG7" i="23"/>
  <c r="IF7" i="23"/>
  <c r="IE7" i="23"/>
  <c r="ID7" i="23"/>
  <c r="IC7" i="23"/>
  <c r="IB7" i="23"/>
  <c r="IA7" i="23"/>
  <c r="HZ7" i="23"/>
  <c r="HY7" i="23"/>
  <c r="HX7" i="23"/>
  <c r="HW7" i="23"/>
  <c r="HV7" i="23"/>
  <c r="HU7" i="23"/>
  <c r="HT7" i="23"/>
  <c r="HS7" i="23"/>
  <c r="HR7" i="23"/>
  <c r="HQ7" i="23"/>
  <c r="HP7" i="23"/>
  <c r="HO7" i="23"/>
  <c r="HN7" i="23"/>
  <c r="HM7" i="23"/>
  <c r="HL7" i="23"/>
  <c r="HK7" i="23"/>
  <c r="HJ7" i="23"/>
  <c r="HI7" i="23"/>
  <c r="HH7" i="23"/>
  <c r="HG7" i="23"/>
  <c r="HF7" i="23"/>
  <c r="HE7" i="23"/>
  <c r="HD7" i="23"/>
  <c r="HC7" i="23"/>
  <c r="HB7" i="23"/>
  <c r="HA7" i="23"/>
  <c r="GZ7" i="23"/>
  <c r="GY7" i="23"/>
  <c r="GX7" i="23"/>
  <c r="GW7" i="23"/>
  <c r="GV7" i="23"/>
  <c r="GU7" i="23"/>
  <c r="GT7" i="23"/>
  <c r="GS7" i="23"/>
  <c r="GR7" i="23"/>
  <c r="GQ7" i="23"/>
  <c r="GP7" i="23"/>
  <c r="GO7" i="23"/>
  <c r="GN7" i="23"/>
  <c r="GM7" i="23"/>
  <c r="GL7" i="23"/>
  <c r="GK7" i="23"/>
  <c r="GJ7" i="23"/>
  <c r="GI7" i="23"/>
  <c r="GH7" i="23"/>
  <c r="GG7" i="23"/>
  <c r="GF7" i="23"/>
  <c r="GE7" i="23"/>
  <c r="GD7" i="23"/>
  <c r="GC7" i="23"/>
  <c r="GB7" i="23"/>
  <c r="GA7" i="23"/>
  <c r="FZ7" i="23"/>
  <c r="FY7" i="23"/>
  <c r="FX7" i="23"/>
  <c r="FW7" i="23"/>
  <c r="FV7" i="23"/>
  <c r="FU7" i="23"/>
  <c r="FT7" i="23"/>
  <c r="FS7" i="23"/>
  <c r="FR7" i="23"/>
  <c r="FQ7" i="23"/>
  <c r="FP7" i="23"/>
  <c r="FO7" i="23"/>
  <c r="FN7" i="23"/>
  <c r="FM7" i="23"/>
  <c r="FL7" i="23"/>
  <c r="FK7" i="23"/>
  <c r="FJ7" i="23"/>
  <c r="IN7" i="23" s="1"/>
  <c r="FG7" i="23"/>
  <c r="CF7" i="23"/>
  <c r="IM6" i="23"/>
  <c r="IL6" i="23"/>
  <c r="IK6" i="23"/>
  <c r="IJ6" i="23"/>
  <c r="II6" i="23"/>
  <c r="IH6" i="23"/>
  <c r="IG6" i="23"/>
  <c r="IF6" i="23"/>
  <c r="IE6" i="23"/>
  <c r="ID6" i="23"/>
  <c r="IC6" i="23"/>
  <c r="IB6" i="23"/>
  <c r="IA6" i="23"/>
  <c r="HZ6" i="23"/>
  <c r="HY6" i="23"/>
  <c r="HX6" i="23"/>
  <c r="HW6" i="23"/>
  <c r="HV6" i="23"/>
  <c r="HU6" i="23"/>
  <c r="HT6" i="23"/>
  <c r="HS6" i="23"/>
  <c r="HR6" i="23"/>
  <c r="HQ6" i="23"/>
  <c r="HP6" i="23"/>
  <c r="HO6" i="23"/>
  <c r="HN6" i="23"/>
  <c r="HM6" i="23"/>
  <c r="HL6" i="23"/>
  <c r="HK6" i="23"/>
  <c r="HJ6" i="23"/>
  <c r="HI6" i="23"/>
  <c r="HH6" i="23"/>
  <c r="HG6" i="23"/>
  <c r="HF6" i="23"/>
  <c r="HE6" i="23"/>
  <c r="HD6" i="23"/>
  <c r="HC6" i="23"/>
  <c r="HB6" i="23"/>
  <c r="HA6" i="23"/>
  <c r="GZ6" i="23"/>
  <c r="GY6" i="23"/>
  <c r="GX6" i="23"/>
  <c r="GW6" i="23"/>
  <c r="GV6" i="23"/>
  <c r="GU6" i="23"/>
  <c r="GT6" i="23"/>
  <c r="GS6" i="23"/>
  <c r="GR6" i="23"/>
  <c r="GQ6" i="23"/>
  <c r="GP6" i="23"/>
  <c r="GO6" i="23"/>
  <c r="GN6" i="23"/>
  <c r="GM6" i="23"/>
  <c r="GL6" i="23"/>
  <c r="GK6" i="23"/>
  <c r="GJ6" i="23"/>
  <c r="GI6" i="23"/>
  <c r="GH6" i="23"/>
  <c r="GG6" i="23"/>
  <c r="GF6" i="23"/>
  <c r="GE6" i="23"/>
  <c r="GD6" i="23"/>
  <c r="GC6" i="23"/>
  <c r="GB6" i="23"/>
  <c r="GA6" i="23"/>
  <c r="FZ6" i="23"/>
  <c r="FY6" i="23"/>
  <c r="FX6" i="23"/>
  <c r="FW6" i="23"/>
  <c r="FV6" i="23"/>
  <c r="FU6" i="23"/>
  <c r="FT6" i="23"/>
  <c r="FS6" i="23"/>
  <c r="FR6" i="23"/>
  <c r="FQ6" i="23"/>
  <c r="FP6" i="23"/>
  <c r="FO6" i="23"/>
  <c r="FN6" i="23"/>
  <c r="FM6" i="23"/>
  <c r="FL6" i="23"/>
  <c r="FK6" i="23"/>
  <c r="FJ6" i="23"/>
  <c r="IN6" i="23" s="1"/>
  <c r="FG6" i="23"/>
  <c r="CF6" i="23"/>
  <c r="IM5" i="23"/>
  <c r="IL5" i="23"/>
  <c r="IK5" i="23"/>
  <c r="IJ5" i="23"/>
  <c r="II5" i="23"/>
  <c r="IH5" i="23"/>
  <c r="IG5" i="23"/>
  <c r="IF5" i="23"/>
  <c r="IE5" i="23"/>
  <c r="ID5" i="23"/>
  <c r="IC5" i="23"/>
  <c r="IB5" i="23"/>
  <c r="IA5" i="23"/>
  <c r="HZ5" i="23"/>
  <c r="HY5" i="23"/>
  <c r="HX5" i="23"/>
  <c r="HW5" i="23"/>
  <c r="HV5" i="23"/>
  <c r="HU5" i="23"/>
  <c r="HT5" i="23"/>
  <c r="HS5" i="23"/>
  <c r="HR5" i="23"/>
  <c r="HQ5" i="23"/>
  <c r="HP5" i="23"/>
  <c r="HO5" i="23"/>
  <c r="HN5" i="23"/>
  <c r="HM5" i="23"/>
  <c r="HL5" i="23"/>
  <c r="HK5" i="23"/>
  <c r="HJ5" i="23"/>
  <c r="HI5" i="23"/>
  <c r="HH5" i="23"/>
  <c r="HG5" i="23"/>
  <c r="HF5" i="23"/>
  <c r="HE5" i="23"/>
  <c r="HD5" i="23"/>
  <c r="HC5" i="23"/>
  <c r="HB5" i="23"/>
  <c r="HA5" i="23"/>
  <c r="GZ5" i="23"/>
  <c r="GY5" i="23"/>
  <c r="GX5" i="23"/>
  <c r="GW5" i="23"/>
  <c r="GV5" i="23"/>
  <c r="GU5" i="23"/>
  <c r="GT5" i="23"/>
  <c r="GS5" i="23"/>
  <c r="GR5" i="23"/>
  <c r="GQ5" i="23"/>
  <c r="GP5" i="23"/>
  <c r="GO5" i="23"/>
  <c r="GN5" i="23"/>
  <c r="GM5" i="23"/>
  <c r="GL5" i="23"/>
  <c r="GK5" i="23"/>
  <c r="GJ5" i="23"/>
  <c r="GI5" i="23"/>
  <c r="GH5" i="23"/>
  <c r="GG5" i="23"/>
  <c r="GF5" i="23"/>
  <c r="GE5" i="23"/>
  <c r="GD5" i="23"/>
  <c r="GC5" i="23"/>
  <c r="GB5" i="23"/>
  <c r="GA5" i="23"/>
  <c r="FZ5" i="23"/>
  <c r="FY5" i="23"/>
  <c r="FX5" i="23"/>
  <c r="FW5" i="23"/>
  <c r="FV5" i="23"/>
  <c r="FU5" i="23"/>
  <c r="FT5" i="23"/>
  <c r="FS5" i="23"/>
  <c r="FR5" i="23"/>
  <c r="FQ5" i="23"/>
  <c r="FP5" i="23"/>
  <c r="FO5" i="23"/>
  <c r="FN5" i="23"/>
  <c r="FM5" i="23"/>
  <c r="FL5" i="23"/>
  <c r="FK5" i="23"/>
  <c r="FJ5" i="23"/>
  <c r="IN5" i="23" s="1"/>
  <c r="IO5" i="23" s="1"/>
  <c r="IP5" i="23" s="1"/>
  <c r="IR5" i="23" s="1"/>
  <c r="IT5" i="23" s="1"/>
  <c r="FG5" i="23"/>
  <c r="CF5" i="23"/>
  <c r="IM4" i="23"/>
  <c r="IM22" i="23" s="1"/>
  <c r="IL4" i="23"/>
  <c r="IL22" i="23" s="1"/>
  <c r="IK4" i="23"/>
  <c r="IK22" i="23" s="1"/>
  <c r="IJ4" i="23"/>
  <c r="IJ22" i="23" s="1"/>
  <c r="II4" i="23"/>
  <c r="II22" i="23" s="1"/>
  <c r="IH4" i="23"/>
  <c r="IH22" i="23" s="1"/>
  <c r="IG4" i="23"/>
  <c r="IG22" i="23" s="1"/>
  <c r="IF4" i="23"/>
  <c r="IF22" i="23" s="1"/>
  <c r="IE4" i="23"/>
  <c r="IE22" i="23" s="1"/>
  <c r="ID4" i="23"/>
  <c r="ID22" i="23" s="1"/>
  <c r="IC4" i="23"/>
  <c r="IC22" i="23" s="1"/>
  <c r="IB4" i="23"/>
  <c r="IB22" i="23" s="1"/>
  <c r="IA4" i="23"/>
  <c r="IA22" i="23" s="1"/>
  <c r="HZ4" i="23"/>
  <c r="HZ22" i="23" s="1"/>
  <c r="HY4" i="23"/>
  <c r="HY22" i="23" s="1"/>
  <c r="HX4" i="23"/>
  <c r="HX22" i="23" s="1"/>
  <c r="HW4" i="23"/>
  <c r="HW22" i="23" s="1"/>
  <c r="HV4" i="23"/>
  <c r="HV22" i="23" s="1"/>
  <c r="HU4" i="23"/>
  <c r="HU22" i="23" s="1"/>
  <c r="HT4" i="23"/>
  <c r="HT22" i="23" s="1"/>
  <c r="HS4" i="23"/>
  <c r="HS22" i="23" s="1"/>
  <c r="HR4" i="23"/>
  <c r="HR22" i="23" s="1"/>
  <c r="HQ4" i="23"/>
  <c r="HQ22" i="23" s="1"/>
  <c r="HP4" i="23"/>
  <c r="HP22" i="23" s="1"/>
  <c r="HO4" i="23"/>
  <c r="HO22" i="23" s="1"/>
  <c r="HN4" i="23"/>
  <c r="HN22" i="23" s="1"/>
  <c r="HM4" i="23"/>
  <c r="HM22" i="23" s="1"/>
  <c r="HL4" i="23"/>
  <c r="HL22" i="23" s="1"/>
  <c r="HK4" i="23"/>
  <c r="HK22" i="23" s="1"/>
  <c r="HJ4" i="23"/>
  <c r="HJ22" i="23" s="1"/>
  <c r="HI4" i="23"/>
  <c r="HI22" i="23" s="1"/>
  <c r="HH4" i="23"/>
  <c r="HH22" i="23" s="1"/>
  <c r="HG4" i="23"/>
  <c r="HG22" i="23" s="1"/>
  <c r="HF4" i="23"/>
  <c r="HF22" i="23" s="1"/>
  <c r="HE4" i="23"/>
  <c r="HE22" i="23" s="1"/>
  <c r="HD4" i="23"/>
  <c r="HD22" i="23" s="1"/>
  <c r="HC4" i="23"/>
  <c r="HC22" i="23" s="1"/>
  <c r="HB4" i="23"/>
  <c r="HB22" i="23" s="1"/>
  <c r="HA4" i="23"/>
  <c r="HA22" i="23" s="1"/>
  <c r="GZ4" i="23"/>
  <c r="GZ22" i="23" s="1"/>
  <c r="GY4" i="23"/>
  <c r="GY22" i="23" s="1"/>
  <c r="GX4" i="23"/>
  <c r="GX22" i="23" s="1"/>
  <c r="GW4" i="23"/>
  <c r="GW22" i="23" s="1"/>
  <c r="GV4" i="23"/>
  <c r="GV22" i="23" s="1"/>
  <c r="GU4" i="23"/>
  <c r="GU22" i="23" s="1"/>
  <c r="GT4" i="23"/>
  <c r="GT22" i="23" s="1"/>
  <c r="GS4" i="23"/>
  <c r="GS22" i="23" s="1"/>
  <c r="GR4" i="23"/>
  <c r="GR22" i="23" s="1"/>
  <c r="GQ4" i="23"/>
  <c r="GQ22" i="23" s="1"/>
  <c r="GP4" i="23"/>
  <c r="GP22" i="23" s="1"/>
  <c r="GO4" i="23"/>
  <c r="GO22" i="23" s="1"/>
  <c r="GN4" i="23"/>
  <c r="GN22" i="23" s="1"/>
  <c r="GM4" i="23"/>
  <c r="GM22" i="23" s="1"/>
  <c r="GL4" i="23"/>
  <c r="GL22" i="23" s="1"/>
  <c r="GK4" i="23"/>
  <c r="GK22" i="23" s="1"/>
  <c r="GJ4" i="23"/>
  <c r="GJ22" i="23" s="1"/>
  <c r="GI4" i="23"/>
  <c r="GI22" i="23" s="1"/>
  <c r="GH4" i="23"/>
  <c r="GH22" i="23" s="1"/>
  <c r="GG4" i="23"/>
  <c r="GG22" i="23" s="1"/>
  <c r="GF4" i="23"/>
  <c r="GF22" i="23" s="1"/>
  <c r="GE4" i="23"/>
  <c r="GE22" i="23" s="1"/>
  <c r="GD4" i="23"/>
  <c r="GD22" i="23" s="1"/>
  <c r="GC4" i="23"/>
  <c r="GC22" i="23" s="1"/>
  <c r="GB4" i="23"/>
  <c r="GB22" i="23" s="1"/>
  <c r="GA4" i="23"/>
  <c r="GA22" i="23" s="1"/>
  <c r="FZ4" i="23"/>
  <c r="FZ22" i="23" s="1"/>
  <c r="FY4" i="23"/>
  <c r="FY22" i="23" s="1"/>
  <c r="FX4" i="23"/>
  <c r="FX22" i="23" s="1"/>
  <c r="FW4" i="23"/>
  <c r="FW22" i="23" s="1"/>
  <c r="FV4" i="23"/>
  <c r="FV22" i="23" s="1"/>
  <c r="FU4" i="23"/>
  <c r="FU22" i="23" s="1"/>
  <c r="FT4" i="23"/>
  <c r="FT22" i="23" s="1"/>
  <c r="FS4" i="23"/>
  <c r="FS22" i="23" s="1"/>
  <c r="FR4" i="23"/>
  <c r="FR22" i="23" s="1"/>
  <c r="FQ4" i="23"/>
  <c r="FQ22" i="23" s="1"/>
  <c r="FP4" i="23"/>
  <c r="FP22" i="23" s="1"/>
  <c r="FO4" i="23"/>
  <c r="FO22" i="23" s="1"/>
  <c r="FN4" i="23"/>
  <c r="FN22" i="23" s="1"/>
  <c r="FM4" i="23"/>
  <c r="FM22" i="23" s="1"/>
  <c r="FL4" i="23"/>
  <c r="FL22" i="23" s="1"/>
  <c r="FK4" i="23"/>
  <c r="FK22" i="23" s="1"/>
  <c r="FJ4" i="23"/>
  <c r="IN4" i="23" s="1"/>
  <c r="FG4" i="23"/>
  <c r="FG22" i="23" s="1"/>
  <c r="CF4" i="23"/>
  <c r="IN2" i="23"/>
  <c r="E24" i="22"/>
  <c r="B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24" i="22" s="1"/>
  <c r="IO9" i="23" l="1"/>
  <c r="IP9" i="23" s="1"/>
  <c r="IR9" i="23" s="1"/>
  <c r="IT9" i="23" s="1"/>
  <c r="IO13" i="23"/>
  <c r="IP13" i="23" s="1"/>
  <c r="IR13" i="23" s="1"/>
  <c r="IT13" i="23" s="1"/>
  <c r="IO15" i="23"/>
  <c r="IP15" i="23" s="1"/>
  <c r="IR15" i="23" s="1"/>
  <c r="IT15" i="23" s="1"/>
  <c r="IO17" i="23"/>
  <c r="IP17" i="23" s="1"/>
  <c r="IR17" i="23" s="1"/>
  <c r="IT17" i="23" s="1"/>
  <c r="IO21" i="23"/>
  <c r="IP21" i="23" s="1"/>
  <c r="IR21" i="23" s="1"/>
  <c r="IT21" i="23" s="1"/>
  <c r="IO11" i="23"/>
  <c r="IP11" i="23" s="1"/>
  <c r="IR11" i="23" s="1"/>
  <c r="IT11" i="23" s="1"/>
  <c r="IO19" i="23"/>
  <c r="IP19" i="23" s="1"/>
  <c r="IR19" i="23" s="1"/>
  <c r="IT19" i="23" s="1"/>
  <c r="IO8" i="23"/>
  <c r="IP8" i="23" s="1"/>
  <c r="IR8" i="23" s="1"/>
  <c r="IT8" i="23" s="1"/>
  <c r="IO14" i="23"/>
  <c r="IP14" i="23" s="1"/>
  <c r="IR14" i="23" s="1"/>
  <c r="IT14" i="23" s="1"/>
  <c r="IO16" i="23"/>
  <c r="IP16" i="23" s="1"/>
  <c r="IR16" i="23" s="1"/>
  <c r="IT16" i="23" s="1"/>
  <c r="IO10" i="23"/>
  <c r="IP10" i="23" s="1"/>
  <c r="IR10" i="23" s="1"/>
  <c r="IT10" i="23" s="1"/>
  <c r="IO18" i="23"/>
  <c r="IP18" i="23" s="1"/>
  <c r="IR18" i="23" s="1"/>
  <c r="IT18" i="23" s="1"/>
  <c r="IO7" i="23"/>
  <c r="IP7" i="23" s="1"/>
  <c r="IR7" i="23" s="1"/>
  <c r="IT7" i="23" s="1"/>
  <c r="IN22" i="23"/>
  <c r="IO4" i="23"/>
  <c r="IO6" i="23"/>
  <c r="IP6" i="23" s="1"/>
  <c r="IR6" i="23" s="1"/>
  <c r="IT6" i="23" s="1"/>
  <c r="IO12" i="23"/>
  <c r="IP12" i="23" s="1"/>
  <c r="IR12" i="23" s="1"/>
  <c r="IT12" i="23" s="1"/>
  <c r="IO20" i="23"/>
  <c r="IP20" i="23" s="1"/>
  <c r="IR20" i="23" s="1"/>
  <c r="IT20" i="23" s="1"/>
  <c r="FJ22" i="23"/>
  <c r="IP4" i="23" l="1"/>
  <c r="IO22" i="23"/>
  <c r="IT24" i="23"/>
  <c r="IR4" i="23" l="1"/>
  <c r="IP22" i="23"/>
  <c r="IT4" i="23" l="1"/>
  <c r="IT22" i="23" s="1"/>
  <c r="IR22" i="23"/>
  <c r="EF30" i="21" l="1"/>
  <c r="EE30" i="21"/>
  <c r="ED30" i="21"/>
  <c r="EC30" i="21"/>
  <c r="EB30" i="21"/>
  <c r="EA30" i="21"/>
  <c r="DZ30" i="21"/>
  <c r="DY30" i="21"/>
  <c r="DX30" i="21"/>
  <c r="DW30" i="21"/>
  <c r="DV30" i="21"/>
  <c r="DU30" i="21"/>
  <c r="DT30" i="21"/>
  <c r="DS30" i="21"/>
  <c r="DR30" i="21"/>
  <c r="DQ30" i="21"/>
  <c r="DP30" i="21"/>
  <c r="DO30" i="21"/>
  <c r="DN30" i="21"/>
  <c r="DM30" i="21"/>
  <c r="DL30" i="21"/>
  <c r="DK30" i="21"/>
  <c r="DJ30" i="21"/>
  <c r="DI30" i="21"/>
  <c r="DH30" i="21"/>
  <c r="DG30" i="21"/>
  <c r="DF30" i="21"/>
  <c r="DE30" i="21"/>
  <c r="DD30" i="21"/>
  <c r="DC30" i="21"/>
  <c r="DB30" i="21"/>
  <c r="DA30" i="21"/>
  <c r="CZ30" i="21"/>
  <c r="CY30" i="21"/>
  <c r="CX30" i="21"/>
  <c r="CW30" i="21"/>
  <c r="CV30" i="21"/>
  <c r="CU30" i="21"/>
  <c r="CT30" i="21"/>
  <c r="CS30" i="21"/>
  <c r="CR30" i="21"/>
  <c r="CQ30" i="21"/>
  <c r="CP30" i="21"/>
  <c r="CO30" i="21"/>
  <c r="CN30" i="21"/>
  <c r="CM30" i="21"/>
  <c r="CL30" i="21"/>
  <c r="CK30" i="21"/>
  <c r="CJ30" i="21"/>
  <c r="CI30" i="21"/>
  <c r="CH30" i="21"/>
  <c r="CG30" i="21"/>
  <c r="CF30" i="21"/>
  <c r="CE30" i="21"/>
  <c r="CD30" i="21"/>
  <c r="CC30" i="21"/>
  <c r="CB30" i="21"/>
  <c r="CA30" i="21"/>
  <c r="BZ30" i="21"/>
  <c r="BY30" i="21"/>
  <c r="BX30" i="21"/>
  <c r="BW30" i="21"/>
  <c r="BV30" i="21"/>
  <c r="BU30" i="21"/>
  <c r="EG30" i="21" s="1"/>
  <c r="EH30" i="21" s="1"/>
  <c r="EI30" i="21" s="1"/>
  <c r="EK30" i="21" s="1"/>
  <c r="BT30" i="21"/>
  <c r="BS30" i="21"/>
  <c r="BP30" i="21"/>
  <c r="EF29" i="21"/>
  <c r="EE29" i="21"/>
  <c r="ED29" i="21"/>
  <c r="EC29" i="21"/>
  <c r="EB29" i="21"/>
  <c r="EA29" i="21"/>
  <c r="DZ29" i="21"/>
  <c r="DY29" i="21"/>
  <c r="DX29" i="21"/>
  <c r="DW29" i="21"/>
  <c r="DV29" i="21"/>
  <c r="DU29" i="21"/>
  <c r="DT29" i="21"/>
  <c r="DS29" i="21"/>
  <c r="DR29" i="21"/>
  <c r="DQ29" i="21"/>
  <c r="DP29" i="21"/>
  <c r="DO29" i="21"/>
  <c r="DN29" i="21"/>
  <c r="DM29" i="21"/>
  <c r="DL29" i="21"/>
  <c r="DK29" i="21"/>
  <c r="DJ29" i="21"/>
  <c r="DI29" i="21"/>
  <c r="DH29" i="21"/>
  <c r="DG29" i="21"/>
  <c r="DF29" i="21"/>
  <c r="DE29" i="21"/>
  <c r="DD29" i="21"/>
  <c r="DC29" i="21"/>
  <c r="DB29" i="21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EG29" i="21" s="1"/>
  <c r="BS29" i="21"/>
  <c r="BP29" i="21"/>
  <c r="EU28" i="21"/>
  <c r="ET28" i="21"/>
  <c r="EP28" i="21"/>
  <c r="EF28" i="21"/>
  <c r="EE28" i="21"/>
  <c r="ED28" i="21"/>
  <c r="EC28" i="21"/>
  <c r="EB28" i="21"/>
  <c r="EA28" i="21"/>
  <c r="DZ28" i="21"/>
  <c r="DY28" i="21"/>
  <c r="DX28" i="21"/>
  <c r="DW28" i="21"/>
  <c r="DV28" i="21"/>
  <c r="DU28" i="21"/>
  <c r="DT28" i="21"/>
  <c r="DS28" i="21"/>
  <c r="DR28" i="21"/>
  <c r="DQ28" i="21"/>
  <c r="DP28" i="21"/>
  <c r="DO28" i="21"/>
  <c r="DN28" i="21"/>
  <c r="DM28" i="21"/>
  <c r="DL28" i="21"/>
  <c r="DK28" i="21"/>
  <c r="DJ28" i="21"/>
  <c r="DI28" i="21"/>
  <c r="DH28" i="21"/>
  <c r="DG28" i="21"/>
  <c r="DF28" i="21"/>
  <c r="DE28" i="21"/>
  <c r="DD28" i="21"/>
  <c r="DC28" i="21"/>
  <c r="DB28" i="21"/>
  <c r="DA28" i="21"/>
  <c r="CZ28" i="21"/>
  <c r="CY28" i="21"/>
  <c r="CX28" i="21"/>
  <c r="CW28" i="21"/>
  <c r="CV28" i="21"/>
  <c r="CU28" i="21"/>
  <c r="CT28" i="21"/>
  <c r="CS28" i="21"/>
  <c r="CR28" i="21"/>
  <c r="CQ28" i="21"/>
  <c r="CP28" i="21"/>
  <c r="CO28" i="21"/>
  <c r="CN28" i="21"/>
  <c r="CM28" i="21"/>
  <c r="CL28" i="21"/>
  <c r="CK28" i="21"/>
  <c r="CJ28" i="21"/>
  <c r="CI28" i="21"/>
  <c r="CH28" i="21"/>
  <c r="CG28" i="21"/>
  <c r="CF28" i="21"/>
  <c r="CE28" i="21"/>
  <c r="CD28" i="21"/>
  <c r="CC28" i="21"/>
  <c r="CB28" i="21"/>
  <c r="CA28" i="21"/>
  <c r="BZ28" i="21"/>
  <c r="BY28" i="21"/>
  <c r="BX28" i="21"/>
  <c r="BW28" i="21"/>
  <c r="BV28" i="21"/>
  <c r="BU28" i="21"/>
  <c r="BT28" i="21"/>
  <c r="BS28" i="21"/>
  <c r="EG28" i="21" s="1"/>
  <c r="BP28" i="21"/>
  <c r="EU27" i="21"/>
  <c r="ET27" i="21"/>
  <c r="EP27" i="21"/>
  <c r="EF27" i="21"/>
  <c r="EE27" i="21"/>
  <c r="ED27" i="21"/>
  <c r="EC27" i="21"/>
  <c r="EB27" i="21"/>
  <c r="EA27" i="21"/>
  <c r="DZ27" i="21"/>
  <c r="DY27" i="21"/>
  <c r="DX27" i="21"/>
  <c r="DW27" i="21"/>
  <c r="DV27" i="21"/>
  <c r="DU27" i="21"/>
  <c r="DT27" i="21"/>
  <c r="DS27" i="21"/>
  <c r="DR27" i="21"/>
  <c r="DQ27" i="21"/>
  <c r="DP27" i="21"/>
  <c r="DO27" i="21"/>
  <c r="DN27" i="21"/>
  <c r="DM27" i="21"/>
  <c r="DL27" i="21"/>
  <c r="DK27" i="21"/>
  <c r="DJ27" i="21"/>
  <c r="DI27" i="21"/>
  <c r="DH27" i="21"/>
  <c r="DG27" i="21"/>
  <c r="DF27" i="21"/>
  <c r="DE27" i="21"/>
  <c r="DD27" i="21"/>
  <c r="DC27" i="21"/>
  <c r="DB27" i="21"/>
  <c r="DA27" i="21"/>
  <c r="CZ27" i="21"/>
  <c r="CY27" i="21"/>
  <c r="CX27" i="21"/>
  <c r="CW27" i="21"/>
  <c r="CV27" i="21"/>
  <c r="CU27" i="21"/>
  <c r="CT27" i="21"/>
  <c r="CS27" i="21"/>
  <c r="CR27" i="21"/>
  <c r="CQ27" i="21"/>
  <c r="CP27" i="21"/>
  <c r="CO27" i="21"/>
  <c r="CN27" i="21"/>
  <c r="CM27" i="21"/>
  <c r="CL27" i="21"/>
  <c r="CK27" i="21"/>
  <c r="CJ27" i="21"/>
  <c r="CI27" i="21"/>
  <c r="CH27" i="21"/>
  <c r="CG27" i="21"/>
  <c r="CF27" i="21"/>
  <c r="CE27" i="21"/>
  <c r="CD27" i="21"/>
  <c r="CC27" i="21"/>
  <c r="CB27" i="21"/>
  <c r="CA27" i="21"/>
  <c r="BZ27" i="21"/>
  <c r="BY27" i="21"/>
  <c r="BX27" i="21"/>
  <c r="BW27" i="21"/>
  <c r="BV27" i="21"/>
  <c r="BU27" i="21"/>
  <c r="BT27" i="21"/>
  <c r="BS27" i="21"/>
  <c r="EG27" i="21" s="1"/>
  <c r="BP27" i="21"/>
  <c r="EU26" i="21"/>
  <c r="ET26" i="21"/>
  <c r="EP26" i="21"/>
  <c r="EF26" i="21"/>
  <c r="EE26" i="21"/>
  <c r="ED26" i="21"/>
  <c r="EC26" i="21"/>
  <c r="EB26" i="21"/>
  <c r="EA26" i="21"/>
  <c r="DZ26" i="21"/>
  <c r="DY26" i="21"/>
  <c r="DX26" i="21"/>
  <c r="DW26" i="21"/>
  <c r="DV26" i="21"/>
  <c r="DU26" i="21"/>
  <c r="DT26" i="21"/>
  <c r="DS26" i="21"/>
  <c r="DR26" i="21"/>
  <c r="DQ26" i="21"/>
  <c r="DP26" i="21"/>
  <c r="DO26" i="21"/>
  <c r="DN26" i="21"/>
  <c r="DM26" i="21"/>
  <c r="DL26" i="21"/>
  <c r="DK26" i="21"/>
  <c r="DJ26" i="21"/>
  <c r="DI26" i="21"/>
  <c r="DH26" i="21"/>
  <c r="DG26" i="21"/>
  <c r="DF26" i="21"/>
  <c r="DE26" i="21"/>
  <c r="DD26" i="21"/>
  <c r="DC26" i="21"/>
  <c r="DB26" i="21"/>
  <c r="DA26" i="21"/>
  <c r="CZ26" i="21"/>
  <c r="CY26" i="21"/>
  <c r="CX26" i="21"/>
  <c r="CW26" i="21"/>
  <c r="CV26" i="21"/>
  <c r="CU26" i="21"/>
  <c r="CT26" i="21"/>
  <c r="CS26" i="21"/>
  <c r="CR26" i="21"/>
  <c r="CQ26" i="21"/>
  <c r="CP26" i="21"/>
  <c r="CO26" i="21"/>
  <c r="CN26" i="21"/>
  <c r="CM26" i="21"/>
  <c r="CL26" i="21"/>
  <c r="CK26" i="21"/>
  <c r="CJ26" i="21"/>
  <c r="CI26" i="21"/>
  <c r="CH26" i="21"/>
  <c r="CG26" i="21"/>
  <c r="CF26" i="21"/>
  <c r="CE26" i="21"/>
  <c r="CD26" i="21"/>
  <c r="CC26" i="21"/>
  <c r="CB26" i="21"/>
  <c r="CA26" i="21"/>
  <c r="BZ26" i="21"/>
  <c r="BY26" i="21"/>
  <c r="BX26" i="21"/>
  <c r="BW26" i="21"/>
  <c r="BV26" i="21"/>
  <c r="BU26" i="21"/>
  <c r="BT26" i="21"/>
  <c r="BS26" i="21"/>
  <c r="EG26" i="21" s="1"/>
  <c r="BP26" i="21"/>
  <c r="EU25" i="21"/>
  <c r="ET25" i="21"/>
  <c r="EP25" i="21"/>
  <c r="EF25" i="21"/>
  <c r="EE25" i="21"/>
  <c r="ED25" i="21"/>
  <c r="EC25" i="21"/>
  <c r="EB25" i="21"/>
  <c r="EA25" i="21"/>
  <c r="DZ25" i="21"/>
  <c r="DY25" i="21"/>
  <c r="DX25" i="21"/>
  <c r="DW25" i="21"/>
  <c r="DV25" i="21"/>
  <c r="DU25" i="21"/>
  <c r="DT25" i="21"/>
  <c r="DS25" i="21"/>
  <c r="DR25" i="21"/>
  <c r="DQ25" i="21"/>
  <c r="DP25" i="21"/>
  <c r="DO25" i="21"/>
  <c r="DN25" i="21"/>
  <c r="DM25" i="21"/>
  <c r="DL25" i="21"/>
  <c r="DK25" i="21"/>
  <c r="DJ25" i="21"/>
  <c r="DI25" i="21"/>
  <c r="DH25" i="21"/>
  <c r="DG25" i="21"/>
  <c r="DF25" i="21"/>
  <c r="DE25" i="21"/>
  <c r="DD25" i="21"/>
  <c r="DC25" i="21"/>
  <c r="DB25" i="21"/>
  <c r="DA25" i="21"/>
  <c r="CZ25" i="21"/>
  <c r="CY25" i="21"/>
  <c r="CX25" i="21"/>
  <c r="CW25" i="21"/>
  <c r="CV25" i="21"/>
  <c r="CU25" i="21"/>
  <c r="CT25" i="21"/>
  <c r="CS25" i="21"/>
  <c r="CR25" i="21"/>
  <c r="CQ25" i="21"/>
  <c r="CP25" i="21"/>
  <c r="CO25" i="21"/>
  <c r="CN25" i="21"/>
  <c r="CM25" i="21"/>
  <c r="CL25" i="21"/>
  <c r="CK25" i="21"/>
  <c r="CJ25" i="21"/>
  <c r="CI25" i="21"/>
  <c r="CH25" i="21"/>
  <c r="CG25" i="21"/>
  <c r="CF25" i="21"/>
  <c r="CE25" i="21"/>
  <c r="CD25" i="21"/>
  <c r="CC25" i="21"/>
  <c r="CB25" i="21"/>
  <c r="CA25" i="21"/>
  <c r="BZ25" i="21"/>
  <c r="BY25" i="21"/>
  <c r="BX25" i="21"/>
  <c r="BW25" i="21"/>
  <c r="BV25" i="21"/>
  <c r="BU25" i="21"/>
  <c r="BT25" i="21"/>
  <c r="EG25" i="21" s="1"/>
  <c r="BS25" i="21"/>
  <c r="BP25" i="21"/>
  <c r="EU24" i="21"/>
  <c r="ET24" i="21"/>
  <c r="EP24" i="21"/>
  <c r="EF24" i="21"/>
  <c r="EE24" i="21"/>
  <c r="ED24" i="21"/>
  <c r="EC24" i="21"/>
  <c r="EB24" i="21"/>
  <c r="EA24" i="21"/>
  <c r="DZ24" i="21"/>
  <c r="DY24" i="21"/>
  <c r="DX24" i="21"/>
  <c r="DW24" i="21"/>
  <c r="DV24" i="21"/>
  <c r="DU24" i="21"/>
  <c r="DT24" i="21"/>
  <c r="DS24" i="21"/>
  <c r="DR24" i="21"/>
  <c r="DQ24" i="21"/>
  <c r="DP24" i="21"/>
  <c r="DO24" i="21"/>
  <c r="DN24" i="21"/>
  <c r="DM24" i="21"/>
  <c r="DL24" i="21"/>
  <c r="DK24" i="21"/>
  <c r="DJ24" i="21"/>
  <c r="DI24" i="21"/>
  <c r="DH24" i="21"/>
  <c r="DG24" i="21"/>
  <c r="DF24" i="21"/>
  <c r="DE24" i="21"/>
  <c r="DD24" i="21"/>
  <c r="DC24" i="21"/>
  <c r="DB24" i="21"/>
  <c r="DA24" i="21"/>
  <c r="CZ24" i="21"/>
  <c r="CY24" i="21"/>
  <c r="CX24" i="21"/>
  <c r="CW24" i="21"/>
  <c r="CV24" i="21"/>
  <c r="CU24" i="21"/>
  <c r="CT24" i="21"/>
  <c r="CS24" i="21"/>
  <c r="CR24" i="21"/>
  <c r="CQ24" i="21"/>
  <c r="CP24" i="21"/>
  <c r="CO24" i="21"/>
  <c r="CN24" i="21"/>
  <c r="CM24" i="21"/>
  <c r="CL24" i="21"/>
  <c r="CK24" i="21"/>
  <c r="CJ24" i="21"/>
  <c r="CI24" i="21"/>
  <c r="CH24" i="21"/>
  <c r="CG24" i="21"/>
  <c r="CF24" i="21"/>
  <c r="CE24" i="21"/>
  <c r="CD24" i="21"/>
  <c r="CC24" i="21"/>
  <c r="CB24" i="21"/>
  <c r="CA24" i="21"/>
  <c r="BZ24" i="21"/>
  <c r="BY24" i="21"/>
  <c r="BX24" i="21"/>
  <c r="BW24" i="21"/>
  <c r="BV24" i="21"/>
  <c r="BU24" i="21"/>
  <c r="BT24" i="21"/>
  <c r="BS24" i="21"/>
  <c r="EG24" i="21" s="1"/>
  <c r="BP24" i="21"/>
  <c r="EU23" i="21"/>
  <c r="ET23" i="21"/>
  <c r="EP23" i="21"/>
  <c r="EF23" i="21"/>
  <c r="EE23" i="21"/>
  <c r="ED23" i="21"/>
  <c r="EC23" i="21"/>
  <c r="EB23" i="21"/>
  <c r="EA23" i="21"/>
  <c r="DZ23" i="21"/>
  <c r="DY23" i="21"/>
  <c r="DX23" i="21"/>
  <c r="DW23" i="21"/>
  <c r="DV23" i="21"/>
  <c r="DU23" i="21"/>
  <c r="DT23" i="21"/>
  <c r="DS23" i="21"/>
  <c r="DR23" i="21"/>
  <c r="DQ23" i="21"/>
  <c r="DP23" i="21"/>
  <c r="DO23" i="21"/>
  <c r="DN23" i="21"/>
  <c r="DM23" i="21"/>
  <c r="DL23" i="21"/>
  <c r="DK23" i="21"/>
  <c r="DJ23" i="21"/>
  <c r="DI23" i="21"/>
  <c r="DH23" i="21"/>
  <c r="DG23" i="21"/>
  <c r="DF23" i="21"/>
  <c r="DE23" i="21"/>
  <c r="DD23" i="21"/>
  <c r="DC23" i="21"/>
  <c r="DB23" i="21"/>
  <c r="DA23" i="21"/>
  <c r="CZ23" i="21"/>
  <c r="CY23" i="21"/>
  <c r="CX23" i="21"/>
  <c r="CW23" i="21"/>
  <c r="CV23" i="21"/>
  <c r="CU23" i="21"/>
  <c r="CT23" i="21"/>
  <c r="CS23" i="21"/>
  <c r="CR23" i="21"/>
  <c r="CQ23" i="21"/>
  <c r="CP23" i="21"/>
  <c r="CO23" i="21"/>
  <c r="CN23" i="21"/>
  <c r="CM23" i="21"/>
  <c r="CL23" i="21"/>
  <c r="CK23" i="21"/>
  <c r="CJ23" i="21"/>
  <c r="CI23" i="21"/>
  <c r="CH23" i="21"/>
  <c r="CG23" i="21"/>
  <c r="CF23" i="21"/>
  <c r="CE23" i="21"/>
  <c r="CD23" i="21"/>
  <c r="CC23" i="21"/>
  <c r="CB23" i="21"/>
  <c r="CA23" i="21"/>
  <c r="BZ23" i="21"/>
  <c r="BY23" i="21"/>
  <c r="BX23" i="21"/>
  <c r="BW23" i="21"/>
  <c r="BV23" i="21"/>
  <c r="BU23" i="21"/>
  <c r="BT23" i="21"/>
  <c r="BS23" i="21"/>
  <c r="EG23" i="21" s="1"/>
  <c r="BP23" i="21"/>
  <c r="EU22" i="21"/>
  <c r="ET22" i="21"/>
  <c r="EP22" i="21"/>
  <c r="EF22" i="21"/>
  <c r="EE22" i="21"/>
  <c r="ED22" i="21"/>
  <c r="EC22" i="21"/>
  <c r="EB22" i="21"/>
  <c r="EA22" i="21"/>
  <c r="DZ22" i="21"/>
  <c r="DY22" i="21"/>
  <c r="DX22" i="21"/>
  <c r="DW22" i="21"/>
  <c r="DV22" i="21"/>
  <c r="DU22" i="21"/>
  <c r="DT22" i="21"/>
  <c r="DS22" i="21"/>
  <c r="DR22" i="21"/>
  <c r="DQ22" i="21"/>
  <c r="DP22" i="21"/>
  <c r="DO22" i="21"/>
  <c r="DN22" i="21"/>
  <c r="DM22" i="21"/>
  <c r="DL22" i="21"/>
  <c r="DK22" i="21"/>
  <c r="DJ22" i="21"/>
  <c r="DI22" i="21"/>
  <c r="DH22" i="21"/>
  <c r="DG22" i="21"/>
  <c r="DF22" i="21"/>
  <c r="DE22" i="21"/>
  <c r="DD22" i="21"/>
  <c r="DC22" i="21"/>
  <c r="DB22" i="21"/>
  <c r="DA22" i="21"/>
  <c r="CZ22" i="21"/>
  <c r="CY22" i="21"/>
  <c r="CX22" i="21"/>
  <c r="CW22" i="21"/>
  <c r="CV22" i="21"/>
  <c r="CU22" i="21"/>
  <c r="CT22" i="21"/>
  <c r="CS22" i="21"/>
  <c r="CR22" i="21"/>
  <c r="CQ22" i="21"/>
  <c r="CP22" i="21"/>
  <c r="CO22" i="21"/>
  <c r="CN22" i="21"/>
  <c r="CM22" i="21"/>
  <c r="CL22" i="21"/>
  <c r="CK22" i="21"/>
  <c r="CJ22" i="21"/>
  <c r="CI22" i="21"/>
  <c r="CH22" i="21"/>
  <c r="CG22" i="21"/>
  <c r="CF22" i="21"/>
  <c r="CE22" i="21"/>
  <c r="CD22" i="21"/>
  <c r="CC22" i="21"/>
  <c r="CB22" i="21"/>
  <c r="CA22" i="21"/>
  <c r="BZ22" i="21"/>
  <c r="BY22" i="21"/>
  <c r="BX22" i="21"/>
  <c r="BW22" i="21"/>
  <c r="BV22" i="21"/>
  <c r="BU22" i="21"/>
  <c r="BT22" i="21"/>
  <c r="BS22" i="21"/>
  <c r="EG22" i="21" s="1"/>
  <c r="BP22" i="21"/>
  <c r="EU21" i="21"/>
  <c r="ET21" i="21"/>
  <c r="EP21" i="21"/>
  <c r="EF21" i="21"/>
  <c r="EE21" i="21"/>
  <c r="ED21" i="21"/>
  <c r="EC21" i="21"/>
  <c r="EB21" i="21"/>
  <c r="EA21" i="21"/>
  <c r="DZ21" i="21"/>
  <c r="DY21" i="21"/>
  <c r="DX21" i="21"/>
  <c r="DW21" i="21"/>
  <c r="DV21" i="21"/>
  <c r="DU21" i="21"/>
  <c r="DT21" i="21"/>
  <c r="DS21" i="21"/>
  <c r="DR21" i="21"/>
  <c r="DQ21" i="21"/>
  <c r="DP21" i="21"/>
  <c r="DO21" i="21"/>
  <c r="DN21" i="21"/>
  <c r="DM21" i="21"/>
  <c r="DL21" i="21"/>
  <c r="DK21" i="21"/>
  <c r="DJ21" i="21"/>
  <c r="DI21" i="21"/>
  <c r="DH21" i="21"/>
  <c r="DG21" i="21"/>
  <c r="DF21" i="21"/>
  <c r="DE21" i="21"/>
  <c r="DD21" i="21"/>
  <c r="DC21" i="21"/>
  <c r="DB21" i="21"/>
  <c r="DA21" i="21"/>
  <c r="CZ21" i="21"/>
  <c r="CY21" i="21"/>
  <c r="CX21" i="21"/>
  <c r="CW21" i="21"/>
  <c r="CV21" i="21"/>
  <c r="CU21" i="21"/>
  <c r="CT21" i="21"/>
  <c r="CS21" i="21"/>
  <c r="CR21" i="21"/>
  <c r="CQ21" i="21"/>
  <c r="CP21" i="21"/>
  <c r="CO21" i="21"/>
  <c r="CN21" i="21"/>
  <c r="CM21" i="21"/>
  <c r="CL21" i="21"/>
  <c r="CK21" i="21"/>
  <c r="CJ21" i="21"/>
  <c r="CI21" i="21"/>
  <c r="CH21" i="21"/>
  <c r="CG21" i="21"/>
  <c r="CF21" i="21"/>
  <c r="CE21" i="21"/>
  <c r="CD21" i="21"/>
  <c r="CC21" i="21"/>
  <c r="CB21" i="21"/>
  <c r="CA21" i="21"/>
  <c r="BZ21" i="21"/>
  <c r="BY21" i="21"/>
  <c r="BX21" i="21"/>
  <c r="BW21" i="21"/>
  <c r="BV21" i="21"/>
  <c r="BU21" i="21"/>
  <c r="BT21" i="21"/>
  <c r="EG21" i="21" s="1"/>
  <c r="BS21" i="21"/>
  <c r="BP21" i="21"/>
  <c r="EU20" i="21"/>
  <c r="ET20" i="21"/>
  <c r="EP20" i="21"/>
  <c r="EF20" i="21"/>
  <c r="EE20" i="21"/>
  <c r="ED20" i="21"/>
  <c r="EC20" i="21"/>
  <c r="EB20" i="21"/>
  <c r="EA20" i="21"/>
  <c r="DZ20" i="21"/>
  <c r="DY20" i="21"/>
  <c r="DX20" i="21"/>
  <c r="DW20" i="21"/>
  <c r="DV20" i="21"/>
  <c r="DU20" i="21"/>
  <c r="DT20" i="21"/>
  <c r="DS20" i="21"/>
  <c r="DR20" i="21"/>
  <c r="DQ20" i="21"/>
  <c r="DP20" i="21"/>
  <c r="DO20" i="21"/>
  <c r="DN20" i="21"/>
  <c r="DM20" i="21"/>
  <c r="DL20" i="21"/>
  <c r="DK20" i="21"/>
  <c r="DJ20" i="21"/>
  <c r="DI20" i="21"/>
  <c r="DH20" i="21"/>
  <c r="DG20" i="21"/>
  <c r="DF20" i="21"/>
  <c r="DE20" i="21"/>
  <c r="DD20" i="21"/>
  <c r="DC20" i="21"/>
  <c r="DB20" i="21"/>
  <c r="DA20" i="21"/>
  <c r="CZ20" i="21"/>
  <c r="CY20" i="21"/>
  <c r="CX20" i="21"/>
  <c r="CW20" i="21"/>
  <c r="CV20" i="21"/>
  <c r="CU20" i="21"/>
  <c r="CT20" i="21"/>
  <c r="CS20" i="21"/>
  <c r="CR20" i="21"/>
  <c r="CQ20" i="21"/>
  <c r="CP20" i="21"/>
  <c r="CO20" i="21"/>
  <c r="CN20" i="21"/>
  <c r="CM20" i="21"/>
  <c r="CL20" i="21"/>
  <c r="CK20" i="21"/>
  <c r="CJ20" i="21"/>
  <c r="CI20" i="21"/>
  <c r="CH20" i="21"/>
  <c r="CG20" i="21"/>
  <c r="CF20" i="21"/>
  <c r="CE20" i="21"/>
  <c r="CD20" i="21"/>
  <c r="CC20" i="21"/>
  <c r="CB20" i="21"/>
  <c r="CA20" i="21"/>
  <c r="BZ20" i="21"/>
  <c r="BY20" i="21"/>
  <c r="BX20" i="21"/>
  <c r="BW20" i="21"/>
  <c r="BV20" i="21"/>
  <c r="BU20" i="21"/>
  <c r="BT20" i="21"/>
  <c r="BS20" i="21"/>
  <c r="EG20" i="21" s="1"/>
  <c r="BP20" i="21"/>
  <c r="EU19" i="21"/>
  <c r="ET19" i="21"/>
  <c r="EP19" i="21"/>
  <c r="EF19" i="21"/>
  <c r="EE19" i="21"/>
  <c r="ED19" i="21"/>
  <c r="EC19" i="21"/>
  <c r="EB19" i="21"/>
  <c r="EA19" i="21"/>
  <c r="DZ19" i="21"/>
  <c r="DY19" i="21"/>
  <c r="DX19" i="21"/>
  <c r="DW19" i="21"/>
  <c r="DV19" i="21"/>
  <c r="DU19" i="21"/>
  <c r="DT19" i="21"/>
  <c r="DS19" i="21"/>
  <c r="DR19" i="21"/>
  <c r="DQ19" i="21"/>
  <c r="DP19" i="21"/>
  <c r="DO19" i="21"/>
  <c r="DN19" i="21"/>
  <c r="DM19" i="21"/>
  <c r="DL19" i="21"/>
  <c r="DK19" i="21"/>
  <c r="DJ19" i="21"/>
  <c r="DI19" i="21"/>
  <c r="DH19" i="21"/>
  <c r="DG19" i="21"/>
  <c r="DF19" i="21"/>
  <c r="DE19" i="21"/>
  <c r="DD19" i="21"/>
  <c r="DC19" i="21"/>
  <c r="DB19" i="21"/>
  <c r="DA19" i="21"/>
  <c r="CZ19" i="21"/>
  <c r="CY19" i="21"/>
  <c r="CX19" i="21"/>
  <c r="CW19" i="21"/>
  <c r="CV19" i="21"/>
  <c r="CU19" i="21"/>
  <c r="CT19" i="21"/>
  <c r="CS19" i="21"/>
  <c r="CR19" i="21"/>
  <c r="CQ19" i="21"/>
  <c r="CP19" i="21"/>
  <c r="CO19" i="21"/>
  <c r="CN19" i="21"/>
  <c r="CM19" i="21"/>
  <c r="CL19" i="21"/>
  <c r="CK19" i="21"/>
  <c r="CJ19" i="21"/>
  <c r="CI19" i="21"/>
  <c r="CH19" i="21"/>
  <c r="CG19" i="21"/>
  <c r="CF19" i="21"/>
  <c r="CE19" i="21"/>
  <c r="CD19" i="21"/>
  <c r="CC19" i="21"/>
  <c r="CB19" i="21"/>
  <c r="CA19" i="21"/>
  <c r="BZ19" i="21"/>
  <c r="BY19" i="21"/>
  <c r="BX19" i="21"/>
  <c r="BW19" i="21"/>
  <c r="BV19" i="21"/>
  <c r="BU19" i="21"/>
  <c r="BT19" i="21"/>
  <c r="BS19" i="21"/>
  <c r="EG19" i="21" s="1"/>
  <c r="BP19" i="21"/>
  <c r="EU18" i="21"/>
  <c r="ET18" i="21"/>
  <c r="EP18" i="21"/>
  <c r="EF18" i="21"/>
  <c r="EE18" i="21"/>
  <c r="ED18" i="21"/>
  <c r="EC18" i="21"/>
  <c r="EB18" i="21"/>
  <c r="EA18" i="21"/>
  <c r="DZ18" i="21"/>
  <c r="DY18" i="21"/>
  <c r="DX18" i="21"/>
  <c r="DW18" i="21"/>
  <c r="DV18" i="21"/>
  <c r="DU18" i="21"/>
  <c r="DT18" i="21"/>
  <c r="DS18" i="21"/>
  <c r="DR18" i="21"/>
  <c r="DQ18" i="21"/>
  <c r="DP18" i="21"/>
  <c r="DO18" i="21"/>
  <c r="DN18" i="21"/>
  <c r="DM18" i="21"/>
  <c r="DL18" i="21"/>
  <c r="DK18" i="21"/>
  <c r="DJ18" i="21"/>
  <c r="DI18" i="21"/>
  <c r="DH18" i="21"/>
  <c r="DG18" i="21"/>
  <c r="DF18" i="21"/>
  <c r="DE18" i="21"/>
  <c r="DD18" i="21"/>
  <c r="DC18" i="21"/>
  <c r="DB18" i="21"/>
  <c r="DA18" i="21"/>
  <c r="CZ18" i="21"/>
  <c r="CY18" i="21"/>
  <c r="CX18" i="21"/>
  <c r="CW18" i="21"/>
  <c r="CV18" i="21"/>
  <c r="CU18" i="21"/>
  <c r="CT18" i="21"/>
  <c r="CS18" i="21"/>
  <c r="CR18" i="21"/>
  <c r="CQ18" i="21"/>
  <c r="CP18" i="21"/>
  <c r="CO18" i="21"/>
  <c r="CN18" i="21"/>
  <c r="CM18" i="21"/>
  <c r="CL18" i="21"/>
  <c r="CK18" i="21"/>
  <c r="CJ18" i="21"/>
  <c r="CI18" i="21"/>
  <c r="CH18" i="21"/>
  <c r="CG18" i="21"/>
  <c r="CF18" i="21"/>
  <c r="CE18" i="21"/>
  <c r="CD18" i="21"/>
  <c r="CC18" i="21"/>
  <c r="CB18" i="21"/>
  <c r="CA18" i="21"/>
  <c r="BZ18" i="21"/>
  <c r="BY18" i="21"/>
  <c r="BX18" i="21"/>
  <c r="BW18" i="21"/>
  <c r="BV18" i="21"/>
  <c r="BU18" i="21"/>
  <c r="BT18" i="21"/>
  <c r="BS18" i="21"/>
  <c r="EG18" i="21" s="1"/>
  <c r="BP18" i="21"/>
  <c r="EU17" i="21"/>
  <c r="EF17" i="21"/>
  <c r="EE17" i="21"/>
  <c r="ED17" i="21"/>
  <c r="EC17" i="21"/>
  <c r="EB17" i="21"/>
  <c r="EA17" i="21"/>
  <c r="DZ17" i="21"/>
  <c r="DY17" i="21"/>
  <c r="DX17" i="21"/>
  <c r="DW17" i="21"/>
  <c r="DV17" i="21"/>
  <c r="DU17" i="21"/>
  <c r="DT17" i="21"/>
  <c r="DS17" i="21"/>
  <c r="DR17" i="21"/>
  <c r="DQ17" i="21"/>
  <c r="DP17" i="21"/>
  <c r="DO17" i="21"/>
  <c r="DN17" i="21"/>
  <c r="DM17" i="21"/>
  <c r="DL17" i="21"/>
  <c r="DK17" i="21"/>
  <c r="DJ17" i="21"/>
  <c r="DI17" i="21"/>
  <c r="DH17" i="21"/>
  <c r="DG17" i="21"/>
  <c r="DF17" i="21"/>
  <c r="DE17" i="21"/>
  <c r="DD17" i="21"/>
  <c r="DC17" i="21"/>
  <c r="DB17" i="21"/>
  <c r="DA17" i="21"/>
  <c r="CZ17" i="21"/>
  <c r="CY17" i="21"/>
  <c r="CX17" i="21"/>
  <c r="CW17" i="21"/>
  <c r="CV17" i="21"/>
  <c r="CU17" i="21"/>
  <c r="CT17" i="21"/>
  <c r="CS17" i="21"/>
  <c r="CR17" i="21"/>
  <c r="CQ17" i="21"/>
  <c r="CP17" i="21"/>
  <c r="CO17" i="21"/>
  <c r="CN17" i="21"/>
  <c r="CM17" i="21"/>
  <c r="CL17" i="21"/>
  <c r="CK17" i="21"/>
  <c r="CJ17" i="21"/>
  <c r="CI17" i="21"/>
  <c r="CH17" i="21"/>
  <c r="CG17" i="21"/>
  <c r="CF17" i="21"/>
  <c r="CE17" i="21"/>
  <c r="CD17" i="21"/>
  <c r="CC17" i="21"/>
  <c r="CB17" i="21"/>
  <c r="CA17" i="21"/>
  <c r="BZ17" i="21"/>
  <c r="BY17" i="21"/>
  <c r="BX17" i="21"/>
  <c r="BW17" i="21"/>
  <c r="BV17" i="21"/>
  <c r="BU17" i="21"/>
  <c r="EG17" i="21" s="1"/>
  <c r="BT17" i="21"/>
  <c r="BS17" i="21"/>
  <c r="BP17" i="21"/>
  <c r="EU16" i="21"/>
  <c r="ET16" i="21"/>
  <c r="EP16" i="21"/>
  <c r="EF16" i="21"/>
  <c r="EE16" i="21"/>
  <c r="ED16" i="21"/>
  <c r="EC16" i="21"/>
  <c r="EB16" i="21"/>
  <c r="EA16" i="21"/>
  <c r="DZ16" i="21"/>
  <c r="DY16" i="21"/>
  <c r="DX16" i="21"/>
  <c r="DW16" i="21"/>
  <c r="DV16" i="21"/>
  <c r="DU16" i="21"/>
  <c r="DT16" i="21"/>
  <c r="DS16" i="21"/>
  <c r="DR16" i="21"/>
  <c r="DQ16" i="21"/>
  <c r="DP16" i="21"/>
  <c r="DO16" i="21"/>
  <c r="DN16" i="21"/>
  <c r="DM16" i="21"/>
  <c r="DL16" i="21"/>
  <c r="DK16" i="21"/>
  <c r="DJ16" i="21"/>
  <c r="DI16" i="21"/>
  <c r="DH16" i="21"/>
  <c r="DG16" i="21"/>
  <c r="DF16" i="21"/>
  <c r="DE16" i="21"/>
  <c r="DD16" i="21"/>
  <c r="DC16" i="21"/>
  <c r="DB16" i="21"/>
  <c r="DA16" i="21"/>
  <c r="CZ16" i="21"/>
  <c r="CY16" i="21"/>
  <c r="CX16" i="21"/>
  <c r="CW16" i="21"/>
  <c r="CV16" i="21"/>
  <c r="CU16" i="21"/>
  <c r="CT16" i="21"/>
  <c r="CS16" i="21"/>
  <c r="CR16" i="21"/>
  <c r="CQ16" i="21"/>
  <c r="CP16" i="21"/>
  <c r="CO16" i="21"/>
  <c r="CN16" i="21"/>
  <c r="CM16" i="21"/>
  <c r="CL16" i="21"/>
  <c r="CK16" i="21"/>
  <c r="CJ16" i="21"/>
  <c r="CI16" i="21"/>
  <c r="CH16" i="21"/>
  <c r="CG16" i="21"/>
  <c r="CF16" i="21"/>
  <c r="CE16" i="21"/>
  <c r="CD16" i="21"/>
  <c r="CC16" i="21"/>
  <c r="CB16" i="21"/>
  <c r="CA16" i="21"/>
  <c r="BZ16" i="21"/>
  <c r="BY16" i="21"/>
  <c r="BX16" i="21"/>
  <c r="BW16" i="21"/>
  <c r="BV16" i="21"/>
  <c r="BU16" i="21"/>
  <c r="BT16" i="21"/>
  <c r="BS16" i="21"/>
  <c r="EG16" i="21" s="1"/>
  <c r="BP16" i="21"/>
  <c r="EU15" i="21"/>
  <c r="ET15" i="21"/>
  <c r="EP15" i="21"/>
  <c r="EF15" i="21"/>
  <c r="EE15" i="21"/>
  <c r="ED15" i="21"/>
  <c r="EC15" i="21"/>
  <c r="EB15" i="21"/>
  <c r="EA15" i="21"/>
  <c r="DZ15" i="21"/>
  <c r="DY15" i="21"/>
  <c r="DX15" i="21"/>
  <c r="DW15" i="21"/>
  <c r="DV15" i="21"/>
  <c r="DU15" i="21"/>
  <c r="DT15" i="21"/>
  <c r="DS15" i="21"/>
  <c r="DR15" i="21"/>
  <c r="DQ15" i="21"/>
  <c r="DP15" i="21"/>
  <c r="DO15" i="21"/>
  <c r="DN15" i="21"/>
  <c r="DM15" i="21"/>
  <c r="DL15" i="21"/>
  <c r="DK15" i="21"/>
  <c r="DJ15" i="21"/>
  <c r="DI15" i="21"/>
  <c r="DH15" i="21"/>
  <c r="DG15" i="21"/>
  <c r="DF15" i="21"/>
  <c r="DE15" i="21"/>
  <c r="DD15" i="21"/>
  <c r="DC15" i="21"/>
  <c r="DB15" i="21"/>
  <c r="DA15" i="21"/>
  <c r="CZ15" i="21"/>
  <c r="CY15" i="21"/>
  <c r="CX15" i="21"/>
  <c r="CW15" i="21"/>
  <c r="CV15" i="21"/>
  <c r="CU15" i="21"/>
  <c r="CT15" i="21"/>
  <c r="CS15" i="21"/>
  <c r="CR15" i="21"/>
  <c r="CQ15" i="21"/>
  <c r="CP15" i="21"/>
  <c r="CO15" i="21"/>
  <c r="CN15" i="21"/>
  <c r="CM15" i="21"/>
  <c r="CL15" i="21"/>
  <c r="CK15" i="21"/>
  <c r="CJ15" i="21"/>
  <c r="CI15" i="21"/>
  <c r="CH15" i="21"/>
  <c r="CG15" i="21"/>
  <c r="CF15" i="21"/>
  <c r="CE15" i="21"/>
  <c r="CD15" i="21"/>
  <c r="CC15" i="21"/>
  <c r="CB15" i="21"/>
  <c r="CA15" i="21"/>
  <c r="BZ15" i="21"/>
  <c r="BY15" i="21"/>
  <c r="BX15" i="21"/>
  <c r="BW15" i="21"/>
  <c r="BV15" i="21"/>
  <c r="BU15" i="21"/>
  <c r="BT15" i="21"/>
  <c r="BS15" i="21"/>
  <c r="EG15" i="21" s="1"/>
  <c r="BP15" i="21"/>
  <c r="EU14" i="21"/>
  <c r="ET14" i="21"/>
  <c r="EP14" i="21"/>
  <c r="EF14" i="21"/>
  <c r="EE14" i="21"/>
  <c r="ED14" i="21"/>
  <c r="EC14" i="21"/>
  <c r="EB14" i="21"/>
  <c r="EA14" i="21"/>
  <c r="DZ14" i="21"/>
  <c r="DY14" i="21"/>
  <c r="DX14" i="21"/>
  <c r="DW14" i="21"/>
  <c r="DV14" i="21"/>
  <c r="DU14" i="21"/>
  <c r="DT14" i="21"/>
  <c r="DS14" i="21"/>
  <c r="DR14" i="21"/>
  <c r="DQ14" i="21"/>
  <c r="DP14" i="21"/>
  <c r="DO14" i="21"/>
  <c r="DN14" i="21"/>
  <c r="DM14" i="21"/>
  <c r="DL14" i="21"/>
  <c r="DK14" i="21"/>
  <c r="DJ14" i="21"/>
  <c r="DI14" i="21"/>
  <c r="DH14" i="21"/>
  <c r="DG14" i="21"/>
  <c r="DF14" i="21"/>
  <c r="DE14" i="21"/>
  <c r="DD14" i="21"/>
  <c r="DC14" i="21"/>
  <c r="DB14" i="21"/>
  <c r="DA14" i="21"/>
  <c r="CZ14" i="21"/>
  <c r="CY14" i="21"/>
  <c r="CX14" i="21"/>
  <c r="CW14" i="21"/>
  <c r="CV14" i="21"/>
  <c r="CU14" i="21"/>
  <c r="CT14" i="21"/>
  <c r="CS14" i="21"/>
  <c r="CR14" i="21"/>
  <c r="CQ14" i="21"/>
  <c r="CP14" i="21"/>
  <c r="CO14" i="21"/>
  <c r="CN14" i="21"/>
  <c r="CM14" i="21"/>
  <c r="CL14" i="21"/>
  <c r="CK14" i="21"/>
  <c r="CJ14" i="21"/>
  <c r="CI14" i="21"/>
  <c r="CH14" i="21"/>
  <c r="CG14" i="21"/>
  <c r="CF14" i="21"/>
  <c r="CE14" i="21"/>
  <c r="CD14" i="21"/>
  <c r="CC14" i="21"/>
  <c r="CB14" i="21"/>
  <c r="CA14" i="21"/>
  <c r="BZ14" i="21"/>
  <c r="BY14" i="21"/>
  <c r="BX14" i="21"/>
  <c r="BW14" i="21"/>
  <c r="BV14" i="21"/>
  <c r="BU14" i="21"/>
  <c r="BT14" i="21"/>
  <c r="BS14" i="21"/>
  <c r="EG14" i="21" s="1"/>
  <c r="BP14" i="21"/>
  <c r="EU13" i="21"/>
  <c r="ET13" i="21"/>
  <c r="EP13" i="21"/>
  <c r="EF13" i="21"/>
  <c r="EE13" i="21"/>
  <c r="ED13" i="21"/>
  <c r="EC13" i="21"/>
  <c r="EB13" i="21"/>
  <c r="EA13" i="21"/>
  <c r="DZ13" i="21"/>
  <c r="DY13" i="21"/>
  <c r="DX13" i="21"/>
  <c r="DW13" i="21"/>
  <c r="DV13" i="21"/>
  <c r="DU13" i="21"/>
  <c r="DT13" i="21"/>
  <c r="DS13" i="21"/>
  <c r="DR13" i="21"/>
  <c r="DQ13" i="21"/>
  <c r="DP13" i="21"/>
  <c r="DO13" i="21"/>
  <c r="DN13" i="21"/>
  <c r="DM13" i="21"/>
  <c r="DL13" i="21"/>
  <c r="DK13" i="21"/>
  <c r="DJ13" i="21"/>
  <c r="DI13" i="21"/>
  <c r="DH13" i="21"/>
  <c r="DG13" i="21"/>
  <c r="DF13" i="21"/>
  <c r="DE13" i="21"/>
  <c r="DD13" i="21"/>
  <c r="DC13" i="21"/>
  <c r="DB13" i="21"/>
  <c r="DA13" i="21"/>
  <c r="CZ13" i="21"/>
  <c r="CY13" i="21"/>
  <c r="CX13" i="21"/>
  <c r="CW13" i="21"/>
  <c r="CV13" i="21"/>
  <c r="CU13" i="21"/>
  <c r="CT13" i="21"/>
  <c r="CS13" i="21"/>
  <c r="CR13" i="21"/>
  <c r="CQ13" i="21"/>
  <c r="CP13" i="21"/>
  <c r="CO13" i="21"/>
  <c r="CN13" i="21"/>
  <c r="CM13" i="21"/>
  <c r="CL13" i="21"/>
  <c r="CK13" i="21"/>
  <c r="CJ13" i="21"/>
  <c r="CI13" i="21"/>
  <c r="CH13" i="21"/>
  <c r="CG13" i="21"/>
  <c r="CF13" i="21"/>
  <c r="CE13" i="21"/>
  <c r="CD13" i="21"/>
  <c r="CC13" i="21"/>
  <c r="CB13" i="21"/>
  <c r="CA13" i="21"/>
  <c r="BZ13" i="21"/>
  <c r="BY13" i="21"/>
  <c r="BX13" i="21"/>
  <c r="BW13" i="21"/>
  <c r="BV13" i="21"/>
  <c r="BU13" i="21"/>
  <c r="EG13" i="21" s="1"/>
  <c r="BT13" i="21"/>
  <c r="BS13" i="21"/>
  <c r="BP13" i="21"/>
  <c r="EU12" i="21"/>
  <c r="ET12" i="21"/>
  <c r="EP12" i="21"/>
  <c r="EF12" i="21"/>
  <c r="EE12" i="21"/>
  <c r="ED12" i="21"/>
  <c r="EC12" i="21"/>
  <c r="EB12" i="21"/>
  <c r="EA12" i="21"/>
  <c r="DZ12" i="21"/>
  <c r="DY12" i="21"/>
  <c r="DX12" i="21"/>
  <c r="DW12" i="21"/>
  <c r="DV12" i="21"/>
  <c r="DU12" i="21"/>
  <c r="DT12" i="21"/>
  <c r="DS12" i="21"/>
  <c r="DR12" i="21"/>
  <c r="DQ12" i="21"/>
  <c r="DP12" i="21"/>
  <c r="DO12" i="21"/>
  <c r="DN12" i="21"/>
  <c r="DM12" i="21"/>
  <c r="DL12" i="21"/>
  <c r="DK12" i="21"/>
  <c r="DJ12" i="21"/>
  <c r="DI12" i="21"/>
  <c r="DH12" i="21"/>
  <c r="DG12" i="21"/>
  <c r="DF12" i="21"/>
  <c r="DE12" i="21"/>
  <c r="DD12" i="21"/>
  <c r="DC12" i="21"/>
  <c r="DB12" i="21"/>
  <c r="DA12" i="21"/>
  <c r="CZ12" i="21"/>
  <c r="CY12" i="21"/>
  <c r="CX12" i="21"/>
  <c r="CW12" i="21"/>
  <c r="CV12" i="21"/>
  <c r="CU12" i="21"/>
  <c r="CT12" i="21"/>
  <c r="CS12" i="21"/>
  <c r="CR12" i="21"/>
  <c r="CQ12" i="21"/>
  <c r="CP12" i="21"/>
  <c r="CO12" i="21"/>
  <c r="CN12" i="21"/>
  <c r="CM12" i="21"/>
  <c r="CL12" i="21"/>
  <c r="CK12" i="21"/>
  <c r="CJ12" i="21"/>
  <c r="CI12" i="21"/>
  <c r="CH12" i="21"/>
  <c r="CG12" i="21"/>
  <c r="CF12" i="21"/>
  <c r="CE12" i="21"/>
  <c r="CD12" i="21"/>
  <c r="CC12" i="21"/>
  <c r="CB12" i="21"/>
  <c r="CA12" i="21"/>
  <c r="BZ12" i="21"/>
  <c r="BY12" i="21"/>
  <c r="BX12" i="21"/>
  <c r="BW12" i="21"/>
  <c r="BV12" i="21"/>
  <c r="BU12" i="21"/>
  <c r="BT12" i="21"/>
  <c r="BS12" i="21"/>
  <c r="EG12" i="21" s="1"/>
  <c r="BP12" i="21"/>
  <c r="EU11" i="21"/>
  <c r="ET11" i="21"/>
  <c r="EP11" i="21"/>
  <c r="EF11" i="21"/>
  <c r="EE11" i="21"/>
  <c r="ED11" i="21"/>
  <c r="EC11" i="21"/>
  <c r="EB11" i="21"/>
  <c r="EA11" i="21"/>
  <c r="DZ11" i="21"/>
  <c r="DY11" i="21"/>
  <c r="DX11" i="21"/>
  <c r="DW11" i="21"/>
  <c r="DV11" i="21"/>
  <c r="DU11" i="21"/>
  <c r="DT11" i="21"/>
  <c r="DS11" i="21"/>
  <c r="DR11" i="21"/>
  <c r="DQ11" i="21"/>
  <c r="DP11" i="21"/>
  <c r="DO11" i="21"/>
  <c r="DN11" i="21"/>
  <c r="DM11" i="21"/>
  <c r="DL11" i="21"/>
  <c r="DK11" i="21"/>
  <c r="DJ11" i="21"/>
  <c r="DI11" i="21"/>
  <c r="DH11" i="21"/>
  <c r="DG11" i="21"/>
  <c r="DF11" i="21"/>
  <c r="DE11" i="21"/>
  <c r="DD11" i="21"/>
  <c r="DC11" i="21"/>
  <c r="DB11" i="21"/>
  <c r="DA11" i="21"/>
  <c r="CZ11" i="21"/>
  <c r="CY11" i="21"/>
  <c r="CX11" i="21"/>
  <c r="CW11" i="21"/>
  <c r="CV11" i="21"/>
  <c r="CU11" i="21"/>
  <c r="CT11" i="21"/>
  <c r="CS11" i="21"/>
  <c r="CR11" i="21"/>
  <c r="CQ11" i="21"/>
  <c r="CP11" i="21"/>
  <c r="CO11" i="21"/>
  <c r="CN11" i="21"/>
  <c r="CM11" i="21"/>
  <c r="CL11" i="21"/>
  <c r="CK11" i="21"/>
  <c r="CJ11" i="21"/>
  <c r="CI11" i="21"/>
  <c r="CH11" i="21"/>
  <c r="CG11" i="21"/>
  <c r="CF11" i="21"/>
  <c r="CE11" i="21"/>
  <c r="CD11" i="21"/>
  <c r="CC11" i="21"/>
  <c r="CB11" i="21"/>
  <c r="CA11" i="21"/>
  <c r="BZ11" i="21"/>
  <c r="BY11" i="21"/>
  <c r="BX11" i="21"/>
  <c r="BW11" i="21"/>
  <c r="BV11" i="21"/>
  <c r="BU11" i="21"/>
  <c r="BT11" i="21"/>
  <c r="BS11" i="21"/>
  <c r="EG11" i="21" s="1"/>
  <c r="BP11" i="21"/>
  <c r="EU10" i="21"/>
  <c r="ET10" i="21"/>
  <c r="EP10" i="21"/>
  <c r="EF10" i="21"/>
  <c r="EE10" i="21"/>
  <c r="ED10" i="21"/>
  <c r="EC10" i="21"/>
  <c r="EB10" i="21"/>
  <c r="EA10" i="21"/>
  <c r="DZ10" i="21"/>
  <c r="DY10" i="21"/>
  <c r="DX10" i="21"/>
  <c r="DW10" i="21"/>
  <c r="DV10" i="21"/>
  <c r="DU10" i="21"/>
  <c r="DT10" i="21"/>
  <c r="DS10" i="21"/>
  <c r="DR10" i="21"/>
  <c r="DQ10" i="21"/>
  <c r="DP10" i="21"/>
  <c r="DO10" i="21"/>
  <c r="DN10" i="21"/>
  <c r="DM10" i="21"/>
  <c r="DL10" i="21"/>
  <c r="DK10" i="21"/>
  <c r="DJ10" i="21"/>
  <c r="DI10" i="21"/>
  <c r="DH10" i="21"/>
  <c r="DG10" i="21"/>
  <c r="DF10" i="21"/>
  <c r="DE10" i="21"/>
  <c r="DD10" i="21"/>
  <c r="DC10" i="21"/>
  <c r="DB10" i="21"/>
  <c r="DA10" i="21"/>
  <c r="CZ10" i="21"/>
  <c r="CY10" i="21"/>
  <c r="CX10" i="21"/>
  <c r="CW10" i="21"/>
  <c r="CV10" i="21"/>
  <c r="CU10" i="21"/>
  <c r="CT10" i="21"/>
  <c r="CS10" i="21"/>
  <c r="CR10" i="21"/>
  <c r="CQ10" i="21"/>
  <c r="CP10" i="21"/>
  <c r="CO10" i="21"/>
  <c r="CN10" i="21"/>
  <c r="CM10" i="21"/>
  <c r="CL10" i="21"/>
  <c r="CK10" i="21"/>
  <c r="CJ10" i="21"/>
  <c r="CI10" i="21"/>
  <c r="CH10" i="21"/>
  <c r="CG10" i="21"/>
  <c r="CF10" i="21"/>
  <c r="CE10" i="21"/>
  <c r="CD10" i="21"/>
  <c r="CC10" i="21"/>
  <c r="CB10" i="21"/>
  <c r="CA10" i="21"/>
  <c r="BZ10" i="21"/>
  <c r="BY10" i="21"/>
  <c r="BX10" i="21"/>
  <c r="BW10" i="21"/>
  <c r="BV10" i="21"/>
  <c r="BU10" i="21"/>
  <c r="BT10" i="21"/>
  <c r="BS10" i="21"/>
  <c r="EG10" i="21" s="1"/>
  <c r="BP10" i="21"/>
  <c r="EU9" i="21"/>
  <c r="ET9" i="21"/>
  <c r="EP9" i="21"/>
  <c r="EF9" i="21"/>
  <c r="EE9" i="21"/>
  <c r="ED9" i="21"/>
  <c r="EC9" i="21"/>
  <c r="EB9" i="21"/>
  <c r="EA9" i="21"/>
  <c r="DZ9" i="21"/>
  <c r="DY9" i="21"/>
  <c r="DX9" i="21"/>
  <c r="DW9" i="21"/>
  <c r="DV9" i="21"/>
  <c r="DU9" i="21"/>
  <c r="DT9" i="21"/>
  <c r="DS9" i="21"/>
  <c r="DR9" i="21"/>
  <c r="DQ9" i="21"/>
  <c r="DP9" i="21"/>
  <c r="DO9" i="21"/>
  <c r="DN9" i="21"/>
  <c r="DM9" i="21"/>
  <c r="DL9" i="21"/>
  <c r="DK9" i="21"/>
  <c r="DJ9" i="21"/>
  <c r="DI9" i="21"/>
  <c r="DH9" i="21"/>
  <c r="DG9" i="21"/>
  <c r="DF9" i="21"/>
  <c r="DE9" i="21"/>
  <c r="DD9" i="21"/>
  <c r="DC9" i="21"/>
  <c r="DB9" i="21"/>
  <c r="DA9" i="21"/>
  <c r="CZ9" i="21"/>
  <c r="CY9" i="21"/>
  <c r="CX9" i="21"/>
  <c r="CW9" i="21"/>
  <c r="CV9" i="21"/>
  <c r="CU9" i="21"/>
  <c r="CT9" i="21"/>
  <c r="CS9" i="21"/>
  <c r="CR9" i="21"/>
  <c r="CQ9" i="21"/>
  <c r="CP9" i="21"/>
  <c r="CO9" i="21"/>
  <c r="CN9" i="21"/>
  <c r="CM9" i="21"/>
  <c r="CL9" i="21"/>
  <c r="CK9" i="21"/>
  <c r="CJ9" i="21"/>
  <c r="CI9" i="21"/>
  <c r="CH9" i="21"/>
  <c r="CG9" i="21"/>
  <c r="CF9" i="21"/>
  <c r="CE9" i="21"/>
  <c r="CD9" i="21"/>
  <c r="CC9" i="21"/>
  <c r="CB9" i="21"/>
  <c r="CA9" i="21"/>
  <c r="BZ9" i="21"/>
  <c r="BY9" i="21"/>
  <c r="BX9" i="21"/>
  <c r="BW9" i="21"/>
  <c r="BV9" i="21"/>
  <c r="BU9" i="21"/>
  <c r="EG9" i="21" s="1"/>
  <c r="BT9" i="21"/>
  <c r="BS9" i="21"/>
  <c r="BP9" i="21"/>
  <c r="EU8" i="21"/>
  <c r="ET8" i="21"/>
  <c r="EP8" i="21"/>
  <c r="EF8" i="21"/>
  <c r="EE8" i="21"/>
  <c r="ED8" i="21"/>
  <c r="EC8" i="21"/>
  <c r="EB8" i="21"/>
  <c r="EA8" i="21"/>
  <c r="DZ8" i="21"/>
  <c r="DY8" i="21"/>
  <c r="DX8" i="21"/>
  <c r="DW8" i="21"/>
  <c r="DV8" i="21"/>
  <c r="DU8" i="21"/>
  <c r="DT8" i="21"/>
  <c r="DS8" i="21"/>
  <c r="DR8" i="21"/>
  <c r="DQ8" i="21"/>
  <c r="DP8" i="21"/>
  <c r="DO8" i="21"/>
  <c r="DN8" i="21"/>
  <c r="DM8" i="21"/>
  <c r="DL8" i="21"/>
  <c r="DK8" i="21"/>
  <c r="DJ8" i="21"/>
  <c r="DI8" i="21"/>
  <c r="DH8" i="21"/>
  <c r="DG8" i="21"/>
  <c r="DF8" i="21"/>
  <c r="DE8" i="21"/>
  <c r="DD8" i="21"/>
  <c r="DC8" i="21"/>
  <c r="DB8" i="21"/>
  <c r="DA8" i="21"/>
  <c r="CZ8" i="21"/>
  <c r="CY8" i="21"/>
  <c r="CX8" i="21"/>
  <c r="CW8" i="21"/>
  <c r="CV8" i="21"/>
  <c r="CU8" i="21"/>
  <c r="CT8" i="21"/>
  <c r="CS8" i="21"/>
  <c r="CR8" i="21"/>
  <c r="CQ8" i="21"/>
  <c r="CP8" i="21"/>
  <c r="CO8" i="21"/>
  <c r="CN8" i="21"/>
  <c r="CM8" i="21"/>
  <c r="CL8" i="21"/>
  <c r="CK8" i="21"/>
  <c r="CJ8" i="21"/>
  <c r="CI8" i="21"/>
  <c r="CH8" i="21"/>
  <c r="CG8" i="21"/>
  <c r="CF8" i="21"/>
  <c r="CE8" i="21"/>
  <c r="CD8" i="21"/>
  <c r="CC8" i="21"/>
  <c r="CB8" i="21"/>
  <c r="CA8" i="21"/>
  <c r="BZ8" i="21"/>
  <c r="BY8" i="21"/>
  <c r="BX8" i="21"/>
  <c r="BW8" i="21"/>
  <c r="BV8" i="21"/>
  <c r="BU8" i="21"/>
  <c r="BT8" i="21"/>
  <c r="BS8" i="21"/>
  <c r="EG8" i="21" s="1"/>
  <c r="BP8" i="21"/>
  <c r="EU7" i="21"/>
  <c r="ET7" i="21"/>
  <c r="EP7" i="21"/>
  <c r="EF7" i="21"/>
  <c r="EE7" i="21"/>
  <c r="ED7" i="21"/>
  <c r="EC7" i="21"/>
  <c r="EB7" i="21"/>
  <c r="EA7" i="21"/>
  <c r="DZ7" i="21"/>
  <c r="DY7" i="21"/>
  <c r="DX7" i="21"/>
  <c r="DW7" i="21"/>
  <c r="DV7" i="21"/>
  <c r="DU7" i="21"/>
  <c r="DT7" i="21"/>
  <c r="DS7" i="21"/>
  <c r="DR7" i="21"/>
  <c r="DQ7" i="21"/>
  <c r="DP7" i="21"/>
  <c r="DO7" i="21"/>
  <c r="DN7" i="21"/>
  <c r="DM7" i="21"/>
  <c r="DL7" i="21"/>
  <c r="DK7" i="21"/>
  <c r="DJ7" i="21"/>
  <c r="DI7" i="21"/>
  <c r="DH7" i="21"/>
  <c r="DG7" i="21"/>
  <c r="DF7" i="21"/>
  <c r="DE7" i="21"/>
  <c r="DD7" i="21"/>
  <c r="DC7" i="21"/>
  <c r="DB7" i="21"/>
  <c r="DA7" i="21"/>
  <c r="CZ7" i="21"/>
  <c r="CY7" i="21"/>
  <c r="CX7" i="21"/>
  <c r="CW7" i="21"/>
  <c r="CV7" i="21"/>
  <c r="CU7" i="21"/>
  <c r="CT7" i="21"/>
  <c r="CS7" i="21"/>
  <c r="CR7" i="21"/>
  <c r="CQ7" i="21"/>
  <c r="CP7" i="21"/>
  <c r="CO7" i="21"/>
  <c r="CN7" i="21"/>
  <c r="CM7" i="21"/>
  <c r="CL7" i="21"/>
  <c r="CK7" i="21"/>
  <c r="CJ7" i="21"/>
  <c r="CI7" i="21"/>
  <c r="CH7" i="21"/>
  <c r="CG7" i="21"/>
  <c r="CF7" i="21"/>
  <c r="CE7" i="21"/>
  <c r="CD7" i="21"/>
  <c r="CC7" i="21"/>
  <c r="CB7" i="21"/>
  <c r="CA7" i="21"/>
  <c r="BZ7" i="21"/>
  <c r="BY7" i="21"/>
  <c r="BX7" i="21"/>
  <c r="BW7" i="21"/>
  <c r="BV7" i="21"/>
  <c r="BU7" i="21"/>
  <c r="BT7" i="21"/>
  <c r="BS7" i="21"/>
  <c r="EG7" i="21" s="1"/>
  <c r="BP7" i="21"/>
  <c r="EU6" i="21"/>
  <c r="ET6" i="21"/>
  <c r="EP6" i="21"/>
  <c r="EF6" i="21"/>
  <c r="EE6" i="21"/>
  <c r="ED6" i="21"/>
  <c r="EC6" i="21"/>
  <c r="EB6" i="21"/>
  <c r="EA6" i="21"/>
  <c r="DZ6" i="21"/>
  <c r="DY6" i="21"/>
  <c r="DX6" i="21"/>
  <c r="DW6" i="21"/>
  <c r="DV6" i="21"/>
  <c r="DU6" i="21"/>
  <c r="DT6" i="21"/>
  <c r="DS6" i="21"/>
  <c r="DR6" i="21"/>
  <c r="DQ6" i="21"/>
  <c r="DP6" i="21"/>
  <c r="DO6" i="21"/>
  <c r="DN6" i="21"/>
  <c r="DM6" i="21"/>
  <c r="DL6" i="21"/>
  <c r="DK6" i="21"/>
  <c r="DJ6" i="21"/>
  <c r="DI6" i="21"/>
  <c r="DH6" i="21"/>
  <c r="DG6" i="21"/>
  <c r="DF6" i="21"/>
  <c r="DE6" i="21"/>
  <c r="DD6" i="21"/>
  <c r="DC6" i="21"/>
  <c r="DB6" i="21"/>
  <c r="DA6" i="21"/>
  <c r="CZ6" i="21"/>
  <c r="CY6" i="21"/>
  <c r="CX6" i="21"/>
  <c r="CW6" i="21"/>
  <c r="CV6" i="21"/>
  <c r="CU6" i="21"/>
  <c r="CT6" i="21"/>
  <c r="CS6" i="21"/>
  <c r="CR6" i="21"/>
  <c r="CQ6" i="21"/>
  <c r="CP6" i="21"/>
  <c r="CO6" i="21"/>
  <c r="CN6" i="21"/>
  <c r="CM6" i="21"/>
  <c r="CL6" i="21"/>
  <c r="CK6" i="21"/>
  <c r="CJ6" i="21"/>
  <c r="CI6" i="21"/>
  <c r="CH6" i="21"/>
  <c r="CG6" i="21"/>
  <c r="CF6" i="21"/>
  <c r="CE6" i="21"/>
  <c r="CD6" i="21"/>
  <c r="CC6" i="21"/>
  <c r="CB6" i="21"/>
  <c r="CA6" i="21"/>
  <c r="BZ6" i="21"/>
  <c r="BY6" i="21"/>
  <c r="BX6" i="21"/>
  <c r="BW6" i="21"/>
  <c r="BV6" i="21"/>
  <c r="BU6" i="21"/>
  <c r="BT6" i="21"/>
  <c r="BS6" i="21"/>
  <c r="EG6" i="21" s="1"/>
  <c r="BP6" i="21"/>
  <c r="EU5" i="21"/>
  <c r="ET5" i="21"/>
  <c r="EP5" i="21"/>
  <c r="EF5" i="21"/>
  <c r="EE5" i="21"/>
  <c r="ED5" i="21"/>
  <c r="EC5" i="21"/>
  <c r="EB5" i="21"/>
  <c r="EA5" i="21"/>
  <c r="DZ5" i="21"/>
  <c r="DY5" i="21"/>
  <c r="DX5" i="21"/>
  <c r="DW5" i="21"/>
  <c r="DV5" i="21"/>
  <c r="DU5" i="21"/>
  <c r="DT5" i="21"/>
  <c r="DS5" i="21"/>
  <c r="DR5" i="21"/>
  <c r="DQ5" i="21"/>
  <c r="DP5" i="21"/>
  <c r="DO5" i="21"/>
  <c r="DN5" i="21"/>
  <c r="DM5" i="21"/>
  <c r="DL5" i="21"/>
  <c r="DK5" i="21"/>
  <c r="DJ5" i="21"/>
  <c r="DI5" i="21"/>
  <c r="DH5" i="21"/>
  <c r="DG5" i="21"/>
  <c r="DF5" i="21"/>
  <c r="DE5" i="21"/>
  <c r="DD5" i="21"/>
  <c r="DC5" i="21"/>
  <c r="DB5" i="21"/>
  <c r="DA5" i="21"/>
  <c r="CZ5" i="21"/>
  <c r="CY5" i="21"/>
  <c r="CX5" i="21"/>
  <c r="CW5" i="21"/>
  <c r="CV5" i="21"/>
  <c r="CU5" i="21"/>
  <c r="CT5" i="21"/>
  <c r="CS5" i="21"/>
  <c r="CR5" i="21"/>
  <c r="CQ5" i="21"/>
  <c r="CP5" i="21"/>
  <c r="CO5" i="21"/>
  <c r="CN5" i="21"/>
  <c r="CM5" i="21"/>
  <c r="CL5" i="21"/>
  <c r="CK5" i="21"/>
  <c r="CJ5" i="21"/>
  <c r="CI5" i="21"/>
  <c r="CH5" i="21"/>
  <c r="CG5" i="21"/>
  <c r="CF5" i="21"/>
  <c r="CE5" i="21"/>
  <c r="CD5" i="21"/>
  <c r="CC5" i="21"/>
  <c r="CB5" i="21"/>
  <c r="CA5" i="21"/>
  <c r="BZ5" i="21"/>
  <c r="BY5" i="21"/>
  <c r="BX5" i="21"/>
  <c r="BW5" i="21"/>
  <c r="BV5" i="21"/>
  <c r="BU5" i="21"/>
  <c r="EG5" i="21" s="1"/>
  <c r="BT5" i="21"/>
  <c r="BS5" i="21"/>
  <c r="BP5" i="21"/>
  <c r="EG3" i="21"/>
  <c r="E33" i="20"/>
  <c r="B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33" i="20" s="1"/>
  <c r="G7" i="20"/>
  <c r="EH11" i="21" l="1"/>
  <c r="EI11" i="21" s="1"/>
  <c r="EK11" i="21" s="1"/>
  <c r="EH22" i="21"/>
  <c r="EI22" i="21" s="1"/>
  <c r="EK22" i="21" s="1"/>
  <c r="EH6" i="21"/>
  <c r="EI6" i="21" s="1"/>
  <c r="EK6" i="21" s="1"/>
  <c r="EH10" i="21"/>
  <c r="EI10" i="21" s="1"/>
  <c r="EK10" i="21" s="1"/>
  <c r="EH14" i="21"/>
  <c r="EI14" i="21" s="1"/>
  <c r="EK14" i="21" s="1"/>
  <c r="EH21" i="21"/>
  <c r="EI21" i="21" s="1"/>
  <c r="EK21" i="21" s="1"/>
  <c r="EH25" i="21"/>
  <c r="EI25" i="21" s="1"/>
  <c r="EK25" i="21" s="1"/>
  <c r="EN17" i="21" s="1"/>
  <c r="EH29" i="21"/>
  <c r="EI29" i="21" s="1"/>
  <c r="EK29" i="21" s="1"/>
  <c r="EH7" i="21"/>
  <c r="EI7" i="21" s="1"/>
  <c r="EK7" i="21" s="1"/>
  <c r="EH15" i="21"/>
  <c r="EI15" i="21" s="1"/>
  <c r="EK15" i="21" s="1"/>
  <c r="EH18" i="21"/>
  <c r="EI18" i="21" s="1"/>
  <c r="EK18" i="21" s="1"/>
  <c r="EH26" i="21"/>
  <c r="EI26" i="21" s="1"/>
  <c r="EK26" i="21" s="1"/>
  <c r="EH20" i="21"/>
  <c r="EI20" i="21" s="1"/>
  <c r="EK20" i="21" s="1"/>
  <c r="EH24" i="21"/>
  <c r="EI24" i="21" s="1"/>
  <c r="EK24" i="21" s="1"/>
  <c r="EH28" i="21"/>
  <c r="EI28" i="21" s="1"/>
  <c r="EK28" i="21" s="1"/>
  <c r="EG31" i="21"/>
  <c r="EH5" i="21"/>
  <c r="EH8" i="21"/>
  <c r="EI8" i="21" s="1"/>
  <c r="EK8" i="21" s="1"/>
  <c r="EH9" i="21"/>
  <c r="EI9" i="21" s="1"/>
  <c r="EK9" i="21" s="1"/>
  <c r="EH12" i="21"/>
  <c r="EI12" i="21" s="1"/>
  <c r="EK12" i="21" s="1"/>
  <c r="EH13" i="21"/>
  <c r="EI13" i="21" s="1"/>
  <c r="EK13" i="21" s="1"/>
  <c r="EH16" i="21"/>
  <c r="EI16" i="21" s="1"/>
  <c r="EK16" i="21" s="1"/>
  <c r="EH17" i="21"/>
  <c r="EI17" i="21" s="1"/>
  <c r="EK17" i="21" s="1"/>
  <c r="EH19" i="21"/>
  <c r="EI19" i="21" s="1"/>
  <c r="EK19" i="21" s="1"/>
  <c r="EH23" i="21"/>
  <c r="EI23" i="21" s="1"/>
  <c r="EK23" i="21" s="1"/>
  <c r="EH27" i="21"/>
  <c r="EI27" i="21" s="1"/>
  <c r="EK27" i="21" s="1"/>
  <c r="ET17" i="21" l="1"/>
  <c r="EP17" i="21"/>
  <c r="EH31" i="21"/>
  <c r="EI5" i="21"/>
  <c r="EI31" i="21" l="1"/>
  <c r="EK5" i="21"/>
  <c r="EK31" i="21" s="1"/>
  <c r="EB29" i="19" l="1"/>
  <c r="EA29" i="19"/>
  <c r="DZ29" i="19"/>
  <c r="DY29" i="19"/>
  <c r="DX29" i="19"/>
  <c r="DW29" i="19"/>
  <c r="DV29" i="19"/>
  <c r="DU29" i="19"/>
  <c r="DT29" i="19"/>
  <c r="DS29" i="19"/>
  <c r="DR29" i="19"/>
  <c r="DQ29" i="19"/>
  <c r="DP29" i="19"/>
  <c r="DO29" i="19"/>
  <c r="DN29" i="19"/>
  <c r="DM29" i="19"/>
  <c r="DL29" i="19"/>
  <c r="DK29" i="19"/>
  <c r="DJ29" i="19"/>
  <c r="DI29" i="19"/>
  <c r="DH29" i="19"/>
  <c r="DG29" i="19"/>
  <c r="DF29" i="19"/>
  <c r="DE29" i="19"/>
  <c r="DD29" i="19"/>
  <c r="DC29" i="19"/>
  <c r="DB29" i="19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EC29" i="19" s="1"/>
  <c r="EB28" i="19"/>
  <c r="EA28" i="19"/>
  <c r="DZ28" i="19"/>
  <c r="DY28" i="19"/>
  <c r="DX28" i="19"/>
  <c r="DW28" i="19"/>
  <c r="DV28" i="19"/>
  <c r="DU28" i="19"/>
  <c r="DT28" i="19"/>
  <c r="DS28" i="19"/>
  <c r="DR28" i="19"/>
  <c r="DQ28" i="19"/>
  <c r="DP28" i="19"/>
  <c r="DO28" i="19"/>
  <c r="DN28" i="19"/>
  <c r="DM28" i="19"/>
  <c r="DL28" i="19"/>
  <c r="DK28" i="19"/>
  <c r="DJ28" i="19"/>
  <c r="DI28" i="19"/>
  <c r="DH28" i="19"/>
  <c r="DG28" i="19"/>
  <c r="DF28" i="19"/>
  <c r="DE28" i="19"/>
  <c r="DD28" i="19"/>
  <c r="DC28" i="19"/>
  <c r="DB28" i="19"/>
  <c r="DA28" i="19"/>
  <c r="CZ28" i="19"/>
  <c r="CY28" i="19"/>
  <c r="CX28" i="19"/>
  <c r="CW28" i="19"/>
  <c r="CV28" i="19"/>
  <c r="CU28" i="19"/>
  <c r="CT28" i="19"/>
  <c r="CS28" i="19"/>
  <c r="CR28" i="19"/>
  <c r="CQ28" i="19"/>
  <c r="CP28" i="19"/>
  <c r="CO28" i="19"/>
  <c r="CN28" i="19"/>
  <c r="CM28" i="19"/>
  <c r="CL28" i="19"/>
  <c r="CK28" i="19"/>
  <c r="CJ28" i="19"/>
  <c r="CI28" i="19"/>
  <c r="CH28" i="19"/>
  <c r="CG28" i="19"/>
  <c r="CF28" i="19"/>
  <c r="CE28" i="19"/>
  <c r="CD28" i="19"/>
  <c r="CC28" i="19"/>
  <c r="CB28" i="19"/>
  <c r="CA28" i="19"/>
  <c r="BZ28" i="19"/>
  <c r="BY28" i="19"/>
  <c r="BX28" i="19"/>
  <c r="BW28" i="19"/>
  <c r="BV28" i="19"/>
  <c r="BU28" i="19"/>
  <c r="BT28" i="19"/>
  <c r="BS28" i="19"/>
  <c r="BR28" i="19"/>
  <c r="BQ28" i="19"/>
  <c r="EC28" i="19" s="1"/>
  <c r="EB27" i="19"/>
  <c r="EA27" i="19"/>
  <c r="DZ27" i="19"/>
  <c r="DY27" i="19"/>
  <c r="DX27" i="19"/>
  <c r="DW27" i="19"/>
  <c r="DV27" i="19"/>
  <c r="DU27" i="19"/>
  <c r="DT27" i="19"/>
  <c r="DS27" i="19"/>
  <c r="DR27" i="19"/>
  <c r="DQ27" i="19"/>
  <c r="DP27" i="19"/>
  <c r="DO27" i="19"/>
  <c r="DN27" i="19"/>
  <c r="DM27" i="19"/>
  <c r="DL27" i="19"/>
  <c r="DK27" i="19"/>
  <c r="DJ27" i="19"/>
  <c r="DI27" i="19"/>
  <c r="DH27" i="19"/>
  <c r="DG27" i="19"/>
  <c r="DF27" i="19"/>
  <c r="DE27" i="19"/>
  <c r="DD27" i="19"/>
  <c r="DC27" i="19"/>
  <c r="DB27" i="19"/>
  <c r="DA27" i="19"/>
  <c r="CZ27" i="19"/>
  <c r="CY27" i="19"/>
  <c r="CX27" i="19"/>
  <c r="CW27" i="19"/>
  <c r="CV27" i="19"/>
  <c r="CU27" i="19"/>
  <c r="CT27" i="19"/>
  <c r="CS27" i="19"/>
  <c r="CR27" i="19"/>
  <c r="CQ27" i="19"/>
  <c r="CP27" i="19"/>
  <c r="CO27" i="19"/>
  <c r="CN27" i="19"/>
  <c r="CM27" i="19"/>
  <c r="CL27" i="19"/>
  <c r="CK27" i="19"/>
  <c r="CJ27" i="19"/>
  <c r="CI27" i="19"/>
  <c r="CH27" i="19"/>
  <c r="CG27" i="19"/>
  <c r="CF27" i="19"/>
  <c r="CE27" i="19"/>
  <c r="CD27" i="19"/>
  <c r="CC27" i="19"/>
  <c r="CB27" i="19"/>
  <c r="CA27" i="19"/>
  <c r="BZ27" i="19"/>
  <c r="BY27" i="19"/>
  <c r="BX27" i="19"/>
  <c r="BW27" i="19"/>
  <c r="BV27" i="19"/>
  <c r="BU27" i="19"/>
  <c r="BT27" i="19"/>
  <c r="BS27" i="19"/>
  <c r="BR27" i="19"/>
  <c r="BQ27" i="19"/>
  <c r="EC27" i="19" s="1"/>
  <c r="EB26" i="19"/>
  <c r="EA26" i="19"/>
  <c r="DZ26" i="19"/>
  <c r="DY26" i="19"/>
  <c r="DX26" i="19"/>
  <c r="DW26" i="19"/>
  <c r="DV26" i="19"/>
  <c r="DU26" i="19"/>
  <c r="DT26" i="19"/>
  <c r="DS26" i="19"/>
  <c r="DR26" i="19"/>
  <c r="DQ26" i="19"/>
  <c r="DP26" i="19"/>
  <c r="DO26" i="19"/>
  <c r="DN26" i="19"/>
  <c r="DM26" i="19"/>
  <c r="DL26" i="19"/>
  <c r="DK26" i="19"/>
  <c r="DJ26" i="19"/>
  <c r="DI26" i="19"/>
  <c r="DH26" i="19"/>
  <c r="DG26" i="19"/>
  <c r="DF26" i="19"/>
  <c r="DE26" i="19"/>
  <c r="DD26" i="19"/>
  <c r="DC26" i="19"/>
  <c r="DB26" i="19"/>
  <c r="DA26" i="19"/>
  <c r="CZ26" i="19"/>
  <c r="CY26" i="19"/>
  <c r="CX26" i="19"/>
  <c r="CW26" i="19"/>
  <c r="CV26" i="19"/>
  <c r="CU26" i="19"/>
  <c r="CT26" i="19"/>
  <c r="CS26" i="19"/>
  <c r="CR26" i="19"/>
  <c r="CQ26" i="19"/>
  <c r="CP26" i="19"/>
  <c r="CO26" i="19"/>
  <c r="CN26" i="19"/>
  <c r="CM26" i="19"/>
  <c r="CL26" i="19"/>
  <c r="CK26" i="19"/>
  <c r="CJ26" i="19"/>
  <c r="CI26" i="19"/>
  <c r="CH26" i="19"/>
  <c r="CG26" i="19"/>
  <c r="CF26" i="19"/>
  <c r="CE26" i="19"/>
  <c r="CD26" i="19"/>
  <c r="CC26" i="19"/>
  <c r="CB26" i="19"/>
  <c r="CA26" i="19"/>
  <c r="BZ26" i="19"/>
  <c r="BY26" i="19"/>
  <c r="BX26" i="19"/>
  <c r="BW26" i="19"/>
  <c r="BV26" i="19"/>
  <c r="BU26" i="19"/>
  <c r="BT26" i="19"/>
  <c r="BS26" i="19"/>
  <c r="BR26" i="19"/>
  <c r="BQ26" i="19"/>
  <c r="EC26" i="19" s="1"/>
  <c r="EB25" i="19"/>
  <c r="EA25" i="19"/>
  <c r="DZ25" i="19"/>
  <c r="DY25" i="19"/>
  <c r="DX25" i="19"/>
  <c r="DW25" i="19"/>
  <c r="DV25" i="19"/>
  <c r="DU25" i="19"/>
  <c r="DT25" i="19"/>
  <c r="DS25" i="19"/>
  <c r="DR25" i="19"/>
  <c r="DQ25" i="19"/>
  <c r="DP25" i="19"/>
  <c r="DO25" i="19"/>
  <c r="DN25" i="19"/>
  <c r="DM25" i="19"/>
  <c r="DL25" i="19"/>
  <c r="DK25" i="19"/>
  <c r="DJ25" i="19"/>
  <c r="DI25" i="19"/>
  <c r="DH25" i="19"/>
  <c r="DG25" i="19"/>
  <c r="DF25" i="19"/>
  <c r="DE25" i="19"/>
  <c r="DD25" i="19"/>
  <c r="DC25" i="19"/>
  <c r="DB25" i="19"/>
  <c r="DA25" i="19"/>
  <c r="CZ25" i="19"/>
  <c r="CY25" i="19"/>
  <c r="CX25" i="19"/>
  <c r="CW25" i="19"/>
  <c r="CV25" i="19"/>
  <c r="CU25" i="19"/>
  <c r="CT25" i="19"/>
  <c r="CS25" i="19"/>
  <c r="CR25" i="19"/>
  <c r="CQ25" i="19"/>
  <c r="CP25" i="19"/>
  <c r="CO25" i="19"/>
  <c r="CN25" i="19"/>
  <c r="CM25" i="19"/>
  <c r="CL25" i="19"/>
  <c r="CK25" i="19"/>
  <c r="CJ25" i="19"/>
  <c r="CI25" i="19"/>
  <c r="CH25" i="19"/>
  <c r="CG25" i="19"/>
  <c r="CF25" i="19"/>
  <c r="CE25" i="19"/>
  <c r="CD25" i="19"/>
  <c r="CC25" i="19"/>
  <c r="CB25" i="19"/>
  <c r="CA25" i="19"/>
  <c r="BZ25" i="19"/>
  <c r="BY25" i="19"/>
  <c r="BX25" i="19"/>
  <c r="BW25" i="19"/>
  <c r="BV25" i="19"/>
  <c r="BU25" i="19"/>
  <c r="BT25" i="19"/>
  <c r="BS25" i="19"/>
  <c r="BR25" i="19"/>
  <c r="BQ25" i="19"/>
  <c r="EC25" i="19" s="1"/>
  <c r="EB24" i="19"/>
  <c r="EA24" i="19"/>
  <c r="DZ24" i="19"/>
  <c r="DY24" i="19"/>
  <c r="DX24" i="19"/>
  <c r="DW24" i="19"/>
  <c r="DV24" i="19"/>
  <c r="DU24" i="19"/>
  <c r="DT24" i="19"/>
  <c r="DS24" i="19"/>
  <c r="DR24" i="19"/>
  <c r="DQ24" i="19"/>
  <c r="DP24" i="19"/>
  <c r="DO24" i="19"/>
  <c r="DN24" i="19"/>
  <c r="DM24" i="19"/>
  <c r="DL24" i="19"/>
  <c r="DK24" i="19"/>
  <c r="DJ24" i="19"/>
  <c r="DI24" i="19"/>
  <c r="DH24" i="19"/>
  <c r="DG24" i="19"/>
  <c r="DF24" i="19"/>
  <c r="DE24" i="19"/>
  <c r="DD24" i="19"/>
  <c r="DC24" i="19"/>
  <c r="DB24" i="19"/>
  <c r="DA24" i="19"/>
  <c r="CZ24" i="19"/>
  <c r="CY24" i="19"/>
  <c r="CX24" i="19"/>
  <c r="CW24" i="19"/>
  <c r="CV24" i="19"/>
  <c r="CU24" i="19"/>
  <c r="CT24" i="19"/>
  <c r="CS24" i="19"/>
  <c r="CR24" i="19"/>
  <c r="CQ24" i="19"/>
  <c r="CP24" i="19"/>
  <c r="CO24" i="19"/>
  <c r="CN24" i="19"/>
  <c r="CM24" i="19"/>
  <c r="CL24" i="19"/>
  <c r="CK24" i="19"/>
  <c r="CJ24" i="19"/>
  <c r="CI24" i="19"/>
  <c r="CH24" i="19"/>
  <c r="CG24" i="19"/>
  <c r="CF24" i="19"/>
  <c r="CE24" i="19"/>
  <c r="CD24" i="19"/>
  <c r="CC24" i="19"/>
  <c r="CB24" i="19"/>
  <c r="CA24" i="19"/>
  <c r="BZ24" i="19"/>
  <c r="BY24" i="19"/>
  <c r="BX24" i="19"/>
  <c r="BW24" i="19"/>
  <c r="BV24" i="19"/>
  <c r="BU24" i="19"/>
  <c r="BT24" i="19"/>
  <c r="BS24" i="19"/>
  <c r="BR24" i="19"/>
  <c r="BQ24" i="19"/>
  <c r="EC24" i="19" s="1"/>
  <c r="EB23" i="19"/>
  <c r="EA23" i="19"/>
  <c r="DZ23" i="19"/>
  <c r="DY23" i="19"/>
  <c r="DX23" i="19"/>
  <c r="DW23" i="19"/>
  <c r="DV23" i="19"/>
  <c r="DU23" i="19"/>
  <c r="DT23" i="19"/>
  <c r="DS23" i="19"/>
  <c r="DR23" i="19"/>
  <c r="DQ23" i="19"/>
  <c r="DP23" i="19"/>
  <c r="DO23" i="19"/>
  <c r="DN23" i="19"/>
  <c r="DM23" i="19"/>
  <c r="DL23" i="19"/>
  <c r="DK23" i="19"/>
  <c r="DJ23" i="19"/>
  <c r="DI23" i="19"/>
  <c r="DH23" i="19"/>
  <c r="DG23" i="19"/>
  <c r="DF23" i="19"/>
  <c r="DE23" i="19"/>
  <c r="DD23" i="19"/>
  <c r="DC23" i="19"/>
  <c r="DB23" i="19"/>
  <c r="DA23" i="19"/>
  <c r="CZ23" i="19"/>
  <c r="CY23" i="19"/>
  <c r="CX23" i="19"/>
  <c r="CW23" i="19"/>
  <c r="CV23" i="19"/>
  <c r="CU23" i="19"/>
  <c r="CT23" i="19"/>
  <c r="CS23" i="19"/>
  <c r="CR23" i="19"/>
  <c r="CQ23" i="19"/>
  <c r="CP23" i="19"/>
  <c r="CO23" i="19"/>
  <c r="CN23" i="19"/>
  <c r="CM23" i="19"/>
  <c r="CL23" i="19"/>
  <c r="CK23" i="19"/>
  <c r="CJ23" i="19"/>
  <c r="CI23" i="19"/>
  <c r="CH23" i="19"/>
  <c r="CG23" i="19"/>
  <c r="CF23" i="19"/>
  <c r="CE23" i="19"/>
  <c r="CD23" i="19"/>
  <c r="CC23" i="19"/>
  <c r="CB23" i="19"/>
  <c r="CA23" i="19"/>
  <c r="BZ23" i="19"/>
  <c r="BY23" i="19"/>
  <c r="BX23" i="19"/>
  <c r="BW23" i="19"/>
  <c r="BV23" i="19"/>
  <c r="BU23" i="19"/>
  <c r="BT23" i="19"/>
  <c r="BS23" i="19"/>
  <c r="BR23" i="19"/>
  <c r="BQ23" i="19"/>
  <c r="EC23" i="19" s="1"/>
  <c r="EB22" i="19"/>
  <c r="EA22" i="19"/>
  <c r="DZ22" i="19"/>
  <c r="DY22" i="19"/>
  <c r="DX22" i="19"/>
  <c r="DW22" i="19"/>
  <c r="DV22" i="19"/>
  <c r="DU22" i="19"/>
  <c r="DT22" i="19"/>
  <c r="DS22" i="19"/>
  <c r="DR22" i="19"/>
  <c r="DQ22" i="19"/>
  <c r="DP22" i="19"/>
  <c r="DO22" i="19"/>
  <c r="DN22" i="19"/>
  <c r="DM22" i="19"/>
  <c r="DL22" i="19"/>
  <c r="DK22" i="19"/>
  <c r="DJ22" i="19"/>
  <c r="DI22" i="19"/>
  <c r="DH22" i="19"/>
  <c r="DG22" i="19"/>
  <c r="DF22" i="19"/>
  <c r="DE22" i="19"/>
  <c r="DD22" i="19"/>
  <c r="DC22" i="19"/>
  <c r="DB22" i="19"/>
  <c r="DA22" i="19"/>
  <c r="CZ22" i="19"/>
  <c r="CY22" i="19"/>
  <c r="CX22" i="19"/>
  <c r="CW22" i="19"/>
  <c r="CV22" i="19"/>
  <c r="CU22" i="19"/>
  <c r="CT22" i="19"/>
  <c r="CS22" i="19"/>
  <c r="CR22" i="19"/>
  <c r="CQ22" i="19"/>
  <c r="CP22" i="19"/>
  <c r="CO22" i="19"/>
  <c r="CN22" i="19"/>
  <c r="CM22" i="19"/>
  <c r="CL22" i="19"/>
  <c r="CK22" i="19"/>
  <c r="CJ22" i="19"/>
  <c r="CI22" i="19"/>
  <c r="CH22" i="19"/>
  <c r="CG22" i="19"/>
  <c r="CF22" i="19"/>
  <c r="CE22" i="19"/>
  <c r="CD22" i="19"/>
  <c r="CC22" i="19"/>
  <c r="CB22" i="19"/>
  <c r="CA22" i="19"/>
  <c r="BZ22" i="19"/>
  <c r="BY22" i="19"/>
  <c r="BX22" i="19"/>
  <c r="BW22" i="19"/>
  <c r="BV22" i="19"/>
  <c r="BU22" i="19"/>
  <c r="BT22" i="19"/>
  <c r="BS22" i="19"/>
  <c r="BR22" i="19"/>
  <c r="BQ22" i="19"/>
  <c r="EC22" i="19" s="1"/>
  <c r="EB21" i="19"/>
  <c r="EA21" i="19"/>
  <c r="DZ21" i="19"/>
  <c r="DY21" i="19"/>
  <c r="DX21" i="19"/>
  <c r="DW21" i="19"/>
  <c r="DV21" i="19"/>
  <c r="DU21" i="19"/>
  <c r="DT21" i="19"/>
  <c r="DS21" i="19"/>
  <c r="DR21" i="19"/>
  <c r="DQ21" i="19"/>
  <c r="DP21" i="19"/>
  <c r="DO21" i="19"/>
  <c r="DN21" i="19"/>
  <c r="DM21" i="19"/>
  <c r="DL21" i="19"/>
  <c r="DK21" i="19"/>
  <c r="DJ21" i="19"/>
  <c r="DI21" i="19"/>
  <c r="DH21" i="19"/>
  <c r="DG21" i="19"/>
  <c r="DF21" i="19"/>
  <c r="DE21" i="19"/>
  <c r="DD21" i="19"/>
  <c r="DC21" i="19"/>
  <c r="DB21" i="19"/>
  <c r="DA21" i="19"/>
  <c r="CZ21" i="19"/>
  <c r="CY21" i="19"/>
  <c r="CX21" i="19"/>
  <c r="CW21" i="19"/>
  <c r="CV21" i="19"/>
  <c r="CU21" i="19"/>
  <c r="CT21" i="19"/>
  <c r="CS21" i="19"/>
  <c r="CR21" i="19"/>
  <c r="CQ21" i="19"/>
  <c r="CP21" i="19"/>
  <c r="CO21" i="19"/>
  <c r="CN21" i="19"/>
  <c r="CM21" i="19"/>
  <c r="CL21" i="19"/>
  <c r="CK21" i="19"/>
  <c r="CJ21" i="19"/>
  <c r="CI21" i="19"/>
  <c r="CH21" i="19"/>
  <c r="CG21" i="19"/>
  <c r="CF21" i="19"/>
  <c r="CE21" i="19"/>
  <c r="CD21" i="19"/>
  <c r="CC21" i="19"/>
  <c r="CB21" i="19"/>
  <c r="CA21" i="19"/>
  <c r="BZ21" i="19"/>
  <c r="BY21" i="19"/>
  <c r="BX21" i="19"/>
  <c r="BW21" i="19"/>
  <c r="BV21" i="19"/>
  <c r="BU21" i="19"/>
  <c r="BT21" i="19"/>
  <c r="BS21" i="19"/>
  <c r="BR21" i="19"/>
  <c r="BQ21" i="19"/>
  <c r="EC21" i="19" s="1"/>
  <c r="EB20" i="19"/>
  <c r="EA20" i="19"/>
  <c r="DZ20" i="19"/>
  <c r="DY20" i="19"/>
  <c r="DX20" i="19"/>
  <c r="DW20" i="19"/>
  <c r="DV20" i="19"/>
  <c r="DU20" i="19"/>
  <c r="DT20" i="19"/>
  <c r="DS20" i="19"/>
  <c r="DR20" i="19"/>
  <c r="DQ20" i="19"/>
  <c r="DP20" i="19"/>
  <c r="DO20" i="19"/>
  <c r="DN20" i="19"/>
  <c r="DM20" i="19"/>
  <c r="DL20" i="19"/>
  <c r="DK20" i="19"/>
  <c r="DJ20" i="19"/>
  <c r="DI20" i="19"/>
  <c r="DH20" i="19"/>
  <c r="DG20" i="19"/>
  <c r="DF20" i="19"/>
  <c r="DE20" i="19"/>
  <c r="DD20" i="19"/>
  <c r="DC20" i="19"/>
  <c r="DB20" i="19"/>
  <c r="DA20" i="19"/>
  <c r="CZ20" i="19"/>
  <c r="CY20" i="19"/>
  <c r="CX20" i="19"/>
  <c r="CW20" i="19"/>
  <c r="CV20" i="19"/>
  <c r="CU20" i="19"/>
  <c r="CT20" i="19"/>
  <c r="CS20" i="19"/>
  <c r="CR20" i="19"/>
  <c r="CQ20" i="19"/>
  <c r="CP20" i="19"/>
  <c r="CO20" i="19"/>
  <c r="CN20" i="19"/>
  <c r="CM20" i="19"/>
  <c r="CL20" i="19"/>
  <c r="CK20" i="19"/>
  <c r="CJ20" i="19"/>
  <c r="CI20" i="19"/>
  <c r="CH20" i="19"/>
  <c r="CG20" i="19"/>
  <c r="CF20" i="19"/>
  <c r="CE20" i="19"/>
  <c r="CD20" i="19"/>
  <c r="CC20" i="19"/>
  <c r="CB20" i="19"/>
  <c r="CA20" i="19"/>
  <c r="BZ20" i="19"/>
  <c r="BY20" i="19"/>
  <c r="BX20" i="19"/>
  <c r="BW20" i="19"/>
  <c r="BV20" i="19"/>
  <c r="BU20" i="19"/>
  <c r="BT20" i="19"/>
  <c r="BS20" i="19"/>
  <c r="BR20" i="19"/>
  <c r="BQ20" i="19"/>
  <c r="EC20" i="19" s="1"/>
  <c r="EB19" i="19"/>
  <c r="EA19" i="19"/>
  <c r="DZ19" i="19"/>
  <c r="DY19" i="19"/>
  <c r="DX19" i="19"/>
  <c r="DW19" i="19"/>
  <c r="DV19" i="19"/>
  <c r="DU19" i="19"/>
  <c r="DT19" i="19"/>
  <c r="DS19" i="19"/>
  <c r="DR19" i="19"/>
  <c r="DQ19" i="19"/>
  <c r="DP19" i="19"/>
  <c r="DO19" i="19"/>
  <c r="DN19" i="19"/>
  <c r="DM19" i="19"/>
  <c r="DL19" i="19"/>
  <c r="DK19" i="19"/>
  <c r="DJ19" i="19"/>
  <c r="DI19" i="19"/>
  <c r="DH19" i="19"/>
  <c r="DG19" i="19"/>
  <c r="DF19" i="19"/>
  <c r="DE19" i="19"/>
  <c r="DD19" i="19"/>
  <c r="DC19" i="19"/>
  <c r="DB19" i="19"/>
  <c r="DA19" i="19"/>
  <c r="CZ19" i="19"/>
  <c r="CY19" i="19"/>
  <c r="CX19" i="19"/>
  <c r="CW19" i="19"/>
  <c r="CV19" i="19"/>
  <c r="CU19" i="19"/>
  <c r="CT19" i="19"/>
  <c r="CS19" i="19"/>
  <c r="CR19" i="19"/>
  <c r="CQ19" i="19"/>
  <c r="CP19" i="19"/>
  <c r="CO19" i="19"/>
  <c r="CN19" i="19"/>
  <c r="CM19" i="19"/>
  <c r="CL19" i="19"/>
  <c r="CK19" i="19"/>
  <c r="CJ19" i="19"/>
  <c r="CI19" i="19"/>
  <c r="CH19" i="19"/>
  <c r="CG19" i="19"/>
  <c r="CF19" i="19"/>
  <c r="CE19" i="19"/>
  <c r="CD19" i="19"/>
  <c r="CC19" i="19"/>
  <c r="CB19" i="19"/>
  <c r="CA19" i="19"/>
  <c r="BZ19" i="19"/>
  <c r="BY19" i="19"/>
  <c r="BX19" i="19"/>
  <c r="BW19" i="19"/>
  <c r="BV19" i="19"/>
  <c r="BU19" i="19"/>
  <c r="BT19" i="19"/>
  <c r="BS19" i="19"/>
  <c r="BR19" i="19"/>
  <c r="BQ19" i="19"/>
  <c r="EC19" i="19" s="1"/>
  <c r="EB18" i="19"/>
  <c r="EA18" i="19"/>
  <c r="DZ18" i="19"/>
  <c r="DY18" i="19"/>
  <c r="DX18" i="19"/>
  <c r="DW18" i="19"/>
  <c r="DV18" i="19"/>
  <c r="DU18" i="19"/>
  <c r="DT18" i="19"/>
  <c r="DS18" i="19"/>
  <c r="DR18" i="19"/>
  <c r="DQ18" i="19"/>
  <c r="DP18" i="19"/>
  <c r="DO18" i="19"/>
  <c r="DN18" i="19"/>
  <c r="DM18" i="19"/>
  <c r="DL18" i="19"/>
  <c r="DK18" i="19"/>
  <c r="DJ18" i="19"/>
  <c r="DI18" i="19"/>
  <c r="DH18" i="19"/>
  <c r="DG18" i="19"/>
  <c r="DF18" i="19"/>
  <c r="DE18" i="19"/>
  <c r="DD18" i="19"/>
  <c r="DC18" i="19"/>
  <c r="DB18" i="19"/>
  <c r="DA18" i="19"/>
  <c r="CZ18" i="19"/>
  <c r="CY18" i="19"/>
  <c r="CX18" i="19"/>
  <c r="CW18" i="19"/>
  <c r="CV18" i="19"/>
  <c r="CU18" i="19"/>
  <c r="CT18" i="19"/>
  <c r="CS18" i="19"/>
  <c r="CR18" i="19"/>
  <c r="CQ18" i="19"/>
  <c r="CP18" i="19"/>
  <c r="CO18" i="19"/>
  <c r="CN18" i="19"/>
  <c r="CM18" i="19"/>
  <c r="CL18" i="19"/>
  <c r="CK18" i="19"/>
  <c r="CJ18" i="19"/>
  <c r="CI18" i="19"/>
  <c r="CH18" i="19"/>
  <c r="CG18" i="19"/>
  <c r="CF18" i="19"/>
  <c r="CE18" i="19"/>
  <c r="CD18" i="19"/>
  <c r="CC18" i="19"/>
  <c r="CB18" i="19"/>
  <c r="CA18" i="19"/>
  <c r="BZ18" i="19"/>
  <c r="BY18" i="19"/>
  <c r="BX18" i="19"/>
  <c r="BW18" i="19"/>
  <c r="BV18" i="19"/>
  <c r="BU18" i="19"/>
  <c r="BT18" i="19"/>
  <c r="BS18" i="19"/>
  <c r="BR18" i="19"/>
  <c r="BQ18" i="19"/>
  <c r="EC18" i="19" s="1"/>
  <c r="EB17" i="19"/>
  <c r="EA17" i="19"/>
  <c r="DZ17" i="19"/>
  <c r="DY17" i="19"/>
  <c r="DX17" i="19"/>
  <c r="DW17" i="19"/>
  <c r="DV17" i="19"/>
  <c r="DU17" i="19"/>
  <c r="DT17" i="19"/>
  <c r="DS17" i="19"/>
  <c r="DR17" i="19"/>
  <c r="DQ17" i="19"/>
  <c r="DP17" i="19"/>
  <c r="DO17" i="19"/>
  <c r="DN17" i="19"/>
  <c r="DM17" i="19"/>
  <c r="DL17" i="19"/>
  <c r="DK17" i="19"/>
  <c r="DJ17" i="19"/>
  <c r="DI17" i="19"/>
  <c r="DH17" i="19"/>
  <c r="DG17" i="19"/>
  <c r="DF17" i="19"/>
  <c r="DE17" i="19"/>
  <c r="DD17" i="19"/>
  <c r="DC17" i="19"/>
  <c r="DB17" i="19"/>
  <c r="DA17" i="19"/>
  <c r="CZ17" i="19"/>
  <c r="CY17" i="19"/>
  <c r="CX17" i="19"/>
  <c r="CW17" i="19"/>
  <c r="CV17" i="19"/>
  <c r="CU17" i="19"/>
  <c r="CT17" i="19"/>
  <c r="CS17" i="19"/>
  <c r="CR17" i="19"/>
  <c r="CQ17" i="19"/>
  <c r="CP17" i="19"/>
  <c r="CO17" i="19"/>
  <c r="CN17" i="19"/>
  <c r="CM17" i="19"/>
  <c r="CL17" i="19"/>
  <c r="CK17" i="19"/>
  <c r="CJ17" i="19"/>
  <c r="CI17" i="19"/>
  <c r="CH17" i="19"/>
  <c r="CG17" i="19"/>
  <c r="CF17" i="19"/>
  <c r="CE17" i="19"/>
  <c r="CD17" i="19"/>
  <c r="CC17" i="19"/>
  <c r="CB17" i="19"/>
  <c r="CA17" i="19"/>
  <c r="BZ17" i="19"/>
  <c r="BY17" i="19"/>
  <c r="BX17" i="19"/>
  <c r="BW17" i="19"/>
  <c r="BV17" i="19"/>
  <c r="BU17" i="19"/>
  <c r="BT17" i="19"/>
  <c r="BS17" i="19"/>
  <c r="BR17" i="19"/>
  <c r="BQ17" i="19"/>
  <c r="EC17" i="19" s="1"/>
  <c r="EB16" i="19"/>
  <c r="EA16" i="19"/>
  <c r="DZ16" i="19"/>
  <c r="DY16" i="19"/>
  <c r="DX16" i="19"/>
  <c r="DW16" i="19"/>
  <c r="DV16" i="19"/>
  <c r="DU16" i="19"/>
  <c r="DT16" i="19"/>
  <c r="DS16" i="19"/>
  <c r="DR16" i="19"/>
  <c r="DQ16" i="19"/>
  <c r="DP16" i="19"/>
  <c r="DO16" i="19"/>
  <c r="DN16" i="19"/>
  <c r="DM16" i="19"/>
  <c r="DL16" i="19"/>
  <c r="DK16" i="19"/>
  <c r="DJ16" i="19"/>
  <c r="DI16" i="19"/>
  <c r="DH16" i="19"/>
  <c r="DG16" i="19"/>
  <c r="DF16" i="19"/>
  <c r="DE16" i="19"/>
  <c r="DD16" i="19"/>
  <c r="DC16" i="19"/>
  <c r="DB16" i="19"/>
  <c r="DA16" i="19"/>
  <c r="CZ16" i="19"/>
  <c r="CY16" i="19"/>
  <c r="CX16" i="19"/>
  <c r="CW16" i="19"/>
  <c r="CV16" i="19"/>
  <c r="CU16" i="19"/>
  <c r="CT16" i="19"/>
  <c r="CS16" i="19"/>
  <c r="CR16" i="19"/>
  <c r="CQ16" i="19"/>
  <c r="CP16" i="19"/>
  <c r="CO16" i="19"/>
  <c r="CN16" i="19"/>
  <c r="CM16" i="19"/>
  <c r="CL16" i="19"/>
  <c r="CK16" i="19"/>
  <c r="CJ16" i="19"/>
  <c r="CI16" i="19"/>
  <c r="CH16" i="19"/>
  <c r="CG16" i="19"/>
  <c r="CF16" i="19"/>
  <c r="CE16" i="19"/>
  <c r="CD16" i="19"/>
  <c r="CC16" i="19"/>
  <c r="CB16" i="19"/>
  <c r="CA16" i="19"/>
  <c r="BZ16" i="19"/>
  <c r="BY16" i="19"/>
  <c r="BX16" i="19"/>
  <c r="BW16" i="19"/>
  <c r="BV16" i="19"/>
  <c r="BU16" i="19"/>
  <c r="BT16" i="19"/>
  <c r="BS16" i="19"/>
  <c r="BR16" i="19"/>
  <c r="BQ16" i="19"/>
  <c r="EC16" i="19" s="1"/>
  <c r="EB15" i="19"/>
  <c r="EA15" i="19"/>
  <c r="DZ15" i="19"/>
  <c r="DY15" i="19"/>
  <c r="DX15" i="19"/>
  <c r="DW15" i="19"/>
  <c r="DV15" i="19"/>
  <c r="DU15" i="19"/>
  <c r="DT15" i="19"/>
  <c r="DS15" i="19"/>
  <c r="DR15" i="19"/>
  <c r="DQ15" i="19"/>
  <c r="DP15" i="19"/>
  <c r="DO15" i="19"/>
  <c r="DN15" i="19"/>
  <c r="DM15" i="19"/>
  <c r="DL15" i="19"/>
  <c r="DK15" i="19"/>
  <c r="DJ15" i="19"/>
  <c r="DI15" i="19"/>
  <c r="DH15" i="19"/>
  <c r="DG15" i="19"/>
  <c r="DF15" i="19"/>
  <c r="DE15" i="19"/>
  <c r="DD15" i="19"/>
  <c r="DC15" i="19"/>
  <c r="DB15" i="19"/>
  <c r="DA15" i="19"/>
  <c r="CZ15" i="19"/>
  <c r="CY15" i="19"/>
  <c r="CX15" i="19"/>
  <c r="CW15" i="19"/>
  <c r="CV15" i="19"/>
  <c r="CU15" i="19"/>
  <c r="CT15" i="19"/>
  <c r="CS15" i="19"/>
  <c r="CR15" i="19"/>
  <c r="CQ15" i="19"/>
  <c r="CP15" i="19"/>
  <c r="CO15" i="19"/>
  <c r="CN15" i="19"/>
  <c r="CM15" i="19"/>
  <c r="CL15" i="19"/>
  <c r="CK15" i="19"/>
  <c r="CJ15" i="19"/>
  <c r="CI15" i="19"/>
  <c r="CH15" i="19"/>
  <c r="CG15" i="19"/>
  <c r="CF15" i="19"/>
  <c r="CE15" i="19"/>
  <c r="CD15" i="19"/>
  <c r="CC15" i="19"/>
  <c r="CB15" i="19"/>
  <c r="CA15" i="19"/>
  <c r="BZ15" i="19"/>
  <c r="BY15" i="19"/>
  <c r="BX15" i="19"/>
  <c r="BW15" i="19"/>
  <c r="BV15" i="19"/>
  <c r="BU15" i="19"/>
  <c r="BT15" i="19"/>
  <c r="BS15" i="19"/>
  <c r="BR15" i="19"/>
  <c r="BQ15" i="19"/>
  <c r="EC15" i="19" s="1"/>
  <c r="EB14" i="19"/>
  <c r="EA14" i="19"/>
  <c r="DZ14" i="19"/>
  <c r="DY14" i="19"/>
  <c r="DX14" i="19"/>
  <c r="DW14" i="19"/>
  <c r="DV14" i="19"/>
  <c r="DU14" i="19"/>
  <c r="DT14" i="19"/>
  <c r="DS14" i="19"/>
  <c r="DR14" i="19"/>
  <c r="DQ14" i="19"/>
  <c r="DP14" i="19"/>
  <c r="DO14" i="19"/>
  <c r="DN14" i="19"/>
  <c r="DM14" i="19"/>
  <c r="DL14" i="19"/>
  <c r="DK14" i="19"/>
  <c r="DJ14" i="19"/>
  <c r="DI14" i="19"/>
  <c r="DH14" i="19"/>
  <c r="DG14" i="19"/>
  <c r="DF14" i="19"/>
  <c r="DE14" i="19"/>
  <c r="DD14" i="19"/>
  <c r="DC14" i="19"/>
  <c r="DB14" i="19"/>
  <c r="DA14" i="19"/>
  <c r="CZ14" i="19"/>
  <c r="CY14" i="19"/>
  <c r="CX14" i="19"/>
  <c r="CW14" i="19"/>
  <c r="CV14" i="19"/>
  <c r="CU14" i="19"/>
  <c r="CT14" i="19"/>
  <c r="CS14" i="19"/>
  <c r="CR14" i="19"/>
  <c r="CQ14" i="19"/>
  <c r="CP14" i="19"/>
  <c r="CO14" i="19"/>
  <c r="CN14" i="19"/>
  <c r="CM14" i="19"/>
  <c r="CL14" i="19"/>
  <c r="CK14" i="19"/>
  <c r="CJ14" i="19"/>
  <c r="CI14" i="19"/>
  <c r="CH14" i="19"/>
  <c r="CG14" i="19"/>
  <c r="CF14" i="19"/>
  <c r="CE14" i="19"/>
  <c r="CD14" i="19"/>
  <c r="CC14" i="19"/>
  <c r="CB14" i="19"/>
  <c r="CA14" i="19"/>
  <c r="BZ14" i="19"/>
  <c r="BY14" i="19"/>
  <c r="BX14" i="19"/>
  <c r="BW14" i="19"/>
  <c r="BV14" i="19"/>
  <c r="BU14" i="19"/>
  <c r="BT14" i="19"/>
  <c r="BS14" i="19"/>
  <c r="BR14" i="19"/>
  <c r="BQ14" i="19"/>
  <c r="EC14" i="19" s="1"/>
  <c r="EB13" i="19"/>
  <c r="EA13" i="19"/>
  <c r="DZ13" i="19"/>
  <c r="DY13" i="19"/>
  <c r="DX13" i="19"/>
  <c r="DW13" i="19"/>
  <c r="DV13" i="19"/>
  <c r="DU13" i="19"/>
  <c r="DT13" i="19"/>
  <c r="DS13" i="19"/>
  <c r="DR13" i="19"/>
  <c r="DQ13" i="19"/>
  <c r="DP13" i="19"/>
  <c r="DO13" i="19"/>
  <c r="DN13" i="19"/>
  <c r="DM13" i="19"/>
  <c r="DL13" i="19"/>
  <c r="DK13" i="19"/>
  <c r="DJ13" i="19"/>
  <c r="DI13" i="19"/>
  <c r="DH13" i="19"/>
  <c r="DG13" i="19"/>
  <c r="DF13" i="19"/>
  <c r="DE13" i="19"/>
  <c r="DD13" i="19"/>
  <c r="DC13" i="19"/>
  <c r="DB13" i="19"/>
  <c r="DA13" i="19"/>
  <c r="CZ13" i="19"/>
  <c r="CY13" i="19"/>
  <c r="CX13" i="19"/>
  <c r="CW13" i="19"/>
  <c r="CV13" i="19"/>
  <c r="CU13" i="19"/>
  <c r="CT13" i="19"/>
  <c r="CS13" i="19"/>
  <c r="CR13" i="19"/>
  <c r="CQ13" i="19"/>
  <c r="CP13" i="19"/>
  <c r="CO13" i="19"/>
  <c r="CN13" i="19"/>
  <c r="CM13" i="19"/>
  <c r="CL13" i="19"/>
  <c r="CK13" i="19"/>
  <c r="CJ13" i="19"/>
  <c r="CI13" i="19"/>
  <c r="CH13" i="19"/>
  <c r="CG13" i="19"/>
  <c r="CF13" i="19"/>
  <c r="CE13" i="19"/>
  <c r="CD13" i="19"/>
  <c r="CC13" i="19"/>
  <c r="CB13" i="19"/>
  <c r="CA13" i="19"/>
  <c r="BZ13" i="19"/>
  <c r="BY13" i="19"/>
  <c r="BX13" i="19"/>
  <c r="BW13" i="19"/>
  <c r="BV13" i="19"/>
  <c r="BU13" i="19"/>
  <c r="BT13" i="19"/>
  <c r="BS13" i="19"/>
  <c r="BR13" i="19"/>
  <c r="BQ13" i="19"/>
  <c r="EC13" i="19" s="1"/>
  <c r="EB12" i="19"/>
  <c r="EA12" i="19"/>
  <c r="DZ12" i="19"/>
  <c r="DY12" i="19"/>
  <c r="DX12" i="19"/>
  <c r="DW12" i="19"/>
  <c r="DV12" i="19"/>
  <c r="DU12" i="19"/>
  <c r="DT12" i="19"/>
  <c r="DS12" i="19"/>
  <c r="DR12" i="19"/>
  <c r="DQ12" i="19"/>
  <c r="DP12" i="19"/>
  <c r="DO12" i="19"/>
  <c r="DN12" i="19"/>
  <c r="DM12" i="19"/>
  <c r="DL12" i="19"/>
  <c r="DK12" i="19"/>
  <c r="DJ12" i="19"/>
  <c r="DI12" i="19"/>
  <c r="DH12" i="19"/>
  <c r="DG12" i="19"/>
  <c r="DF12" i="19"/>
  <c r="DE12" i="19"/>
  <c r="DD12" i="19"/>
  <c r="DC12" i="19"/>
  <c r="DB12" i="19"/>
  <c r="DA12" i="19"/>
  <c r="CZ12" i="19"/>
  <c r="CY12" i="19"/>
  <c r="CX12" i="19"/>
  <c r="CW12" i="19"/>
  <c r="CV12" i="19"/>
  <c r="CU12" i="19"/>
  <c r="CT12" i="19"/>
  <c r="CS12" i="19"/>
  <c r="CR12" i="19"/>
  <c r="CQ12" i="19"/>
  <c r="CP12" i="19"/>
  <c r="CO12" i="19"/>
  <c r="CN12" i="19"/>
  <c r="CM12" i="19"/>
  <c r="CL12" i="19"/>
  <c r="CK12" i="19"/>
  <c r="CJ12" i="19"/>
  <c r="CI12" i="19"/>
  <c r="CH12" i="19"/>
  <c r="CG12" i="19"/>
  <c r="CF12" i="19"/>
  <c r="CE12" i="19"/>
  <c r="CD12" i="19"/>
  <c r="CC12" i="19"/>
  <c r="CB12" i="19"/>
  <c r="CA12" i="19"/>
  <c r="BZ12" i="19"/>
  <c r="BY12" i="19"/>
  <c r="BX12" i="19"/>
  <c r="BW12" i="19"/>
  <c r="BV12" i="19"/>
  <c r="BU12" i="19"/>
  <c r="BT12" i="19"/>
  <c r="BS12" i="19"/>
  <c r="BR12" i="19"/>
  <c r="BQ12" i="19"/>
  <c r="EC12" i="19" s="1"/>
  <c r="EB11" i="19"/>
  <c r="EA11" i="19"/>
  <c r="DZ11" i="19"/>
  <c r="DY11" i="19"/>
  <c r="DX11" i="19"/>
  <c r="DW11" i="19"/>
  <c r="DV11" i="19"/>
  <c r="DU11" i="19"/>
  <c r="DT11" i="19"/>
  <c r="DS11" i="19"/>
  <c r="DR11" i="19"/>
  <c r="DQ11" i="19"/>
  <c r="DP11" i="19"/>
  <c r="DO11" i="19"/>
  <c r="DN11" i="19"/>
  <c r="DM11" i="19"/>
  <c r="DL11" i="19"/>
  <c r="DK11" i="19"/>
  <c r="DJ11" i="19"/>
  <c r="DI11" i="19"/>
  <c r="DH11" i="19"/>
  <c r="DG11" i="19"/>
  <c r="DF11" i="19"/>
  <c r="DE11" i="19"/>
  <c r="DD11" i="19"/>
  <c r="DC11" i="19"/>
  <c r="DB11" i="19"/>
  <c r="DA11" i="19"/>
  <c r="CZ11" i="19"/>
  <c r="CY11" i="19"/>
  <c r="CX11" i="19"/>
  <c r="CW11" i="19"/>
  <c r="CV11" i="19"/>
  <c r="CU11" i="19"/>
  <c r="CT11" i="19"/>
  <c r="CS11" i="19"/>
  <c r="CR11" i="19"/>
  <c r="CQ11" i="19"/>
  <c r="CP11" i="19"/>
  <c r="CO11" i="19"/>
  <c r="CN11" i="19"/>
  <c r="CM11" i="19"/>
  <c r="CL11" i="19"/>
  <c r="CK11" i="19"/>
  <c r="CJ11" i="19"/>
  <c r="CI11" i="19"/>
  <c r="CH11" i="19"/>
  <c r="CG11" i="19"/>
  <c r="CF11" i="19"/>
  <c r="CE11" i="19"/>
  <c r="CD11" i="19"/>
  <c r="CC11" i="19"/>
  <c r="CB11" i="19"/>
  <c r="CA11" i="19"/>
  <c r="BZ11" i="19"/>
  <c r="BY11" i="19"/>
  <c r="BX11" i="19"/>
  <c r="BW11" i="19"/>
  <c r="BV11" i="19"/>
  <c r="BU11" i="19"/>
  <c r="BT11" i="19"/>
  <c r="BS11" i="19"/>
  <c r="BR11" i="19"/>
  <c r="BQ11" i="19"/>
  <c r="EC11" i="19" s="1"/>
  <c r="EB10" i="19"/>
  <c r="EA10" i="19"/>
  <c r="DZ10" i="19"/>
  <c r="DY10" i="19"/>
  <c r="DX10" i="19"/>
  <c r="DW10" i="19"/>
  <c r="DV10" i="19"/>
  <c r="DU10" i="19"/>
  <c r="DT10" i="19"/>
  <c r="DS10" i="19"/>
  <c r="DR10" i="19"/>
  <c r="DQ10" i="19"/>
  <c r="DP10" i="19"/>
  <c r="DO10" i="19"/>
  <c r="DN10" i="19"/>
  <c r="DM10" i="19"/>
  <c r="DL10" i="19"/>
  <c r="DK10" i="19"/>
  <c r="DJ10" i="19"/>
  <c r="DI10" i="19"/>
  <c r="DH10" i="19"/>
  <c r="DG10" i="19"/>
  <c r="DF10" i="19"/>
  <c r="DE10" i="19"/>
  <c r="DD10" i="19"/>
  <c r="DC10" i="19"/>
  <c r="DB10" i="19"/>
  <c r="DA10" i="19"/>
  <c r="CZ10" i="19"/>
  <c r="CY10" i="19"/>
  <c r="CX10" i="19"/>
  <c r="CW10" i="19"/>
  <c r="CV10" i="19"/>
  <c r="CU10" i="19"/>
  <c r="CT10" i="19"/>
  <c r="CS10" i="19"/>
  <c r="CR10" i="19"/>
  <c r="CQ10" i="19"/>
  <c r="CP10" i="19"/>
  <c r="CO10" i="19"/>
  <c r="CN10" i="19"/>
  <c r="CM10" i="19"/>
  <c r="CL10" i="19"/>
  <c r="CK10" i="19"/>
  <c r="CJ10" i="19"/>
  <c r="CI10" i="19"/>
  <c r="CH10" i="19"/>
  <c r="CG10" i="19"/>
  <c r="CF10" i="19"/>
  <c r="CE10" i="19"/>
  <c r="CD10" i="19"/>
  <c r="CC10" i="19"/>
  <c r="CB10" i="19"/>
  <c r="CA10" i="19"/>
  <c r="BZ10" i="19"/>
  <c r="BY10" i="19"/>
  <c r="BX10" i="19"/>
  <c r="BW10" i="19"/>
  <c r="BV10" i="19"/>
  <c r="BU10" i="19"/>
  <c r="BT10" i="19"/>
  <c r="BS10" i="19"/>
  <c r="BR10" i="19"/>
  <c r="BQ10" i="19"/>
  <c r="EC10" i="19" s="1"/>
  <c r="EB9" i="19"/>
  <c r="EA9" i="19"/>
  <c r="DZ9" i="19"/>
  <c r="DY9" i="19"/>
  <c r="DX9" i="19"/>
  <c r="DW9" i="19"/>
  <c r="DV9" i="19"/>
  <c r="DU9" i="19"/>
  <c r="DT9" i="19"/>
  <c r="DS9" i="19"/>
  <c r="DR9" i="19"/>
  <c r="DQ9" i="19"/>
  <c r="DP9" i="19"/>
  <c r="DO9" i="19"/>
  <c r="DN9" i="19"/>
  <c r="DM9" i="19"/>
  <c r="DL9" i="19"/>
  <c r="DK9" i="19"/>
  <c r="DJ9" i="19"/>
  <c r="DI9" i="19"/>
  <c r="DH9" i="19"/>
  <c r="DG9" i="19"/>
  <c r="DF9" i="19"/>
  <c r="DE9" i="19"/>
  <c r="DD9" i="19"/>
  <c r="DC9" i="19"/>
  <c r="DB9" i="19"/>
  <c r="DA9" i="19"/>
  <c r="CZ9" i="19"/>
  <c r="CY9" i="19"/>
  <c r="CX9" i="19"/>
  <c r="CW9" i="19"/>
  <c r="CV9" i="19"/>
  <c r="CU9" i="19"/>
  <c r="CT9" i="19"/>
  <c r="CS9" i="19"/>
  <c r="CR9" i="19"/>
  <c r="CQ9" i="19"/>
  <c r="CP9" i="19"/>
  <c r="CO9" i="19"/>
  <c r="CN9" i="19"/>
  <c r="CM9" i="19"/>
  <c r="CL9" i="19"/>
  <c r="CK9" i="19"/>
  <c r="CJ9" i="19"/>
  <c r="CI9" i="19"/>
  <c r="CH9" i="19"/>
  <c r="CG9" i="19"/>
  <c r="CF9" i="19"/>
  <c r="CE9" i="19"/>
  <c r="CD9" i="19"/>
  <c r="CC9" i="19"/>
  <c r="CB9" i="19"/>
  <c r="CA9" i="19"/>
  <c r="BZ9" i="19"/>
  <c r="BY9" i="19"/>
  <c r="BX9" i="19"/>
  <c r="BW9" i="19"/>
  <c r="BV9" i="19"/>
  <c r="BU9" i="19"/>
  <c r="BT9" i="19"/>
  <c r="BS9" i="19"/>
  <c r="BR9" i="19"/>
  <c r="BQ9" i="19"/>
  <c r="EC9" i="19" s="1"/>
  <c r="EB8" i="19"/>
  <c r="EA8" i="19"/>
  <c r="DZ8" i="19"/>
  <c r="DY8" i="19"/>
  <c r="DX8" i="19"/>
  <c r="DW8" i="19"/>
  <c r="DV8" i="19"/>
  <c r="DU8" i="19"/>
  <c r="DT8" i="19"/>
  <c r="DS8" i="19"/>
  <c r="DR8" i="19"/>
  <c r="DQ8" i="19"/>
  <c r="DP8" i="19"/>
  <c r="DO8" i="19"/>
  <c r="DN8" i="19"/>
  <c r="DM8" i="19"/>
  <c r="DL8" i="19"/>
  <c r="DK8" i="19"/>
  <c r="DJ8" i="19"/>
  <c r="DI8" i="19"/>
  <c r="DH8" i="19"/>
  <c r="DG8" i="19"/>
  <c r="DF8" i="19"/>
  <c r="DE8" i="19"/>
  <c r="DD8" i="19"/>
  <c r="DC8" i="19"/>
  <c r="DB8" i="19"/>
  <c r="DA8" i="19"/>
  <c r="CZ8" i="19"/>
  <c r="CY8" i="19"/>
  <c r="CX8" i="19"/>
  <c r="CW8" i="19"/>
  <c r="CV8" i="19"/>
  <c r="CU8" i="19"/>
  <c r="CT8" i="19"/>
  <c r="CS8" i="19"/>
  <c r="CR8" i="19"/>
  <c r="CQ8" i="19"/>
  <c r="CP8" i="19"/>
  <c r="CO8" i="19"/>
  <c r="CN8" i="19"/>
  <c r="CM8" i="19"/>
  <c r="CL8" i="19"/>
  <c r="CK8" i="19"/>
  <c r="CJ8" i="19"/>
  <c r="CI8" i="19"/>
  <c r="CH8" i="19"/>
  <c r="CG8" i="19"/>
  <c r="CF8" i="19"/>
  <c r="CE8" i="19"/>
  <c r="CD8" i="19"/>
  <c r="CC8" i="19"/>
  <c r="CB8" i="19"/>
  <c r="CA8" i="19"/>
  <c r="BZ8" i="19"/>
  <c r="BY8" i="19"/>
  <c r="BX8" i="19"/>
  <c r="BW8" i="19"/>
  <c r="BV8" i="19"/>
  <c r="BU8" i="19"/>
  <c r="BT8" i="19"/>
  <c r="BS8" i="19"/>
  <c r="BR8" i="19"/>
  <c r="BQ8" i="19"/>
  <c r="EC8" i="19" s="1"/>
  <c r="EB7" i="19"/>
  <c r="EA7" i="19"/>
  <c r="DZ7" i="19"/>
  <c r="DY7" i="19"/>
  <c r="DX7" i="19"/>
  <c r="DW7" i="19"/>
  <c r="DV7" i="19"/>
  <c r="DU7" i="19"/>
  <c r="DT7" i="19"/>
  <c r="DS7" i="19"/>
  <c r="DR7" i="19"/>
  <c r="DQ7" i="19"/>
  <c r="DP7" i="19"/>
  <c r="DO7" i="19"/>
  <c r="DN7" i="19"/>
  <c r="DM7" i="19"/>
  <c r="DL7" i="19"/>
  <c r="DK7" i="19"/>
  <c r="DJ7" i="19"/>
  <c r="DI7" i="19"/>
  <c r="DH7" i="19"/>
  <c r="DG7" i="19"/>
  <c r="DF7" i="19"/>
  <c r="DE7" i="19"/>
  <c r="DD7" i="19"/>
  <c r="DC7" i="19"/>
  <c r="DB7" i="19"/>
  <c r="DA7" i="19"/>
  <c r="CZ7" i="19"/>
  <c r="CY7" i="19"/>
  <c r="CX7" i="19"/>
  <c r="CW7" i="19"/>
  <c r="CV7" i="19"/>
  <c r="CU7" i="19"/>
  <c r="CT7" i="19"/>
  <c r="CS7" i="19"/>
  <c r="CR7" i="19"/>
  <c r="CQ7" i="19"/>
  <c r="CP7" i="19"/>
  <c r="CO7" i="19"/>
  <c r="CN7" i="19"/>
  <c r="CM7" i="19"/>
  <c r="CL7" i="19"/>
  <c r="CK7" i="19"/>
  <c r="CJ7" i="19"/>
  <c r="CI7" i="19"/>
  <c r="CH7" i="19"/>
  <c r="CG7" i="19"/>
  <c r="CF7" i="19"/>
  <c r="CE7" i="19"/>
  <c r="CD7" i="19"/>
  <c r="CC7" i="19"/>
  <c r="CB7" i="19"/>
  <c r="CA7" i="19"/>
  <c r="BZ7" i="19"/>
  <c r="BY7" i="19"/>
  <c r="BX7" i="19"/>
  <c r="BW7" i="19"/>
  <c r="BV7" i="19"/>
  <c r="BU7" i="19"/>
  <c r="BT7" i="19"/>
  <c r="BS7" i="19"/>
  <c r="BR7" i="19"/>
  <c r="BQ7" i="19"/>
  <c r="EC7" i="19" s="1"/>
  <c r="EB6" i="19"/>
  <c r="EA6" i="19"/>
  <c r="DZ6" i="19"/>
  <c r="DY6" i="19"/>
  <c r="DX6" i="19"/>
  <c r="DW6" i="19"/>
  <c r="DV6" i="19"/>
  <c r="DU6" i="19"/>
  <c r="DT6" i="19"/>
  <c r="DS6" i="19"/>
  <c r="DR6" i="19"/>
  <c r="DQ6" i="19"/>
  <c r="DP6" i="19"/>
  <c r="DO6" i="19"/>
  <c r="DN6" i="19"/>
  <c r="DM6" i="19"/>
  <c r="DL6" i="19"/>
  <c r="DK6" i="19"/>
  <c r="DJ6" i="19"/>
  <c r="DI6" i="19"/>
  <c r="DH6" i="19"/>
  <c r="DG6" i="19"/>
  <c r="DF6" i="19"/>
  <c r="DE6" i="19"/>
  <c r="DD6" i="19"/>
  <c r="DC6" i="19"/>
  <c r="DB6" i="19"/>
  <c r="DA6" i="19"/>
  <c r="CZ6" i="19"/>
  <c r="CY6" i="19"/>
  <c r="CX6" i="19"/>
  <c r="CW6" i="19"/>
  <c r="CV6" i="19"/>
  <c r="CU6" i="19"/>
  <c r="CT6" i="19"/>
  <c r="CS6" i="19"/>
  <c r="CR6" i="19"/>
  <c r="CQ6" i="19"/>
  <c r="CP6" i="19"/>
  <c r="CO6" i="19"/>
  <c r="CN6" i="19"/>
  <c r="CM6" i="19"/>
  <c r="CL6" i="19"/>
  <c r="CK6" i="19"/>
  <c r="CJ6" i="19"/>
  <c r="CI6" i="19"/>
  <c r="CH6" i="19"/>
  <c r="CG6" i="19"/>
  <c r="CF6" i="19"/>
  <c r="CE6" i="19"/>
  <c r="CD6" i="19"/>
  <c r="CC6" i="19"/>
  <c r="CB6" i="19"/>
  <c r="CA6" i="19"/>
  <c r="BZ6" i="19"/>
  <c r="BY6" i="19"/>
  <c r="BX6" i="19"/>
  <c r="BW6" i="19"/>
  <c r="BV6" i="19"/>
  <c r="BU6" i="19"/>
  <c r="BT6" i="19"/>
  <c r="BS6" i="19"/>
  <c r="BR6" i="19"/>
  <c r="BQ6" i="19"/>
  <c r="EC6" i="19" s="1"/>
  <c r="EB5" i="19"/>
  <c r="EA5" i="19"/>
  <c r="DZ5" i="19"/>
  <c r="DY5" i="19"/>
  <c r="DX5" i="19"/>
  <c r="DW5" i="19"/>
  <c r="DV5" i="19"/>
  <c r="DU5" i="19"/>
  <c r="DT5" i="19"/>
  <c r="DS5" i="19"/>
  <c r="DR5" i="19"/>
  <c r="DQ5" i="19"/>
  <c r="DP5" i="19"/>
  <c r="DO5" i="19"/>
  <c r="DN5" i="19"/>
  <c r="DM5" i="19"/>
  <c r="DL5" i="19"/>
  <c r="DK5" i="19"/>
  <c r="DJ5" i="19"/>
  <c r="DI5" i="19"/>
  <c r="DH5" i="19"/>
  <c r="DG5" i="19"/>
  <c r="DF5" i="19"/>
  <c r="DE5" i="19"/>
  <c r="DD5" i="19"/>
  <c r="DC5" i="19"/>
  <c r="DB5" i="19"/>
  <c r="DA5" i="19"/>
  <c r="CZ5" i="19"/>
  <c r="CY5" i="19"/>
  <c r="CX5" i="19"/>
  <c r="CW5" i="19"/>
  <c r="CV5" i="19"/>
  <c r="CU5" i="19"/>
  <c r="CT5" i="19"/>
  <c r="CS5" i="19"/>
  <c r="CR5" i="19"/>
  <c r="CQ5" i="19"/>
  <c r="CP5" i="19"/>
  <c r="CO5" i="19"/>
  <c r="CN5" i="19"/>
  <c r="CM5" i="19"/>
  <c r="CL5" i="19"/>
  <c r="CK5" i="19"/>
  <c r="CJ5" i="19"/>
  <c r="CI5" i="19"/>
  <c r="CH5" i="19"/>
  <c r="CG5" i="19"/>
  <c r="CF5" i="19"/>
  <c r="CE5" i="19"/>
  <c r="CD5" i="19"/>
  <c r="CC5" i="19"/>
  <c r="CB5" i="19"/>
  <c r="CA5" i="19"/>
  <c r="BZ5" i="19"/>
  <c r="BY5" i="19"/>
  <c r="BX5" i="19"/>
  <c r="BW5" i="19"/>
  <c r="BV5" i="19"/>
  <c r="BU5" i="19"/>
  <c r="BT5" i="19"/>
  <c r="BS5" i="19"/>
  <c r="BR5" i="19"/>
  <c r="BQ5" i="19"/>
  <c r="EC5" i="19" s="1"/>
  <c r="EB4" i="19"/>
  <c r="EA4" i="19"/>
  <c r="DZ4" i="19"/>
  <c r="DY4" i="19"/>
  <c r="DX4" i="19"/>
  <c r="DW4" i="19"/>
  <c r="DV4" i="19"/>
  <c r="DU4" i="19"/>
  <c r="DT4" i="19"/>
  <c r="DS4" i="19"/>
  <c r="DR4" i="19"/>
  <c r="DQ4" i="19"/>
  <c r="DP4" i="19"/>
  <c r="DO4" i="19"/>
  <c r="DN4" i="19"/>
  <c r="DM4" i="19"/>
  <c r="DL4" i="19"/>
  <c r="DK4" i="19"/>
  <c r="DJ4" i="19"/>
  <c r="DI4" i="19"/>
  <c r="DH4" i="19"/>
  <c r="DG4" i="19"/>
  <c r="DF4" i="19"/>
  <c r="DE4" i="19"/>
  <c r="DD4" i="19"/>
  <c r="DC4" i="19"/>
  <c r="DB4" i="19"/>
  <c r="DA4" i="19"/>
  <c r="CZ4" i="19"/>
  <c r="CY4" i="19"/>
  <c r="CX4" i="19"/>
  <c r="CW4" i="19"/>
  <c r="CV4" i="19"/>
  <c r="CU4" i="19"/>
  <c r="CT4" i="19"/>
  <c r="CS4" i="19"/>
  <c r="CR4" i="19"/>
  <c r="CQ4" i="19"/>
  <c r="CP4" i="19"/>
  <c r="CO4" i="19"/>
  <c r="CN4" i="19"/>
  <c r="CM4" i="19"/>
  <c r="CL4" i="19"/>
  <c r="CK4" i="19"/>
  <c r="CJ4" i="19"/>
  <c r="CI4" i="19"/>
  <c r="CH4" i="19"/>
  <c r="CG4" i="19"/>
  <c r="CF4" i="19"/>
  <c r="CE4" i="19"/>
  <c r="CD4" i="19"/>
  <c r="CC4" i="19"/>
  <c r="CB4" i="19"/>
  <c r="CA4" i="19"/>
  <c r="BZ4" i="19"/>
  <c r="BY4" i="19"/>
  <c r="BX4" i="19"/>
  <c r="BW4" i="19"/>
  <c r="BV4" i="19"/>
  <c r="BU4" i="19"/>
  <c r="BT4" i="19"/>
  <c r="BS4" i="19"/>
  <c r="BR4" i="19"/>
  <c r="BQ4" i="19"/>
  <c r="EC4" i="19" s="1"/>
  <c r="ED4" i="19" s="1"/>
  <c r="EC2" i="19"/>
  <c r="E32" i="18"/>
  <c r="B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32" i="18" s="1"/>
  <c r="ED5" i="19" l="1"/>
  <c r="EE5" i="19" s="1"/>
  <c r="EG5" i="19" s="1"/>
  <c r="ED8" i="19"/>
  <c r="EE8" i="19" s="1"/>
  <c r="EG8" i="19" s="1"/>
  <c r="ED12" i="19"/>
  <c r="EE12" i="19" s="1"/>
  <c r="EG12" i="19" s="1"/>
  <c r="ED15" i="19"/>
  <c r="EE15" i="19" s="1"/>
  <c r="EG15" i="19" s="1"/>
  <c r="ED18" i="19"/>
  <c r="EE18" i="19" s="1"/>
  <c r="EG18" i="19" s="1"/>
  <c r="ED20" i="19"/>
  <c r="EE20" i="19" s="1"/>
  <c r="EG20" i="19" s="1"/>
  <c r="ED24" i="19"/>
  <c r="EE24" i="19" s="1"/>
  <c r="EG24" i="19" s="1"/>
  <c r="ED28" i="19"/>
  <c r="EE28" i="19" s="1"/>
  <c r="EG28" i="19" s="1"/>
  <c r="EE4" i="19"/>
  <c r="ED9" i="19"/>
  <c r="EE9" i="19" s="1"/>
  <c r="EG9" i="19" s="1"/>
  <c r="ED13" i="19"/>
  <c r="EE13" i="19" s="1"/>
  <c r="EG13" i="19" s="1"/>
  <c r="ED22" i="19"/>
  <c r="EE22" i="19" s="1"/>
  <c r="EG22" i="19" s="1"/>
  <c r="ED27" i="19"/>
  <c r="EE27" i="19" s="1"/>
  <c r="EG27" i="19" s="1"/>
  <c r="ED7" i="19"/>
  <c r="EE7" i="19" s="1"/>
  <c r="EG7" i="19" s="1"/>
  <c r="ED10" i="19"/>
  <c r="EE10" i="19" s="1"/>
  <c r="EG10" i="19" s="1"/>
  <c r="ED14" i="19"/>
  <c r="EE14" i="19" s="1"/>
  <c r="EG14" i="19" s="1"/>
  <c r="ED16" i="19"/>
  <c r="EE16" i="19" s="1"/>
  <c r="EG16" i="19" s="1"/>
  <c r="ED19" i="19"/>
  <c r="EE19" i="19" s="1"/>
  <c r="EG19" i="19" s="1"/>
  <c r="ED23" i="19"/>
  <c r="EE23" i="19" s="1"/>
  <c r="EG23" i="19" s="1"/>
  <c r="ED25" i="19"/>
  <c r="EE25" i="19" s="1"/>
  <c r="EG25" i="19" s="1"/>
  <c r="ED29" i="19"/>
  <c r="EE29" i="19" s="1"/>
  <c r="EG29" i="19" s="1"/>
  <c r="ED6" i="19"/>
  <c r="EE6" i="19" s="1"/>
  <c r="EG6" i="19" s="1"/>
  <c r="ED11" i="19"/>
  <c r="EE11" i="19" s="1"/>
  <c r="EG11" i="19" s="1"/>
  <c r="ED17" i="19"/>
  <c r="EE17" i="19" s="1"/>
  <c r="EG17" i="19" s="1"/>
  <c r="ED21" i="19"/>
  <c r="EE21" i="19" s="1"/>
  <c r="EG21" i="19" s="1"/>
  <c r="ED26" i="19"/>
  <c r="EE26" i="19" s="1"/>
  <c r="EG26" i="19" s="1"/>
  <c r="ED30" i="19" l="1"/>
  <c r="EE30" i="19"/>
  <c r="EG4" i="19"/>
  <c r="EG30" i="19" s="1"/>
  <c r="X31" i="17" l="1"/>
  <c r="O31" i="17"/>
  <c r="EN30" i="17"/>
  <c r="EM30" i="17"/>
  <c r="EL30" i="17"/>
  <c r="EK30" i="17"/>
  <c r="EJ30" i="17"/>
  <c r="EI30" i="17"/>
  <c r="EH30" i="17"/>
  <c r="EG30" i="17"/>
  <c r="EF30" i="17"/>
  <c r="EE30" i="17"/>
  <c r="ED30" i="17"/>
  <c r="EC30" i="17"/>
  <c r="EB30" i="17"/>
  <c r="EA30" i="17"/>
  <c r="DZ30" i="17"/>
  <c r="DY30" i="17"/>
  <c r="DX30" i="17"/>
  <c r="DW30" i="17"/>
  <c r="DV30" i="17"/>
  <c r="DU30" i="17"/>
  <c r="DT30" i="17"/>
  <c r="DS30" i="17"/>
  <c r="DR30" i="17"/>
  <c r="DQ30" i="17"/>
  <c r="DP30" i="17"/>
  <c r="DO30" i="17"/>
  <c r="DN30" i="17"/>
  <c r="DM30" i="17"/>
  <c r="DL30" i="17"/>
  <c r="DK30" i="17"/>
  <c r="DJ30" i="17"/>
  <c r="DI30" i="17"/>
  <c r="DH30" i="17"/>
  <c r="DG30" i="17"/>
  <c r="DF30" i="17"/>
  <c r="DE30" i="17"/>
  <c r="DD30" i="17"/>
  <c r="DC30" i="17"/>
  <c r="DB30" i="17"/>
  <c r="DA30" i="17"/>
  <c r="CZ30" i="17"/>
  <c r="CY30" i="17"/>
  <c r="CX30" i="17"/>
  <c r="CW30" i="17"/>
  <c r="CV30" i="17"/>
  <c r="CU30" i="17"/>
  <c r="CT30" i="17"/>
  <c r="CS30" i="17"/>
  <c r="CR30" i="17"/>
  <c r="CQ30" i="17"/>
  <c r="CP30" i="17"/>
  <c r="CO30" i="17"/>
  <c r="CN30" i="17"/>
  <c r="CM30" i="17"/>
  <c r="CL30" i="17"/>
  <c r="CK30" i="17"/>
  <c r="CJ30" i="17"/>
  <c r="CI30" i="17"/>
  <c r="CH30" i="17"/>
  <c r="CG30" i="17"/>
  <c r="CF30" i="17"/>
  <c r="CE30" i="17"/>
  <c r="CD30" i="17"/>
  <c r="CC30" i="17"/>
  <c r="CB30" i="17"/>
  <c r="CA30" i="17"/>
  <c r="BZ30" i="17"/>
  <c r="BY30" i="17"/>
  <c r="BX30" i="17"/>
  <c r="BW30" i="17"/>
  <c r="EO30" i="17" s="1"/>
  <c r="EN29" i="17"/>
  <c r="EM29" i="17"/>
  <c r="EL29" i="17"/>
  <c r="EK29" i="17"/>
  <c r="EJ29" i="17"/>
  <c r="EI29" i="17"/>
  <c r="EH29" i="17"/>
  <c r="EG29" i="17"/>
  <c r="EF29" i="17"/>
  <c r="EE29" i="17"/>
  <c r="ED29" i="17"/>
  <c r="EC29" i="17"/>
  <c r="EB29" i="17"/>
  <c r="EA29" i="17"/>
  <c r="DZ29" i="17"/>
  <c r="DY29" i="17"/>
  <c r="DX29" i="17"/>
  <c r="DW29" i="17"/>
  <c r="DV29" i="17"/>
  <c r="DU29" i="17"/>
  <c r="DT29" i="17"/>
  <c r="DS29" i="17"/>
  <c r="DR29" i="17"/>
  <c r="DQ29" i="17"/>
  <c r="DP29" i="17"/>
  <c r="DO29" i="17"/>
  <c r="DN29" i="17"/>
  <c r="DM29" i="17"/>
  <c r="DL29" i="17"/>
  <c r="DK29" i="17"/>
  <c r="DJ29" i="17"/>
  <c r="DI29" i="17"/>
  <c r="DH29" i="17"/>
  <c r="DG29" i="17"/>
  <c r="DF29" i="17"/>
  <c r="DE29" i="17"/>
  <c r="DD29" i="17"/>
  <c r="DC29" i="17"/>
  <c r="DB29" i="17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EO29" i="17" s="1"/>
  <c r="EN28" i="17"/>
  <c r="EM28" i="17"/>
  <c r="EL28" i="17"/>
  <c r="EK28" i="17"/>
  <c r="EJ28" i="17"/>
  <c r="EI28" i="17"/>
  <c r="EH28" i="17"/>
  <c r="EG28" i="17"/>
  <c r="EF28" i="17"/>
  <c r="EE28" i="17"/>
  <c r="ED28" i="17"/>
  <c r="EC28" i="17"/>
  <c r="EB28" i="17"/>
  <c r="EA28" i="17"/>
  <c r="DZ28" i="17"/>
  <c r="DY28" i="17"/>
  <c r="DX28" i="17"/>
  <c r="DW28" i="17"/>
  <c r="DV28" i="17"/>
  <c r="DU28" i="17"/>
  <c r="DT28" i="17"/>
  <c r="DS28" i="17"/>
  <c r="DR28" i="17"/>
  <c r="DQ28" i="17"/>
  <c r="DP28" i="17"/>
  <c r="DO28" i="17"/>
  <c r="DN28" i="17"/>
  <c r="DM28" i="17"/>
  <c r="DL28" i="17"/>
  <c r="DK28" i="17"/>
  <c r="DJ28" i="17"/>
  <c r="DI28" i="17"/>
  <c r="DH28" i="17"/>
  <c r="DG28" i="17"/>
  <c r="DF28" i="17"/>
  <c r="DE28" i="17"/>
  <c r="DD28" i="17"/>
  <c r="DC28" i="17"/>
  <c r="DB28" i="17"/>
  <c r="DA28" i="17"/>
  <c r="CZ28" i="17"/>
  <c r="CY28" i="17"/>
  <c r="CX28" i="17"/>
  <c r="CW28" i="17"/>
  <c r="CV28" i="17"/>
  <c r="CU28" i="17"/>
  <c r="CT28" i="17"/>
  <c r="CS28" i="17"/>
  <c r="CR28" i="17"/>
  <c r="CQ28" i="17"/>
  <c r="CP28" i="17"/>
  <c r="CO28" i="17"/>
  <c r="CN28" i="17"/>
  <c r="CM28" i="17"/>
  <c r="CL28" i="17"/>
  <c r="CK28" i="17"/>
  <c r="CJ28" i="17"/>
  <c r="CI28" i="17"/>
  <c r="CH28" i="17"/>
  <c r="CG28" i="17"/>
  <c r="CF28" i="17"/>
  <c r="CE28" i="17"/>
  <c r="CD28" i="17"/>
  <c r="CC28" i="17"/>
  <c r="CB28" i="17"/>
  <c r="CA28" i="17"/>
  <c r="BZ28" i="17"/>
  <c r="EO28" i="17" s="1"/>
  <c r="BY28" i="17"/>
  <c r="BX28" i="17"/>
  <c r="BW28" i="17"/>
  <c r="EN27" i="17"/>
  <c r="EM27" i="17"/>
  <c r="EL27" i="17"/>
  <c r="EK27" i="17"/>
  <c r="EJ27" i="17"/>
  <c r="EI27" i="17"/>
  <c r="EH27" i="17"/>
  <c r="EG27" i="17"/>
  <c r="EF27" i="17"/>
  <c r="EE27" i="17"/>
  <c r="ED27" i="17"/>
  <c r="EC27" i="17"/>
  <c r="EB27" i="17"/>
  <c r="EA27" i="17"/>
  <c r="DZ27" i="17"/>
  <c r="DY27" i="17"/>
  <c r="DX27" i="17"/>
  <c r="DW27" i="17"/>
  <c r="DV27" i="17"/>
  <c r="DU27" i="17"/>
  <c r="DT27" i="17"/>
  <c r="DS27" i="17"/>
  <c r="DR27" i="17"/>
  <c r="DQ27" i="17"/>
  <c r="DP27" i="17"/>
  <c r="DO27" i="17"/>
  <c r="DN27" i="17"/>
  <c r="DM27" i="17"/>
  <c r="DL27" i="17"/>
  <c r="DK27" i="17"/>
  <c r="DJ27" i="17"/>
  <c r="DI27" i="17"/>
  <c r="DH27" i="17"/>
  <c r="DG27" i="17"/>
  <c r="DF27" i="17"/>
  <c r="DE27" i="17"/>
  <c r="DD27" i="17"/>
  <c r="DC27" i="17"/>
  <c r="DB27" i="17"/>
  <c r="DA27" i="17"/>
  <c r="CZ27" i="17"/>
  <c r="CY27" i="17"/>
  <c r="CX27" i="17"/>
  <c r="CW27" i="17"/>
  <c r="CV27" i="17"/>
  <c r="CU27" i="17"/>
  <c r="CT27" i="17"/>
  <c r="CS27" i="17"/>
  <c r="CR27" i="17"/>
  <c r="CQ27" i="17"/>
  <c r="CP27" i="17"/>
  <c r="CO27" i="17"/>
  <c r="CN27" i="17"/>
  <c r="CM27" i="17"/>
  <c r="CL27" i="17"/>
  <c r="CK27" i="17"/>
  <c r="CJ27" i="17"/>
  <c r="CI27" i="17"/>
  <c r="CH27" i="17"/>
  <c r="CG27" i="17"/>
  <c r="CF27" i="17"/>
  <c r="CE27" i="17"/>
  <c r="CD27" i="17"/>
  <c r="CC27" i="17"/>
  <c r="CB27" i="17"/>
  <c r="CA27" i="17"/>
  <c r="BZ27" i="17"/>
  <c r="BY27" i="17"/>
  <c r="BX27" i="17"/>
  <c r="BW27" i="17"/>
  <c r="EO27" i="17" s="1"/>
  <c r="EN26" i="17"/>
  <c r="EM26" i="17"/>
  <c r="EL26" i="17"/>
  <c r="EK26" i="17"/>
  <c r="EJ26" i="17"/>
  <c r="EI26" i="17"/>
  <c r="EH26" i="17"/>
  <c r="EG26" i="17"/>
  <c r="EF26" i="17"/>
  <c r="EE26" i="17"/>
  <c r="ED26" i="17"/>
  <c r="EC26" i="17"/>
  <c r="EB26" i="17"/>
  <c r="EA26" i="17"/>
  <c r="DZ26" i="17"/>
  <c r="DY26" i="17"/>
  <c r="DX26" i="17"/>
  <c r="DW26" i="17"/>
  <c r="DV26" i="17"/>
  <c r="DU26" i="17"/>
  <c r="DT26" i="17"/>
  <c r="DS26" i="17"/>
  <c r="DR26" i="17"/>
  <c r="DQ26" i="17"/>
  <c r="DP26" i="17"/>
  <c r="DO26" i="17"/>
  <c r="DN26" i="17"/>
  <c r="DM26" i="17"/>
  <c r="DL26" i="17"/>
  <c r="DK26" i="17"/>
  <c r="DJ26" i="17"/>
  <c r="DI26" i="17"/>
  <c r="DH26" i="17"/>
  <c r="DG26" i="17"/>
  <c r="DF26" i="17"/>
  <c r="DE26" i="17"/>
  <c r="DD26" i="17"/>
  <c r="DC26" i="17"/>
  <c r="DB26" i="17"/>
  <c r="DA26" i="17"/>
  <c r="CZ26" i="17"/>
  <c r="CY26" i="17"/>
  <c r="CX26" i="17"/>
  <c r="CW26" i="17"/>
  <c r="CV26" i="17"/>
  <c r="CU26" i="17"/>
  <c r="CT26" i="17"/>
  <c r="CS26" i="17"/>
  <c r="CR26" i="17"/>
  <c r="CQ26" i="17"/>
  <c r="CP26" i="17"/>
  <c r="CO26" i="17"/>
  <c r="CN26" i="17"/>
  <c r="CM26" i="17"/>
  <c r="CL26" i="17"/>
  <c r="CK26" i="17"/>
  <c r="CJ26" i="17"/>
  <c r="CI26" i="17"/>
  <c r="CH26" i="17"/>
  <c r="CG26" i="17"/>
  <c r="CF26" i="17"/>
  <c r="CE26" i="17"/>
  <c r="CD26" i="17"/>
  <c r="CC26" i="17"/>
  <c r="CB26" i="17"/>
  <c r="CA26" i="17"/>
  <c r="BZ26" i="17"/>
  <c r="BY26" i="17"/>
  <c r="BX26" i="17"/>
  <c r="BW26" i="17"/>
  <c r="EO26" i="17" s="1"/>
  <c r="EN25" i="17"/>
  <c r="EM25" i="17"/>
  <c r="EL25" i="17"/>
  <c r="EK25" i="17"/>
  <c r="EJ25" i="17"/>
  <c r="EI25" i="17"/>
  <c r="EH25" i="17"/>
  <c r="EG25" i="17"/>
  <c r="EF25" i="17"/>
  <c r="EE25" i="17"/>
  <c r="ED25" i="17"/>
  <c r="EC25" i="17"/>
  <c r="EB25" i="17"/>
  <c r="EA25" i="17"/>
  <c r="DZ25" i="17"/>
  <c r="DY25" i="17"/>
  <c r="DX25" i="17"/>
  <c r="DW25" i="17"/>
  <c r="DV25" i="17"/>
  <c r="DU25" i="17"/>
  <c r="DT25" i="17"/>
  <c r="DS25" i="17"/>
  <c r="DR25" i="17"/>
  <c r="DQ25" i="17"/>
  <c r="DP25" i="17"/>
  <c r="DO25" i="17"/>
  <c r="DN25" i="17"/>
  <c r="DM25" i="17"/>
  <c r="DL25" i="17"/>
  <c r="DK25" i="17"/>
  <c r="DJ25" i="17"/>
  <c r="DI25" i="17"/>
  <c r="DH25" i="17"/>
  <c r="DG25" i="17"/>
  <c r="DF25" i="17"/>
  <c r="DE25" i="17"/>
  <c r="DD25" i="17"/>
  <c r="DC25" i="17"/>
  <c r="DB25" i="17"/>
  <c r="DA25" i="17"/>
  <c r="CZ25" i="17"/>
  <c r="CY25" i="17"/>
  <c r="CX25" i="17"/>
  <c r="CW25" i="17"/>
  <c r="CV25" i="17"/>
  <c r="CU25" i="17"/>
  <c r="CT25" i="17"/>
  <c r="CS25" i="17"/>
  <c r="CR25" i="17"/>
  <c r="CQ25" i="17"/>
  <c r="CP25" i="17"/>
  <c r="CO25" i="17"/>
  <c r="CN25" i="17"/>
  <c r="CM25" i="17"/>
  <c r="CL25" i="17"/>
  <c r="CK25" i="17"/>
  <c r="CJ25" i="17"/>
  <c r="CI25" i="17"/>
  <c r="CH25" i="17"/>
  <c r="CG25" i="17"/>
  <c r="CF25" i="17"/>
  <c r="CE25" i="17"/>
  <c r="CD25" i="17"/>
  <c r="CC25" i="17"/>
  <c r="CB25" i="17"/>
  <c r="CA25" i="17"/>
  <c r="BZ25" i="17"/>
  <c r="BY25" i="17"/>
  <c r="BX25" i="17"/>
  <c r="BW25" i="17"/>
  <c r="EO25" i="17" s="1"/>
  <c r="EN24" i="17"/>
  <c r="EM24" i="17"/>
  <c r="EL24" i="17"/>
  <c r="EK24" i="17"/>
  <c r="EJ24" i="17"/>
  <c r="EI24" i="17"/>
  <c r="EH24" i="17"/>
  <c r="EG24" i="17"/>
  <c r="EF24" i="17"/>
  <c r="EE24" i="17"/>
  <c r="ED24" i="17"/>
  <c r="EC24" i="17"/>
  <c r="EB24" i="17"/>
  <c r="EA24" i="17"/>
  <c r="DZ24" i="17"/>
  <c r="DY24" i="17"/>
  <c r="DX24" i="17"/>
  <c r="DW24" i="17"/>
  <c r="DV24" i="17"/>
  <c r="DU24" i="17"/>
  <c r="DT24" i="17"/>
  <c r="DS24" i="17"/>
  <c r="DR24" i="17"/>
  <c r="DQ24" i="17"/>
  <c r="DP24" i="17"/>
  <c r="DO24" i="17"/>
  <c r="DN24" i="17"/>
  <c r="DM24" i="17"/>
  <c r="DL24" i="17"/>
  <c r="DK24" i="17"/>
  <c r="DJ24" i="17"/>
  <c r="DI24" i="17"/>
  <c r="DH24" i="17"/>
  <c r="DG24" i="17"/>
  <c r="DF24" i="17"/>
  <c r="DE24" i="17"/>
  <c r="DD24" i="17"/>
  <c r="DC24" i="17"/>
  <c r="DB24" i="17"/>
  <c r="DA24" i="17"/>
  <c r="CZ24" i="17"/>
  <c r="CY24" i="17"/>
  <c r="CX24" i="17"/>
  <c r="CW24" i="17"/>
  <c r="CV24" i="17"/>
  <c r="CU24" i="17"/>
  <c r="CT24" i="17"/>
  <c r="CS24" i="17"/>
  <c r="CR24" i="17"/>
  <c r="CQ24" i="17"/>
  <c r="CP24" i="17"/>
  <c r="CO24" i="17"/>
  <c r="CN24" i="17"/>
  <c r="CM24" i="17"/>
  <c r="CL24" i="17"/>
  <c r="CK24" i="17"/>
  <c r="CJ24" i="17"/>
  <c r="CI24" i="17"/>
  <c r="CH24" i="17"/>
  <c r="CG24" i="17"/>
  <c r="CF24" i="17"/>
  <c r="CE24" i="17"/>
  <c r="CD24" i="17"/>
  <c r="CC24" i="17"/>
  <c r="CB24" i="17"/>
  <c r="CA24" i="17"/>
  <c r="BZ24" i="17"/>
  <c r="EO24" i="17" s="1"/>
  <c r="BY24" i="17"/>
  <c r="BX24" i="17"/>
  <c r="BW24" i="17"/>
  <c r="EN23" i="17"/>
  <c r="EM23" i="17"/>
  <c r="EL23" i="17"/>
  <c r="EK23" i="17"/>
  <c r="EJ23" i="17"/>
  <c r="EI23" i="17"/>
  <c r="EH23" i="17"/>
  <c r="EG23" i="17"/>
  <c r="EF23" i="17"/>
  <c r="EE23" i="17"/>
  <c r="ED23" i="17"/>
  <c r="EC23" i="17"/>
  <c r="EB23" i="17"/>
  <c r="EA23" i="17"/>
  <c r="DZ23" i="17"/>
  <c r="DY23" i="17"/>
  <c r="DX23" i="17"/>
  <c r="DW23" i="17"/>
  <c r="DV23" i="17"/>
  <c r="DU23" i="17"/>
  <c r="DT23" i="17"/>
  <c r="DS23" i="17"/>
  <c r="DR23" i="17"/>
  <c r="DQ23" i="17"/>
  <c r="DP23" i="17"/>
  <c r="DO23" i="17"/>
  <c r="DN23" i="17"/>
  <c r="DM23" i="17"/>
  <c r="DL23" i="17"/>
  <c r="DK23" i="17"/>
  <c r="DJ23" i="17"/>
  <c r="DI23" i="17"/>
  <c r="DH23" i="17"/>
  <c r="DG23" i="17"/>
  <c r="DF23" i="17"/>
  <c r="DE23" i="17"/>
  <c r="DD23" i="17"/>
  <c r="DC23" i="17"/>
  <c r="DB23" i="17"/>
  <c r="DA23" i="17"/>
  <c r="CZ23" i="17"/>
  <c r="CY23" i="17"/>
  <c r="CX23" i="17"/>
  <c r="CW23" i="17"/>
  <c r="CV23" i="17"/>
  <c r="CU23" i="17"/>
  <c r="CT23" i="17"/>
  <c r="CS23" i="17"/>
  <c r="CR23" i="17"/>
  <c r="CQ23" i="17"/>
  <c r="CP23" i="17"/>
  <c r="CO23" i="17"/>
  <c r="CN23" i="17"/>
  <c r="CM23" i="17"/>
  <c r="CL23" i="17"/>
  <c r="CK23" i="17"/>
  <c r="CJ23" i="17"/>
  <c r="CI23" i="17"/>
  <c r="CH23" i="17"/>
  <c r="CG23" i="17"/>
  <c r="CF23" i="17"/>
  <c r="CE23" i="17"/>
  <c r="CD23" i="17"/>
  <c r="CC23" i="17"/>
  <c r="CB23" i="17"/>
  <c r="CA23" i="17"/>
  <c r="BZ23" i="17"/>
  <c r="BY23" i="17"/>
  <c r="BX23" i="17"/>
  <c r="BW23" i="17"/>
  <c r="EO23" i="17" s="1"/>
  <c r="EN22" i="17"/>
  <c r="EM22" i="17"/>
  <c r="EL22" i="17"/>
  <c r="EK22" i="17"/>
  <c r="EJ22" i="17"/>
  <c r="EI22" i="17"/>
  <c r="EH22" i="17"/>
  <c r="EG22" i="17"/>
  <c r="EF22" i="17"/>
  <c r="EE22" i="17"/>
  <c r="ED22" i="17"/>
  <c r="EC22" i="17"/>
  <c r="EB22" i="17"/>
  <c r="EA22" i="17"/>
  <c r="DZ22" i="17"/>
  <c r="DY22" i="17"/>
  <c r="DX22" i="17"/>
  <c r="DW22" i="17"/>
  <c r="DV22" i="17"/>
  <c r="DU22" i="17"/>
  <c r="DT22" i="17"/>
  <c r="DS22" i="17"/>
  <c r="DR22" i="17"/>
  <c r="DQ22" i="17"/>
  <c r="DP22" i="17"/>
  <c r="DO22" i="17"/>
  <c r="DN22" i="17"/>
  <c r="DM22" i="17"/>
  <c r="DL22" i="17"/>
  <c r="DK22" i="17"/>
  <c r="DJ22" i="17"/>
  <c r="DI22" i="17"/>
  <c r="DH22" i="17"/>
  <c r="DG22" i="17"/>
  <c r="DF22" i="17"/>
  <c r="DE22" i="17"/>
  <c r="DD22" i="17"/>
  <c r="DC22" i="17"/>
  <c r="DB22" i="17"/>
  <c r="DA22" i="17"/>
  <c r="CZ22" i="17"/>
  <c r="CY22" i="17"/>
  <c r="CX22" i="17"/>
  <c r="CW22" i="17"/>
  <c r="CV22" i="17"/>
  <c r="CU22" i="17"/>
  <c r="CT22" i="17"/>
  <c r="CS22" i="17"/>
  <c r="CR22" i="17"/>
  <c r="CQ22" i="17"/>
  <c r="CP22" i="17"/>
  <c r="CO22" i="17"/>
  <c r="CN22" i="17"/>
  <c r="CM22" i="17"/>
  <c r="CL22" i="17"/>
  <c r="CK22" i="17"/>
  <c r="CJ22" i="17"/>
  <c r="CI22" i="17"/>
  <c r="CH22" i="17"/>
  <c r="CG22" i="17"/>
  <c r="CF22" i="17"/>
  <c r="CE22" i="17"/>
  <c r="CD22" i="17"/>
  <c r="CC22" i="17"/>
  <c r="CB22" i="17"/>
  <c r="CA22" i="17"/>
  <c r="BZ22" i="17"/>
  <c r="BY22" i="17"/>
  <c r="BX22" i="17"/>
  <c r="BW22" i="17"/>
  <c r="EO22" i="17" s="1"/>
  <c r="EN21" i="17"/>
  <c r="EM21" i="17"/>
  <c r="EL21" i="17"/>
  <c r="EK21" i="17"/>
  <c r="EJ21" i="17"/>
  <c r="EI21" i="17"/>
  <c r="EH21" i="17"/>
  <c r="EG21" i="17"/>
  <c r="EF21" i="17"/>
  <c r="EE21" i="17"/>
  <c r="ED21" i="17"/>
  <c r="EC21" i="17"/>
  <c r="EB21" i="17"/>
  <c r="EA21" i="17"/>
  <c r="DZ21" i="17"/>
  <c r="DY21" i="17"/>
  <c r="DX21" i="17"/>
  <c r="DW21" i="17"/>
  <c r="DV21" i="17"/>
  <c r="DU21" i="17"/>
  <c r="DT21" i="17"/>
  <c r="DS21" i="17"/>
  <c r="DR21" i="17"/>
  <c r="DQ21" i="17"/>
  <c r="DP21" i="17"/>
  <c r="DO21" i="17"/>
  <c r="DN21" i="17"/>
  <c r="DM21" i="17"/>
  <c r="DL21" i="17"/>
  <c r="DK21" i="17"/>
  <c r="DJ21" i="17"/>
  <c r="DI21" i="17"/>
  <c r="DH21" i="17"/>
  <c r="DG21" i="17"/>
  <c r="DF21" i="17"/>
  <c r="DE21" i="17"/>
  <c r="DD21" i="17"/>
  <c r="DC21" i="17"/>
  <c r="DB21" i="17"/>
  <c r="DA21" i="17"/>
  <c r="CZ21" i="17"/>
  <c r="CY21" i="17"/>
  <c r="CX21" i="17"/>
  <c r="CW21" i="17"/>
  <c r="CV21" i="17"/>
  <c r="CU21" i="17"/>
  <c r="CT21" i="17"/>
  <c r="CS21" i="17"/>
  <c r="CR21" i="17"/>
  <c r="CQ21" i="17"/>
  <c r="CP21" i="17"/>
  <c r="CO21" i="17"/>
  <c r="CN21" i="17"/>
  <c r="CM21" i="17"/>
  <c r="CL21" i="17"/>
  <c r="CK21" i="17"/>
  <c r="CJ21" i="17"/>
  <c r="CI21" i="17"/>
  <c r="CH21" i="17"/>
  <c r="CG21" i="17"/>
  <c r="CF21" i="17"/>
  <c r="CE21" i="17"/>
  <c r="CD21" i="17"/>
  <c r="CC21" i="17"/>
  <c r="CB21" i="17"/>
  <c r="CA21" i="17"/>
  <c r="BZ21" i="17"/>
  <c r="BY21" i="17"/>
  <c r="BX21" i="17"/>
  <c r="BW21" i="17"/>
  <c r="EO21" i="17" s="1"/>
  <c r="EN20" i="17"/>
  <c r="EM20" i="17"/>
  <c r="EL20" i="17"/>
  <c r="EK20" i="17"/>
  <c r="EJ20" i="17"/>
  <c r="EI20" i="17"/>
  <c r="EH20" i="17"/>
  <c r="EG20" i="17"/>
  <c r="EF20" i="17"/>
  <c r="EE20" i="17"/>
  <c r="ED20" i="17"/>
  <c r="EC20" i="17"/>
  <c r="EB20" i="17"/>
  <c r="EA20" i="17"/>
  <c r="DZ20" i="17"/>
  <c r="DY20" i="17"/>
  <c r="DX20" i="17"/>
  <c r="DW20" i="17"/>
  <c r="DV20" i="17"/>
  <c r="DU20" i="17"/>
  <c r="DT20" i="17"/>
  <c r="DS20" i="17"/>
  <c r="DR20" i="17"/>
  <c r="DQ20" i="17"/>
  <c r="DP20" i="17"/>
  <c r="DO20" i="17"/>
  <c r="DN20" i="17"/>
  <c r="DM20" i="17"/>
  <c r="DL20" i="17"/>
  <c r="DK20" i="17"/>
  <c r="DJ20" i="17"/>
  <c r="DI20" i="17"/>
  <c r="DH20" i="17"/>
  <c r="DG20" i="17"/>
  <c r="DF20" i="17"/>
  <c r="DE20" i="17"/>
  <c r="DD20" i="17"/>
  <c r="DC20" i="17"/>
  <c r="DB20" i="17"/>
  <c r="DA20" i="17"/>
  <c r="CZ20" i="17"/>
  <c r="CY20" i="17"/>
  <c r="CX20" i="17"/>
  <c r="CW20" i="17"/>
  <c r="CV20" i="17"/>
  <c r="CU20" i="17"/>
  <c r="CT20" i="17"/>
  <c r="CS20" i="17"/>
  <c r="CR20" i="17"/>
  <c r="CQ20" i="17"/>
  <c r="CP20" i="17"/>
  <c r="CO20" i="17"/>
  <c r="CN20" i="17"/>
  <c r="CM20" i="17"/>
  <c r="CL20" i="17"/>
  <c r="CK20" i="17"/>
  <c r="CJ20" i="17"/>
  <c r="CI20" i="17"/>
  <c r="CH20" i="17"/>
  <c r="CG20" i="17"/>
  <c r="CF20" i="17"/>
  <c r="CE20" i="17"/>
  <c r="CD20" i="17"/>
  <c r="CC20" i="17"/>
  <c r="CB20" i="17"/>
  <c r="CA20" i="17"/>
  <c r="BZ20" i="17"/>
  <c r="EO20" i="17" s="1"/>
  <c r="BY20" i="17"/>
  <c r="BX20" i="17"/>
  <c r="BW20" i="17"/>
  <c r="EN19" i="17"/>
  <c r="EM19" i="17"/>
  <c r="EL19" i="17"/>
  <c r="EK19" i="17"/>
  <c r="EJ19" i="17"/>
  <c r="EI19" i="17"/>
  <c r="EH19" i="17"/>
  <c r="EG19" i="17"/>
  <c r="EF19" i="17"/>
  <c r="EE19" i="17"/>
  <c r="ED19" i="17"/>
  <c r="EC19" i="17"/>
  <c r="EB19" i="17"/>
  <c r="EA19" i="17"/>
  <c r="DZ19" i="17"/>
  <c r="DY19" i="17"/>
  <c r="DX19" i="17"/>
  <c r="DW19" i="17"/>
  <c r="DV19" i="17"/>
  <c r="DU19" i="17"/>
  <c r="DT19" i="17"/>
  <c r="DS19" i="17"/>
  <c r="DR19" i="17"/>
  <c r="DQ19" i="17"/>
  <c r="DP19" i="17"/>
  <c r="DO19" i="17"/>
  <c r="DN19" i="17"/>
  <c r="DM19" i="17"/>
  <c r="DL19" i="17"/>
  <c r="DK19" i="17"/>
  <c r="DJ19" i="17"/>
  <c r="DI19" i="17"/>
  <c r="DH19" i="17"/>
  <c r="DG19" i="17"/>
  <c r="DF19" i="17"/>
  <c r="DE19" i="17"/>
  <c r="DD19" i="17"/>
  <c r="DC19" i="17"/>
  <c r="DB19" i="17"/>
  <c r="DA19" i="17"/>
  <c r="CZ19" i="17"/>
  <c r="CY19" i="17"/>
  <c r="CX19" i="17"/>
  <c r="CW19" i="17"/>
  <c r="CV19" i="17"/>
  <c r="CU19" i="17"/>
  <c r="CT19" i="17"/>
  <c r="CS19" i="17"/>
  <c r="CR19" i="17"/>
  <c r="CQ19" i="17"/>
  <c r="CP19" i="17"/>
  <c r="CO19" i="17"/>
  <c r="CN19" i="17"/>
  <c r="CM19" i="17"/>
  <c r="CL19" i="17"/>
  <c r="CK19" i="17"/>
  <c r="CJ19" i="17"/>
  <c r="CI19" i="17"/>
  <c r="CH19" i="17"/>
  <c r="CG19" i="17"/>
  <c r="CF19" i="17"/>
  <c r="CE19" i="17"/>
  <c r="CD19" i="17"/>
  <c r="CC19" i="17"/>
  <c r="CB19" i="17"/>
  <c r="CA19" i="17"/>
  <c r="BZ19" i="17"/>
  <c r="BY19" i="17"/>
  <c r="BX19" i="17"/>
  <c r="BW19" i="17"/>
  <c r="EO19" i="17" s="1"/>
  <c r="EN18" i="17"/>
  <c r="EM18" i="17"/>
  <c r="EL18" i="17"/>
  <c r="EK18" i="17"/>
  <c r="EJ18" i="17"/>
  <c r="EI18" i="17"/>
  <c r="EH18" i="17"/>
  <c r="EG18" i="17"/>
  <c r="EF18" i="17"/>
  <c r="EE18" i="17"/>
  <c r="ED18" i="17"/>
  <c r="EC18" i="17"/>
  <c r="EB18" i="17"/>
  <c r="EA18" i="17"/>
  <c r="DZ18" i="17"/>
  <c r="DY18" i="17"/>
  <c r="DX18" i="17"/>
  <c r="DW18" i="17"/>
  <c r="DV18" i="17"/>
  <c r="DU18" i="17"/>
  <c r="DT18" i="17"/>
  <c r="DS18" i="17"/>
  <c r="DR18" i="17"/>
  <c r="DQ18" i="17"/>
  <c r="DP18" i="17"/>
  <c r="DO18" i="17"/>
  <c r="DN18" i="17"/>
  <c r="DM18" i="17"/>
  <c r="DL18" i="17"/>
  <c r="DK18" i="17"/>
  <c r="DJ18" i="17"/>
  <c r="DI18" i="17"/>
  <c r="DH18" i="17"/>
  <c r="DG18" i="17"/>
  <c r="DF18" i="17"/>
  <c r="DE18" i="17"/>
  <c r="DD18" i="17"/>
  <c r="DC18" i="17"/>
  <c r="DB18" i="17"/>
  <c r="DA18" i="17"/>
  <c r="CZ18" i="17"/>
  <c r="CY18" i="17"/>
  <c r="CX18" i="17"/>
  <c r="CW18" i="17"/>
  <c r="CV18" i="17"/>
  <c r="CU18" i="17"/>
  <c r="CT18" i="17"/>
  <c r="CS18" i="17"/>
  <c r="CR18" i="17"/>
  <c r="CQ18" i="17"/>
  <c r="CP18" i="17"/>
  <c r="CO18" i="17"/>
  <c r="CN18" i="17"/>
  <c r="CM18" i="17"/>
  <c r="CL18" i="17"/>
  <c r="CK18" i="17"/>
  <c r="CJ18" i="17"/>
  <c r="CI18" i="17"/>
  <c r="CH18" i="17"/>
  <c r="CG18" i="17"/>
  <c r="CF18" i="17"/>
  <c r="CE18" i="17"/>
  <c r="CD18" i="17"/>
  <c r="CC18" i="17"/>
  <c r="CB18" i="17"/>
  <c r="CA18" i="17"/>
  <c r="BZ18" i="17"/>
  <c r="BY18" i="17"/>
  <c r="BX18" i="17"/>
  <c r="BW18" i="17"/>
  <c r="EO18" i="17" s="1"/>
  <c r="EN17" i="17"/>
  <c r="EM17" i="17"/>
  <c r="EL17" i="17"/>
  <c r="EK17" i="17"/>
  <c r="EJ17" i="17"/>
  <c r="EI17" i="17"/>
  <c r="EH17" i="17"/>
  <c r="EG17" i="17"/>
  <c r="EF17" i="17"/>
  <c r="EE17" i="17"/>
  <c r="ED17" i="17"/>
  <c r="EC17" i="17"/>
  <c r="EB17" i="17"/>
  <c r="EA17" i="17"/>
  <c r="DZ17" i="17"/>
  <c r="DY17" i="17"/>
  <c r="DX17" i="17"/>
  <c r="DW17" i="17"/>
  <c r="DV17" i="17"/>
  <c r="DU17" i="17"/>
  <c r="DT17" i="17"/>
  <c r="DS17" i="17"/>
  <c r="DR17" i="17"/>
  <c r="DQ17" i="17"/>
  <c r="DP17" i="17"/>
  <c r="DO17" i="17"/>
  <c r="DN17" i="17"/>
  <c r="DM17" i="17"/>
  <c r="DL17" i="17"/>
  <c r="DK17" i="17"/>
  <c r="DJ17" i="17"/>
  <c r="DI17" i="17"/>
  <c r="DH17" i="17"/>
  <c r="DG17" i="17"/>
  <c r="DF17" i="17"/>
  <c r="DE17" i="17"/>
  <c r="DD17" i="17"/>
  <c r="DC17" i="17"/>
  <c r="DB17" i="17"/>
  <c r="DA17" i="17"/>
  <c r="CZ17" i="17"/>
  <c r="CY17" i="17"/>
  <c r="CX17" i="17"/>
  <c r="CW17" i="17"/>
  <c r="CV17" i="17"/>
  <c r="CU17" i="17"/>
  <c r="CT17" i="17"/>
  <c r="CS17" i="17"/>
  <c r="CR17" i="17"/>
  <c r="CQ17" i="17"/>
  <c r="CP17" i="17"/>
  <c r="CO17" i="17"/>
  <c r="CN17" i="17"/>
  <c r="CM17" i="17"/>
  <c r="CL17" i="17"/>
  <c r="CK17" i="17"/>
  <c r="CJ17" i="17"/>
  <c r="CI17" i="17"/>
  <c r="CH17" i="17"/>
  <c r="CG17" i="17"/>
  <c r="CF17" i="17"/>
  <c r="CE17" i="17"/>
  <c r="CD17" i="17"/>
  <c r="CC17" i="17"/>
  <c r="CB17" i="17"/>
  <c r="CA17" i="17"/>
  <c r="BZ17" i="17"/>
  <c r="BY17" i="17"/>
  <c r="BX17" i="17"/>
  <c r="BW17" i="17"/>
  <c r="EO17" i="17" s="1"/>
  <c r="EN16" i="17"/>
  <c r="EM16" i="17"/>
  <c r="EL16" i="17"/>
  <c r="EK16" i="17"/>
  <c r="EJ16" i="17"/>
  <c r="EI16" i="17"/>
  <c r="EH16" i="17"/>
  <c r="EG16" i="17"/>
  <c r="EF16" i="17"/>
  <c r="EE16" i="17"/>
  <c r="ED16" i="17"/>
  <c r="EC16" i="17"/>
  <c r="EB16" i="17"/>
  <c r="EA16" i="17"/>
  <c r="DZ16" i="17"/>
  <c r="DY16" i="17"/>
  <c r="DX16" i="17"/>
  <c r="DW16" i="17"/>
  <c r="DV16" i="17"/>
  <c r="DU16" i="17"/>
  <c r="DT16" i="17"/>
  <c r="DS16" i="17"/>
  <c r="DR16" i="17"/>
  <c r="DQ16" i="17"/>
  <c r="DP16" i="17"/>
  <c r="DO16" i="17"/>
  <c r="DN16" i="17"/>
  <c r="DM16" i="17"/>
  <c r="DL16" i="17"/>
  <c r="DK16" i="17"/>
  <c r="DJ16" i="17"/>
  <c r="DI16" i="17"/>
  <c r="DH16" i="17"/>
  <c r="DG16" i="17"/>
  <c r="DF16" i="17"/>
  <c r="DE16" i="17"/>
  <c r="DD16" i="17"/>
  <c r="DC16" i="17"/>
  <c r="DB16" i="17"/>
  <c r="DA16" i="17"/>
  <c r="CZ16" i="17"/>
  <c r="CY16" i="17"/>
  <c r="CX16" i="17"/>
  <c r="CW16" i="17"/>
  <c r="CV16" i="17"/>
  <c r="CU16" i="17"/>
  <c r="CT16" i="17"/>
  <c r="CS16" i="17"/>
  <c r="CR16" i="17"/>
  <c r="CQ16" i="17"/>
  <c r="CP16" i="17"/>
  <c r="CO16" i="17"/>
  <c r="CN16" i="17"/>
  <c r="CM16" i="17"/>
  <c r="CL16" i="17"/>
  <c r="CK16" i="17"/>
  <c r="CJ16" i="17"/>
  <c r="CI16" i="17"/>
  <c r="CH16" i="17"/>
  <c r="CG16" i="17"/>
  <c r="CF16" i="17"/>
  <c r="CE16" i="17"/>
  <c r="CD16" i="17"/>
  <c r="CC16" i="17"/>
  <c r="CB16" i="17"/>
  <c r="CA16" i="17"/>
  <c r="BZ16" i="17"/>
  <c r="EO16" i="17" s="1"/>
  <c r="BY16" i="17"/>
  <c r="BX16" i="17"/>
  <c r="BW16" i="17"/>
  <c r="EN15" i="17"/>
  <c r="EM15" i="17"/>
  <c r="EL15" i="17"/>
  <c r="EK15" i="17"/>
  <c r="EJ15" i="17"/>
  <c r="EI15" i="17"/>
  <c r="EH15" i="17"/>
  <c r="EG15" i="17"/>
  <c r="EF15" i="17"/>
  <c r="EE15" i="17"/>
  <c r="ED15" i="17"/>
  <c r="EC15" i="17"/>
  <c r="EB15" i="17"/>
  <c r="EA15" i="17"/>
  <c r="DZ15" i="17"/>
  <c r="DY15" i="17"/>
  <c r="DX15" i="17"/>
  <c r="DW15" i="17"/>
  <c r="DV15" i="17"/>
  <c r="DU15" i="17"/>
  <c r="DT15" i="17"/>
  <c r="DS15" i="17"/>
  <c r="DR15" i="17"/>
  <c r="DQ15" i="17"/>
  <c r="DP15" i="17"/>
  <c r="DO15" i="17"/>
  <c r="DN15" i="17"/>
  <c r="DM15" i="17"/>
  <c r="DL15" i="17"/>
  <c r="DK15" i="17"/>
  <c r="DJ15" i="17"/>
  <c r="DI15" i="17"/>
  <c r="DH15" i="17"/>
  <c r="DG15" i="17"/>
  <c r="DF15" i="17"/>
  <c r="DE15" i="17"/>
  <c r="DD15" i="17"/>
  <c r="DC15" i="17"/>
  <c r="DB15" i="17"/>
  <c r="DA15" i="17"/>
  <c r="CZ15" i="17"/>
  <c r="CY15" i="17"/>
  <c r="CX15" i="17"/>
  <c r="CW15" i="17"/>
  <c r="CV15" i="17"/>
  <c r="CU15" i="17"/>
  <c r="CT15" i="17"/>
  <c r="CS15" i="17"/>
  <c r="CR15" i="17"/>
  <c r="CQ15" i="17"/>
  <c r="CP15" i="17"/>
  <c r="CO15" i="17"/>
  <c r="CN15" i="17"/>
  <c r="CM15" i="17"/>
  <c r="CL15" i="17"/>
  <c r="CK15" i="17"/>
  <c r="CJ15" i="17"/>
  <c r="CI15" i="17"/>
  <c r="CH15" i="17"/>
  <c r="CG15" i="17"/>
  <c r="CF15" i="17"/>
  <c r="CE15" i="17"/>
  <c r="CD15" i="17"/>
  <c r="CC15" i="17"/>
  <c r="CB15" i="17"/>
  <c r="CA15" i="17"/>
  <c r="BZ15" i="17"/>
  <c r="BY15" i="17"/>
  <c r="BX15" i="17"/>
  <c r="BW15" i="17"/>
  <c r="EO15" i="17" s="1"/>
  <c r="EN14" i="17"/>
  <c r="EM14" i="17"/>
  <c r="EL14" i="17"/>
  <c r="EK14" i="17"/>
  <c r="EJ14" i="17"/>
  <c r="EI14" i="17"/>
  <c r="EH14" i="17"/>
  <c r="EG14" i="17"/>
  <c r="EF14" i="17"/>
  <c r="EE14" i="17"/>
  <c r="ED14" i="17"/>
  <c r="EC14" i="17"/>
  <c r="EB14" i="17"/>
  <c r="EA14" i="17"/>
  <c r="DZ14" i="17"/>
  <c r="DY14" i="17"/>
  <c r="DX14" i="17"/>
  <c r="DW14" i="17"/>
  <c r="DV14" i="17"/>
  <c r="DU14" i="17"/>
  <c r="DT14" i="17"/>
  <c r="DS14" i="17"/>
  <c r="DR14" i="17"/>
  <c r="DQ14" i="17"/>
  <c r="DP14" i="17"/>
  <c r="DO14" i="17"/>
  <c r="DN14" i="17"/>
  <c r="DM14" i="17"/>
  <c r="DL14" i="17"/>
  <c r="DK14" i="17"/>
  <c r="DJ14" i="17"/>
  <c r="DI14" i="17"/>
  <c r="DH14" i="17"/>
  <c r="DG14" i="17"/>
  <c r="DF14" i="17"/>
  <c r="DE14" i="17"/>
  <c r="DD14" i="17"/>
  <c r="DC14" i="17"/>
  <c r="DB14" i="17"/>
  <c r="DA14" i="17"/>
  <c r="CZ14" i="17"/>
  <c r="CY14" i="17"/>
  <c r="CX14" i="17"/>
  <c r="CW14" i="17"/>
  <c r="CV14" i="17"/>
  <c r="CU14" i="17"/>
  <c r="CT14" i="17"/>
  <c r="CS14" i="17"/>
  <c r="CR14" i="17"/>
  <c r="CQ14" i="17"/>
  <c r="CP14" i="17"/>
  <c r="CO14" i="17"/>
  <c r="CN14" i="17"/>
  <c r="CM14" i="17"/>
  <c r="CL14" i="17"/>
  <c r="CK14" i="17"/>
  <c r="CJ14" i="17"/>
  <c r="CI14" i="17"/>
  <c r="CH14" i="17"/>
  <c r="CG14" i="17"/>
  <c r="CF14" i="17"/>
  <c r="CE14" i="17"/>
  <c r="CD14" i="17"/>
  <c r="CC14" i="17"/>
  <c r="CB14" i="17"/>
  <c r="CA14" i="17"/>
  <c r="BZ14" i="17"/>
  <c r="BY14" i="17"/>
  <c r="BX14" i="17"/>
  <c r="BW14" i="17"/>
  <c r="EO14" i="17" s="1"/>
  <c r="EN13" i="17"/>
  <c r="EM13" i="17"/>
  <c r="EL13" i="17"/>
  <c r="EK13" i="17"/>
  <c r="EJ13" i="17"/>
  <c r="EI13" i="17"/>
  <c r="EH13" i="17"/>
  <c r="EG13" i="17"/>
  <c r="EF13" i="17"/>
  <c r="EE13" i="17"/>
  <c r="ED13" i="17"/>
  <c r="EC13" i="17"/>
  <c r="EB13" i="17"/>
  <c r="EA13" i="17"/>
  <c r="DZ13" i="17"/>
  <c r="DY13" i="17"/>
  <c r="DX13" i="17"/>
  <c r="DW13" i="17"/>
  <c r="DV13" i="17"/>
  <c r="DU13" i="17"/>
  <c r="DT13" i="17"/>
  <c r="DS13" i="17"/>
  <c r="DR13" i="17"/>
  <c r="DQ13" i="17"/>
  <c r="DP13" i="17"/>
  <c r="DO13" i="17"/>
  <c r="DN13" i="17"/>
  <c r="DM13" i="17"/>
  <c r="DL13" i="17"/>
  <c r="DK13" i="17"/>
  <c r="DJ13" i="17"/>
  <c r="DI13" i="17"/>
  <c r="DH13" i="17"/>
  <c r="DG13" i="17"/>
  <c r="DF13" i="17"/>
  <c r="DE13" i="17"/>
  <c r="DD13" i="17"/>
  <c r="DC13" i="17"/>
  <c r="DB13" i="17"/>
  <c r="DA13" i="17"/>
  <c r="CZ13" i="17"/>
  <c r="CY13" i="17"/>
  <c r="CX13" i="17"/>
  <c r="CW13" i="17"/>
  <c r="CV13" i="17"/>
  <c r="CU13" i="17"/>
  <c r="CT13" i="17"/>
  <c r="CS13" i="17"/>
  <c r="CR13" i="17"/>
  <c r="CQ13" i="17"/>
  <c r="CP13" i="17"/>
  <c r="CO13" i="17"/>
  <c r="CN13" i="17"/>
  <c r="CM13" i="17"/>
  <c r="CL13" i="17"/>
  <c r="CK13" i="17"/>
  <c r="CJ13" i="17"/>
  <c r="CI13" i="17"/>
  <c r="CH13" i="17"/>
  <c r="CG13" i="17"/>
  <c r="CF13" i="17"/>
  <c r="CE13" i="17"/>
  <c r="CD13" i="17"/>
  <c r="CC13" i="17"/>
  <c r="CB13" i="17"/>
  <c r="CA13" i="17"/>
  <c r="BZ13" i="17"/>
  <c r="BY13" i="17"/>
  <c r="BX13" i="17"/>
  <c r="BW13" i="17"/>
  <c r="EO13" i="17" s="1"/>
  <c r="EN12" i="17"/>
  <c r="EM12" i="17"/>
  <c r="EL12" i="17"/>
  <c r="EK12" i="17"/>
  <c r="EJ12" i="17"/>
  <c r="EI12" i="17"/>
  <c r="EH12" i="17"/>
  <c r="EG12" i="17"/>
  <c r="EF12" i="17"/>
  <c r="EE12" i="17"/>
  <c r="ED12" i="17"/>
  <c r="EC12" i="17"/>
  <c r="EB12" i="17"/>
  <c r="EA12" i="17"/>
  <c r="DZ12" i="17"/>
  <c r="DY12" i="17"/>
  <c r="DX12" i="17"/>
  <c r="DW12" i="17"/>
  <c r="DV12" i="17"/>
  <c r="DU12" i="17"/>
  <c r="DT12" i="17"/>
  <c r="DS12" i="17"/>
  <c r="DR12" i="17"/>
  <c r="DQ12" i="17"/>
  <c r="DP12" i="17"/>
  <c r="DO12" i="17"/>
  <c r="DN12" i="17"/>
  <c r="DM12" i="17"/>
  <c r="DL12" i="17"/>
  <c r="DK12" i="17"/>
  <c r="DJ12" i="17"/>
  <c r="DI12" i="17"/>
  <c r="DH12" i="17"/>
  <c r="DG12" i="17"/>
  <c r="DF12" i="17"/>
  <c r="DE12" i="17"/>
  <c r="DD12" i="17"/>
  <c r="DC12" i="17"/>
  <c r="DB12" i="17"/>
  <c r="DA12" i="17"/>
  <c r="CZ12" i="17"/>
  <c r="CY12" i="17"/>
  <c r="CX12" i="17"/>
  <c r="CW12" i="17"/>
  <c r="CV12" i="17"/>
  <c r="CU12" i="17"/>
  <c r="CT12" i="17"/>
  <c r="CS12" i="17"/>
  <c r="CR12" i="17"/>
  <c r="CQ12" i="17"/>
  <c r="CP12" i="17"/>
  <c r="CO12" i="17"/>
  <c r="CN12" i="17"/>
  <c r="CM12" i="17"/>
  <c r="CL12" i="17"/>
  <c r="CK12" i="17"/>
  <c r="CJ12" i="17"/>
  <c r="CI12" i="17"/>
  <c r="CH12" i="17"/>
  <c r="CG12" i="17"/>
  <c r="CF12" i="17"/>
  <c r="CE12" i="17"/>
  <c r="CD12" i="17"/>
  <c r="CC12" i="17"/>
  <c r="CB12" i="17"/>
  <c r="CA12" i="17"/>
  <c r="BZ12" i="17"/>
  <c r="EO12" i="17" s="1"/>
  <c r="BY12" i="17"/>
  <c r="BX12" i="17"/>
  <c r="BW12" i="17"/>
  <c r="EN11" i="17"/>
  <c r="EM11" i="17"/>
  <c r="EL11" i="17"/>
  <c r="EK11" i="17"/>
  <c r="EJ11" i="17"/>
  <c r="EI11" i="17"/>
  <c r="EH11" i="17"/>
  <c r="EG11" i="17"/>
  <c r="EF11" i="17"/>
  <c r="EE11" i="17"/>
  <c r="ED11" i="17"/>
  <c r="EC11" i="17"/>
  <c r="EB11" i="17"/>
  <c r="EA11" i="17"/>
  <c r="DZ11" i="17"/>
  <c r="DY11" i="17"/>
  <c r="DX11" i="17"/>
  <c r="DW11" i="17"/>
  <c r="DV11" i="17"/>
  <c r="DU11" i="17"/>
  <c r="DT11" i="17"/>
  <c r="DS11" i="17"/>
  <c r="DR11" i="17"/>
  <c r="DQ11" i="17"/>
  <c r="DP11" i="17"/>
  <c r="DO11" i="17"/>
  <c r="DN11" i="17"/>
  <c r="DM11" i="17"/>
  <c r="DL11" i="17"/>
  <c r="DK11" i="17"/>
  <c r="DJ11" i="17"/>
  <c r="DI11" i="17"/>
  <c r="DH11" i="17"/>
  <c r="DG11" i="17"/>
  <c r="DF11" i="17"/>
  <c r="DE11" i="17"/>
  <c r="DD11" i="17"/>
  <c r="DC11" i="17"/>
  <c r="DB11" i="17"/>
  <c r="DA11" i="17"/>
  <c r="CZ11" i="17"/>
  <c r="CY11" i="17"/>
  <c r="CX11" i="17"/>
  <c r="CW11" i="17"/>
  <c r="CV11" i="17"/>
  <c r="CU11" i="17"/>
  <c r="CT11" i="17"/>
  <c r="CS11" i="17"/>
  <c r="CR11" i="17"/>
  <c r="CQ11" i="17"/>
  <c r="CP11" i="17"/>
  <c r="CO11" i="17"/>
  <c r="CN11" i="17"/>
  <c r="CM11" i="17"/>
  <c r="CL11" i="17"/>
  <c r="CK11" i="17"/>
  <c r="CJ11" i="17"/>
  <c r="CI11" i="17"/>
  <c r="CH11" i="17"/>
  <c r="CG11" i="17"/>
  <c r="CF11" i="17"/>
  <c r="CE11" i="17"/>
  <c r="CD11" i="17"/>
  <c r="CC11" i="17"/>
  <c r="CB11" i="17"/>
  <c r="CA11" i="17"/>
  <c r="BZ11" i="17"/>
  <c r="BY11" i="17"/>
  <c r="BX11" i="17"/>
  <c r="BW11" i="17"/>
  <c r="EO11" i="17" s="1"/>
  <c r="EN10" i="17"/>
  <c r="EM10" i="17"/>
  <c r="EL10" i="17"/>
  <c r="EK10" i="17"/>
  <c r="EJ10" i="17"/>
  <c r="EI10" i="17"/>
  <c r="EH10" i="17"/>
  <c r="EG10" i="17"/>
  <c r="EF10" i="17"/>
  <c r="EE10" i="17"/>
  <c r="ED10" i="17"/>
  <c r="EC10" i="17"/>
  <c r="EB10" i="17"/>
  <c r="EA10" i="17"/>
  <c r="DZ10" i="17"/>
  <c r="DY10" i="17"/>
  <c r="DX10" i="17"/>
  <c r="DW10" i="17"/>
  <c r="DV10" i="17"/>
  <c r="DU10" i="17"/>
  <c r="DT10" i="17"/>
  <c r="DS10" i="17"/>
  <c r="DR10" i="17"/>
  <c r="DQ10" i="17"/>
  <c r="DP10" i="17"/>
  <c r="DO10" i="17"/>
  <c r="DN10" i="17"/>
  <c r="DM10" i="17"/>
  <c r="DL10" i="17"/>
  <c r="DK10" i="17"/>
  <c r="DJ10" i="17"/>
  <c r="DI10" i="17"/>
  <c r="DH10" i="17"/>
  <c r="DG10" i="17"/>
  <c r="DF10" i="17"/>
  <c r="DE10" i="17"/>
  <c r="DD10" i="17"/>
  <c r="DC10" i="17"/>
  <c r="DB10" i="17"/>
  <c r="DA10" i="17"/>
  <c r="CZ10" i="17"/>
  <c r="CY10" i="17"/>
  <c r="CX10" i="17"/>
  <c r="CW10" i="17"/>
  <c r="CV10" i="17"/>
  <c r="CU10" i="17"/>
  <c r="CT10" i="17"/>
  <c r="CS10" i="17"/>
  <c r="CR10" i="17"/>
  <c r="CQ10" i="17"/>
  <c r="CP10" i="17"/>
  <c r="CO10" i="17"/>
  <c r="CN10" i="17"/>
  <c r="CM10" i="17"/>
  <c r="CL10" i="17"/>
  <c r="CK10" i="17"/>
  <c r="CJ10" i="17"/>
  <c r="CI10" i="17"/>
  <c r="CH10" i="17"/>
  <c r="CG10" i="17"/>
  <c r="CF10" i="17"/>
  <c r="CE10" i="17"/>
  <c r="CD10" i="17"/>
  <c r="CC10" i="17"/>
  <c r="CB10" i="17"/>
  <c r="CA10" i="17"/>
  <c r="BZ10" i="17"/>
  <c r="BY10" i="17"/>
  <c r="BX10" i="17"/>
  <c r="BW10" i="17"/>
  <c r="EO10" i="17" s="1"/>
  <c r="EN9" i="17"/>
  <c r="EM9" i="17"/>
  <c r="EL9" i="17"/>
  <c r="EK9" i="17"/>
  <c r="EJ9" i="17"/>
  <c r="EI9" i="17"/>
  <c r="EH9" i="17"/>
  <c r="EG9" i="17"/>
  <c r="EF9" i="17"/>
  <c r="EE9" i="17"/>
  <c r="ED9" i="17"/>
  <c r="EC9" i="17"/>
  <c r="EB9" i="17"/>
  <c r="EA9" i="17"/>
  <c r="DZ9" i="17"/>
  <c r="DY9" i="17"/>
  <c r="DX9" i="17"/>
  <c r="DW9" i="17"/>
  <c r="DV9" i="17"/>
  <c r="DU9" i="17"/>
  <c r="DT9" i="17"/>
  <c r="DS9" i="17"/>
  <c r="DR9" i="17"/>
  <c r="DQ9" i="17"/>
  <c r="DP9" i="17"/>
  <c r="DO9" i="17"/>
  <c r="DN9" i="17"/>
  <c r="DM9" i="17"/>
  <c r="DL9" i="17"/>
  <c r="DK9" i="17"/>
  <c r="DJ9" i="17"/>
  <c r="DI9" i="17"/>
  <c r="DH9" i="17"/>
  <c r="DG9" i="17"/>
  <c r="DF9" i="17"/>
  <c r="DE9" i="17"/>
  <c r="DD9" i="17"/>
  <c r="DC9" i="17"/>
  <c r="DB9" i="17"/>
  <c r="DA9" i="17"/>
  <c r="CZ9" i="17"/>
  <c r="CY9" i="17"/>
  <c r="CX9" i="17"/>
  <c r="CW9" i="17"/>
  <c r="CV9" i="17"/>
  <c r="CU9" i="17"/>
  <c r="CT9" i="17"/>
  <c r="CS9" i="17"/>
  <c r="CR9" i="17"/>
  <c r="CQ9" i="17"/>
  <c r="CP9" i="17"/>
  <c r="CO9" i="17"/>
  <c r="CN9" i="17"/>
  <c r="CM9" i="17"/>
  <c r="CL9" i="17"/>
  <c r="CK9" i="17"/>
  <c r="CJ9" i="17"/>
  <c r="CI9" i="17"/>
  <c r="CH9" i="17"/>
  <c r="CG9" i="17"/>
  <c r="CF9" i="17"/>
  <c r="CE9" i="17"/>
  <c r="CD9" i="17"/>
  <c r="CC9" i="17"/>
  <c r="CB9" i="17"/>
  <c r="CA9" i="17"/>
  <c r="BZ9" i="17"/>
  <c r="BY9" i="17"/>
  <c r="BX9" i="17"/>
  <c r="BW9" i="17"/>
  <c r="EO9" i="17" s="1"/>
  <c r="EP9" i="17" s="1"/>
  <c r="EN8" i="17"/>
  <c r="EM8" i="17"/>
  <c r="EL8" i="17"/>
  <c r="EK8" i="17"/>
  <c r="EJ8" i="17"/>
  <c r="EI8" i="17"/>
  <c r="EH8" i="17"/>
  <c r="EG8" i="17"/>
  <c r="EF8" i="17"/>
  <c r="EE8" i="17"/>
  <c r="ED8" i="17"/>
  <c r="EC8" i="17"/>
  <c r="EB8" i="17"/>
  <c r="EA8" i="17"/>
  <c r="DZ8" i="17"/>
  <c r="DY8" i="17"/>
  <c r="DX8" i="17"/>
  <c r="DW8" i="17"/>
  <c r="DV8" i="17"/>
  <c r="DU8" i="17"/>
  <c r="DT8" i="17"/>
  <c r="DS8" i="17"/>
  <c r="DR8" i="17"/>
  <c r="DQ8" i="17"/>
  <c r="DP8" i="17"/>
  <c r="DO8" i="17"/>
  <c r="DN8" i="17"/>
  <c r="DM8" i="17"/>
  <c r="DL8" i="17"/>
  <c r="DK8" i="17"/>
  <c r="DJ8" i="17"/>
  <c r="DI8" i="17"/>
  <c r="DH8" i="17"/>
  <c r="DG8" i="17"/>
  <c r="DF8" i="17"/>
  <c r="DE8" i="17"/>
  <c r="DD8" i="17"/>
  <c r="DC8" i="17"/>
  <c r="DB8" i="17"/>
  <c r="DA8" i="17"/>
  <c r="CZ8" i="17"/>
  <c r="CY8" i="17"/>
  <c r="CX8" i="17"/>
  <c r="CW8" i="17"/>
  <c r="CV8" i="17"/>
  <c r="CU8" i="17"/>
  <c r="CT8" i="17"/>
  <c r="CS8" i="17"/>
  <c r="CR8" i="17"/>
  <c r="CQ8" i="17"/>
  <c r="CP8" i="17"/>
  <c r="CO8" i="17"/>
  <c r="CN8" i="17"/>
  <c r="CM8" i="17"/>
  <c r="CL8" i="17"/>
  <c r="CK8" i="17"/>
  <c r="CJ8" i="17"/>
  <c r="CI8" i="17"/>
  <c r="CH8" i="17"/>
  <c r="CG8" i="17"/>
  <c r="CF8" i="17"/>
  <c r="CE8" i="17"/>
  <c r="CD8" i="17"/>
  <c r="CC8" i="17"/>
  <c r="CB8" i="17"/>
  <c r="CA8" i="17"/>
  <c r="BZ8" i="17"/>
  <c r="EO8" i="17" s="1"/>
  <c r="BY8" i="17"/>
  <c r="BX8" i="17"/>
  <c r="BW8" i="17"/>
  <c r="EN7" i="17"/>
  <c r="EM7" i="17"/>
  <c r="EL7" i="17"/>
  <c r="EK7" i="17"/>
  <c r="EJ7" i="17"/>
  <c r="EI7" i="17"/>
  <c r="EH7" i="17"/>
  <c r="EG7" i="17"/>
  <c r="EF7" i="17"/>
  <c r="EE7" i="17"/>
  <c r="ED7" i="17"/>
  <c r="EC7" i="17"/>
  <c r="EB7" i="17"/>
  <c r="EA7" i="17"/>
  <c r="DZ7" i="17"/>
  <c r="DY7" i="17"/>
  <c r="DX7" i="17"/>
  <c r="DW7" i="17"/>
  <c r="DV7" i="17"/>
  <c r="DU7" i="17"/>
  <c r="DT7" i="17"/>
  <c r="DS7" i="17"/>
  <c r="DR7" i="17"/>
  <c r="DQ7" i="17"/>
  <c r="DP7" i="17"/>
  <c r="DO7" i="17"/>
  <c r="DN7" i="17"/>
  <c r="DM7" i="17"/>
  <c r="DL7" i="17"/>
  <c r="DK7" i="17"/>
  <c r="DJ7" i="17"/>
  <c r="DI7" i="17"/>
  <c r="DH7" i="17"/>
  <c r="DG7" i="17"/>
  <c r="DF7" i="17"/>
  <c r="DE7" i="17"/>
  <c r="DD7" i="17"/>
  <c r="DC7" i="17"/>
  <c r="DB7" i="17"/>
  <c r="DA7" i="17"/>
  <c r="CZ7" i="17"/>
  <c r="CY7" i="17"/>
  <c r="CX7" i="17"/>
  <c r="CW7" i="17"/>
  <c r="CV7" i="17"/>
  <c r="CU7" i="17"/>
  <c r="CT7" i="17"/>
  <c r="CS7" i="17"/>
  <c r="CR7" i="17"/>
  <c r="CQ7" i="17"/>
  <c r="CP7" i="17"/>
  <c r="CO7" i="17"/>
  <c r="CN7" i="17"/>
  <c r="CM7" i="17"/>
  <c r="CL7" i="17"/>
  <c r="CK7" i="17"/>
  <c r="CJ7" i="17"/>
  <c r="CI7" i="17"/>
  <c r="CH7" i="17"/>
  <c r="CG7" i="17"/>
  <c r="CF7" i="17"/>
  <c r="CE7" i="17"/>
  <c r="CD7" i="17"/>
  <c r="CC7" i="17"/>
  <c r="CB7" i="17"/>
  <c r="CA7" i="17"/>
  <c r="BZ7" i="17"/>
  <c r="BY7" i="17"/>
  <c r="BX7" i="17"/>
  <c r="BW7" i="17"/>
  <c r="EO7" i="17" s="1"/>
  <c r="EN6" i="17"/>
  <c r="EM6" i="17"/>
  <c r="EL6" i="17"/>
  <c r="EK6" i="17"/>
  <c r="EJ6" i="17"/>
  <c r="EI6" i="17"/>
  <c r="EH6" i="17"/>
  <c r="EG6" i="17"/>
  <c r="EF6" i="17"/>
  <c r="EE6" i="17"/>
  <c r="ED6" i="17"/>
  <c r="EC6" i="17"/>
  <c r="EB6" i="17"/>
  <c r="EA6" i="17"/>
  <c r="DZ6" i="17"/>
  <c r="DY6" i="17"/>
  <c r="DX6" i="17"/>
  <c r="DW6" i="17"/>
  <c r="DV6" i="17"/>
  <c r="DU6" i="17"/>
  <c r="DT6" i="17"/>
  <c r="DS6" i="17"/>
  <c r="DR6" i="17"/>
  <c r="DQ6" i="17"/>
  <c r="DP6" i="17"/>
  <c r="DO6" i="17"/>
  <c r="DN6" i="17"/>
  <c r="DM6" i="17"/>
  <c r="DL6" i="17"/>
  <c r="DK6" i="17"/>
  <c r="DJ6" i="17"/>
  <c r="DI6" i="17"/>
  <c r="DH6" i="17"/>
  <c r="DG6" i="17"/>
  <c r="DF6" i="17"/>
  <c r="DE6" i="17"/>
  <c r="DD6" i="17"/>
  <c r="DC6" i="17"/>
  <c r="DB6" i="17"/>
  <c r="DA6" i="17"/>
  <c r="CZ6" i="17"/>
  <c r="CY6" i="17"/>
  <c r="CX6" i="17"/>
  <c r="CW6" i="17"/>
  <c r="CV6" i="17"/>
  <c r="CU6" i="17"/>
  <c r="CT6" i="17"/>
  <c r="CS6" i="17"/>
  <c r="CR6" i="17"/>
  <c r="CQ6" i="17"/>
  <c r="CP6" i="17"/>
  <c r="CO6" i="17"/>
  <c r="CN6" i="17"/>
  <c r="CM6" i="17"/>
  <c r="CL6" i="17"/>
  <c r="CK6" i="17"/>
  <c r="CJ6" i="17"/>
  <c r="CI6" i="17"/>
  <c r="CH6" i="17"/>
  <c r="CG6" i="17"/>
  <c r="CF6" i="17"/>
  <c r="CE6" i="17"/>
  <c r="CD6" i="17"/>
  <c r="CC6" i="17"/>
  <c r="CB6" i="17"/>
  <c r="CA6" i="17"/>
  <c r="BZ6" i="17"/>
  <c r="BY6" i="17"/>
  <c r="BX6" i="17"/>
  <c r="BW6" i="17"/>
  <c r="EO6" i="17" s="1"/>
  <c r="EN5" i="17"/>
  <c r="EM5" i="17"/>
  <c r="EL5" i="17"/>
  <c r="EK5" i="17"/>
  <c r="EJ5" i="17"/>
  <c r="EI5" i="17"/>
  <c r="EH5" i="17"/>
  <c r="EG5" i="17"/>
  <c r="EF5" i="17"/>
  <c r="EE5" i="17"/>
  <c r="ED5" i="17"/>
  <c r="EC5" i="17"/>
  <c r="EB5" i="17"/>
  <c r="EA5" i="17"/>
  <c r="DZ5" i="17"/>
  <c r="DY5" i="17"/>
  <c r="DX5" i="17"/>
  <c r="DW5" i="17"/>
  <c r="DV5" i="17"/>
  <c r="DU5" i="17"/>
  <c r="DT5" i="17"/>
  <c r="DS5" i="17"/>
  <c r="DR5" i="17"/>
  <c r="DQ5" i="17"/>
  <c r="DP5" i="17"/>
  <c r="DO5" i="17"/>
  <c r="DN5" i="17"/>
  <c r="DM5" i="17"/>
  <c r="DL5" i="17"/>
  <c r="DK5" i="17"/>
  <c r="DJ5" i="17"/>
  <c r="DI5" i="17"/>
  <c r="DH5" i="17"/>
  <c r="DG5" i="17"/>
  <c r="DF5" i="17"/>
  <c r="DE5" i="17"/>
  <c r="DD5" i="17"/>
  <c r="DC5" i="17"/>
  <c r="DB5" i="17"/>
  <c r="DA5" i="17"/>
  <c r="CZ5" i="17"/>
  <c r="CY5" i="17"/>
  <c r="CX5" i="17"/>
  <c r="CW5" i="17"/>
  <c r="CV5" i="17"/>
  <c r="CU5" i="17"/>
  <c r="CT5" i="17"/>
  <c r="CS5" i="17"/>
  <c r="CR5" i="17"/>
  <c r="CQ5" i="17"/>
  <c r="CP5" i="17"/>
  <c r="CO5" i="17"/>
  <c r="CN5" i="17"/>
  <c r="CM5" i="17"/>
  <c r="CL5" i="17"/>
  <c r="CK5" i="17"/>
  <c r="CJ5" i="17"/>
  <c r="CI5" i="17"/>
  <c r="CH5" i="17"/>
  <c r="CG5" i="17"/>
  <c r="CF5" i="17"/>
  <c r="CE5" i="17"/>
  <c r="CD5" i="17"/>
  <c r="CC5" i="17"/>
  <c r="CB5" i="17"/>
  <c r="CA5" i="17"/>
  <c r="BZ5" i="17"/>
  <c r="BY5" i="17"/>
  <c r="BX5" i="17"/>
  <c r="BW5" i="17"/>
  <c r="EO5" i="17" s="1"/>
  <c r="EO3" i="17"/>
  <c r="BS2" i="17"/>
  <c r="BR2" i="17"/>
  <c r="BQ2" i="17"/>
  <c r="BP2" i="17"/>
  <c r="BO2" i="17"/>
  <c r="BN2" i="17"/>
  <c r="BM2" i="17"/>
  <c r="BL2" i="17"/>
  <c r="BK2" i="17"/>
  <c r="BJ2" i="17"/>
  <c r="BI2" i="17"/>
  <c r="BH2" i="17"/>
  <c r="BG2" i="17"/>
  <c r="BF2" i="17"/>
  <c r="BE2" i="17"/>
  <c r="BD2" i="17"/>
  <c r="BC2" i="17"/>
  <c r="BB2" i="17"/>
  <c r="BA2" i="17"/>
  <c r="AZ2" i="17"/>
  <c r="AY2" i="17"/>
  <c r="AX2" i="17"/>
  <c r="AW2" i="17"/>
  <c r="AV2" i="17"/>
  <c r="AU2" i="17"/>
  <c r="AT2" i="17"/>
  <c r="AS2" i="17"/>
  <c r="AR2" i="17"/>
  <c r="AQ2" i="17"/>
  <c r="AP2" i="17"/>
  <c r="AO2" i="17"/>
  <c r="AN2" i="17"/>
  <c r="AM2" i="17"/>
  <c r="AL2" i="17"/>
  <c r="AK2" i="17"/>
  <c r="AJ2" i="17"/>
  <c r="AI2" i="17"/>
  <c r="AH2" i="17"/>
  <c r="AG2" i="17"/>
  <c r="AF2" i="17"/>
  <c r="AE2" i="17"/>
  <c r="AD2" i="17"/>
  <c r="AC2" i="17"/>
  <c r="AB2" i="17"/>
  <c r="AA2" i="17"/>
  <c r="Z2" i="17"/>
  <c r="Y2" i="17"/>
  <c r="X2" i="17"/>
  <c r="W2" i="17"/>
  <c r="V2" i="17"/>
  <c r="U2" i="17"/>
  <c r="T2" i="17"/>
  <c r="S2" i="17"/>
  <c r="R2" i="17"/>
  <c r="Q2" i="17"/>
  <c r="P2" i="17"/>
  <c r="O2" i="17"/>
  <c r="N2" i="17"/>
  <c r="M2" i="17"/>
  <c r="L2" i="17"/>
  <c r="K2" i="17"/>
  <c r="J2" i="17"/>
  <c r="I2" i="17"/>
  <c r="H2" i="17"/>
  <c r="G2" i="17"/>
  <c r="F2" i="17"/>
  <c r="E2" i="17"/>
  <c r="D2" i="17"/>
  <c r="C2" i="17"/>
  <c r="B2" i="17"/>
  <c r="E33" i="16"/>
  <c r="B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33" i="16" s="1"/>
  <c r="EP5" i="17" l="1"/>
  <c r="EP6" i="17"/>
  <c r="EQ6" i="17" s="1"/>
  <c r="ES6" i="17" s="1"/>
  <c r="EP10" i="17"/>
  <c r="EP14" i="17"/>
  <c r="EP18" i="17"/>
  <c r="EP22" i="17"/>
  <c r="EP26" i="17"/>
  <c r="EP30" i="17"/>
  <c r="EQ29" i="17"/>
  <c r="ES29" i="17" s="1"/>
  <c r="EP21" i="17"/>
  <c r="EP25" i="17"/>
  <c r="EP29" i="17"/>
  <c r="EP11" i="17"/>
  <c r="EQ11" i="17" s="1"/>
  <c r="ES11" i="17" s="1"/>
  <c r="EP15" i="17"/>
  <c r="EQ15" i="17" s="1"/>
  <c r="ES15" i="17" s="1"/>
  <c r="EP19" i="17"/>
  <c r="EQ19" i="17" s="1"/>
  <c r="ES19" i="17" s="1"/>
  <c r="EP23" i="17"/>
  <c r="EQ23" i="17" s="1"/>
  <c r="ES23" i="17" s="1"/>
  <c r="EP27" i="17"/>
  <c r="EQ27" i="17" s="1"/>
  <c r="ES27" i="17" s="1"/>
  <c r="EP13" i="17"/>
  <c r="EP17" i="17"/>
  <c r="EP7" i="17"/>
  <c r="EQ7" i="17" s="1"/>
  <c r="ES7" i="17" s="1"/>
  <c r="EP8" i="17"/>
  <c r="EQ8" i="17" s="1"/>
  <c r="ES8" i="17" s="1"/>
  <c r="EP12" i="17"/>
  <c r="EQ12" i="17" s="1"/>
  <c r="ES12" i="17" s="1"/>
  <c r="EP16" i="17"/>
  <c r="EQ16" i="17" s="1"/>
  <c r="ES16" i="17" s="1"/>
  <c r="EP20" i="17"/>
  <c r="EQ20" i="17" s="1"/>
  <c r="ES20" i="17" s="1"/>
  <c r="EP24" i="17"/>
  <c r="EQ24" i="17" s="1"/>
  <c r="ES24" i="17" s="1"/>
  <c r="EP28" i="17"/>
  <c r="EQ10" i="17"/>
  <c r="ES10" i="17" s="1"/>
  <c r="EQ14" i="17"/>
  <c r="ES14" i="17" s="1"/>
  <c r="EQ18" i="17"/>
  <c r="ES18" i="17" s="1"/>
  <c r="EQ22" i="17"/>
  <c r="ES22" i="17" s="1"/>
  <c r="EQ26" i="17"/>
  <c r="ES26" i="17" s="1"/>
  <c r="EQ30" i="17"/>
  <c r="ES30" i="17" s="1"/>
  <c r="EQ28" i="17"/>
  <c r="ES28" i="17" s="1"/>
  <c r="EQ9" i="17"/>
  <c r="ES9" i="17" s="1"/>
  <c r="EQ13" i="17"/>
  <c r="ES13" i="17" s="1"/>
  <c r="EQ17" i="17"/>
  <c r="ES17" i="17" s="1"/>
  <c r="EQ21" i="17"/>
  <c r="ES21" i="17" s="1"/>
  <c r="EQ25" i="17"/>
  <c r="ES25" i="17" s="1"/>
  <c r="EP31" i="17" l="1"/>
  <c r="EQ5" i="17"/>
  <c r="EQ31" i="17" l="1"/>
  <c r="ES5" i="17"/>
  <c r="ES31" i="17" s="1"/>
  <c r="EJ31" i="15" l="1"/>
  <c r="EI31" i="15"/>
  <c r="EH31" i="15"/>
  <c r="EG31" i="15"/>
  <c r="EF31" i="15"/>
  <c r="EE31" i="15"/>
  <c r="ED31" i="15"/>
  <c r="EC31" i="15"/>
  <c r="EB31" i="15"/>
  <c r="EA31" i="15"/>
  <c r="DZ31" i="15"/>
  <c r="DY31" i="15"/>
  <c r="DX31" i="15"/>
  <c r="DW31" i="15"/>
  <c r="DV31" i="15"/>
  <c r="DU31" i="15"/>
  <c r="DT31" i="15"/>
  <c r="DS31" i="15"/>
  <c r="DR31" i="15"/>
  <c r="DQ31" i="15"/>
  <c r="DP31" i="15"/>
  <c r="DO31" i="15"/>
  <c r="DN31" i="15"/>
  <c r="DM31" i="15"/>
  <c r="DL31" i="15"/>
  <c r="DK31" i="15"/>
  <c r="DJ31" i="15"/>
  <c r="DI31" i="15"/>
  <c r="DH31" i="15"/>
  <c r="DG31" i="15"/>
  <c r="DF31" i="15"/>
  <c r="DE31" i="15"/>
  <c r="DD31" i="15"/>
  <c r="DC31" i="15"/>
  <c r="DB31" i="15"/>
  <c r="DA31" i="15"/>
  <c r="CZ31" i="15"/>
  <c r="CY31" i="15"/>
  <c r="CX31" i="15"/>
  <c r="CW31" i="15"/>
  <c r="CV31" i="15"/>
  <c r="CU31" i="15"/>
  <c r="CT31" i="15"/>
  <c r="CS31" i="15"/>
  <c r="CR31" i="15"/>
  <c r="CQ31" i="15"/>
  <c r="CP31" i="15"/>
  <c r="CO31" i="15"/>
  <c r="CN31" i="15"/>
  <c r="CM31" i="15"/>
  <c r="CL31" i="15"/>
  <c r="CK31" i="15"/>
  <c r="CJ31" i="15"/>
  <c r="CI31" i="15"/>
  <c r="CH31" i="15"/>
  <c r="CG31" i="15"/>
  <c r="CF31" i="15"/>
  <c r="CE31" i="15"/>
  <c r="CD31" i="15"/>
  <c r="CC31" i="15"/>
  <c r="CB31" i="15"/>
  <c r="CA31" i="15"/>
  <c r="BZ31" i="15"/>
  <c r="BY31" i="15"/>
  <c r="EK31" i="15" s="1"/>
  <c r="BX31" i="15"/>
  <c r="BW31" i="15"/>
  <c r="BV31" i="15"/>
  <c r="BU31" i="15"/>
  <c r="EJ30" i="15"/>
  <c r="EI30" i="15"/>
  <c r="EH30" i="15"/>
  <c r="EG30" i="15"/>
  <c r="EF30" i="15"/>
  <c r="EE30" i="15"/>
  <c r="ED30" i="15"/>
  <c r="EC30" i="15"/>
  <c r="EB30" i="15"/>
  <c r="EA30" i="15"/>
  <c r="DZ30" i="15"/>
  <c r="DY30" i="15"/>
  <c r="DX30" i="15"/>
  <c r="DW30" i="15"/>
  <c r="DV30" i="15"/>
  <c r="DU30" i="15"/>
  <c r="DT30" i="15"/>
  <c r="DS30" i="15"/>
  <c r="DR30" i="15"/>
  <c r="DQ30" i="15"/>
  <c r="DP30" i="15"/>
  <c r="DO30" i="15"/>
  <c r="DN30" i="15"/>
  <c r="DM30" i="15"/>
  <c r="DL30" i="15"/>
  <c r="DK30" i="15"/>
  <c r="DJ30" i="15"/>
  <c r="DI30" i="15"/>
  <c r="DH30" i="15"/>
  <c r="DG30" i="15"/>
  <c r="DF30" i="15"/>
  <c r="DE30" i="15"/>
  <c r="DD30" i="15"/>
  <c r="DC30" i="15"/>
  <c r="DB30" i="15"/>
  <c r="DA30" i="15"/>
  <c r="CZ30" i="15"/>
  <c r="CY30" i="15"/>
  <c r="CX30" i="15"/>
  <c r="CW30" i="15"/>
  <c r="CV30" i="15"/>
  <c r="CU30" i="15"/>
  <c r="CT30" i="15"/>
  <c r="CS30" i="15"/>
  <c r="CR30" i="15"/>
  <c r="CQ30" i="15"/>
  <c r="CP30" i="15"/>
  <c r="CO30" i="15"/>
  <c r="CN30" i="15"/>
  <c r="CM30" i="15"/>
  <c r="CL30" i="15"/>
  <c r="CK30" i="15"/>
  <c r="CJ30" i="15"/>
  <c r="CI30" i="15"/>
  <c r="CH30" i="15"/>
  <c r="CG30" i="15"/>
  <c r="CF30" i="15"/>
  <c r="CE30" i="15"/>
  <c r="CD30" i="15"/>
  <c r="CC30" i="15"/>
  <c r="CB30" i="15"/>
  <c r="CA30" i="15"/>
  <c r="BZ30" i="15"/>
  <c r="BY30" i="15"/>
  <c r="BX30" i="15"/>
  <c r="BW30" i="15"/>
  <c r="BV30" i="15"/>
  <c r="BU30" i="15"/>
  <c r="EK30" i="15" s="1"/>
  <c r="EJ29" i="15"/>
  <c r="EI29" i="15"/>
  <c r="EH29" i="15"/>
  <c r="EG29" i="15"/>
  <c r="EF29" i="15"/>
  <c r="EE29" i="15"/>
  <c r="ED29" i="15"/>
  <c r="EC29" i="15"/>
  <c r="EB29" i="15"/>
  <c r="EA29" i="15"/>
  <c r="DZ29" i="15"/>
  <c r="DY29" i="15"/>
  <c r="DX29" i="15"/>
  <c r="DW29" i="15"/>
  <c r="DV29" i="15"/>
  <c r="DU29" i="15"/>
  <c r="DT29" i="15"/>
  <c r="DS29" i="15"/>
  <c r="DR29" i="15"/>
  <c r="DQ29" i="15"/>
  <c r="DP29" i="15"/>
  <c r="DO29" i="15"/>
  <c r="DN29" i="15"/>
  <c r="DM29" i="15"/>
  <c r="DL29" i="15"/>
  <c r="DK29" i="15"/>
  <c r="DJ29" i="15"/>
  <c r="DI29" i="15"/>
  <c r="DH29" i="15"/>
  <c r="DG29" i="15"/>
  <c r="DF29" i="15"/>
  <c r="DE29" i="15"/>
  <c r="DD29" i="15"/>
  <c r="DC29" i="15"/>
  <c r="DB29" i="15"/>
  <c r="DA29" i="15"/>
  <c r="CZ29" i="15"/>
  <c r="CY29" i="15"/>
  <c r="CX29" i="15"/>
  <c r="CW29" i="15"/>
  <c r="CV29" i="15"/>
  <c r="CU29" i="15"/>
  <c r="CT29" i="15"/>
  <c r="CS29" i="15"/>
  <c r="CR29" i="15"/>
  <c r="CQ29" i="15"/>
  <c r="CP29" i="15"/>
  <c r="CO29" i="15"/>
  <c r="CN29" i="15"/>
  <c r="CM29" i="15"/>
  <c r="CL29" i="15"/>
  <c r="CK29" i="15"/>
  <c r="CJ29" i="15"/>
  <c r="CI29" i="15"/>
  <c r="CH29" i="15"/>
  <c r="CG29" i="15"/>
  <c r="CF29" i="15"/>
  <c r="CE29" i="15"/>
  <c r="CD29" i="15"/>
  <c r="CC29" i="15"/>
  <c r="CB29" i="15"/>
  <c r="CA29" i="15"/>
  <c r="BZ29" i="15"/>
  <c r="BY29" i="15"/>
  <c r="BX29" i="15"/>
  <c r="BW29" i="15"/>
  <c r="BV29" i="15"/>
  <c r="BU29" i="15"/>
  <c r="EK29" i="15" s="1"/>
  <c r="EJ28" i="15"/>
  <c r="EI28" i="15"/>
  <c r="EH28" i="15"/>
  <c r="EG28" i="15"/>
  <c r="EF28" i="15"/>
  <c r="EE28" i="15"/>
  <c r="ED28" i="15"/>
  <c r="EC28" i="15"/>
  <c r="EB28" i="15"/>
  <c r="EA28" i="15"/>
  <c r="DZ28" i="15"/>
  <c r="DY28" i="15"/>
  <c r="DX28" i="15"/>
  <c r="DW28" i="15"/>
  <c r="DV28" i="15"/>
  <c r="DU28" i="15"/>
  <c r="DT28" i="15"/>
  <c r="DS28" i="15"/>
  <c r="DR28" i="15"/>
  <c r="DQ28" i="15"/>
  <c r="DP28" i="15"/>
  <c r="DO28" i="15"/>
  <c r="DN28" i="15"/>
  <c r="DM28" i="15"/>
  <c r="DL28" i="15"/>
  <c r="DK28" i="15"/>
  <c r="DJ28" i="15"/>
  <c r="DI28" i="15"/>
  <c r="DH28" i="15"/>
  <c r="DG28" i="15"/>
  <c r="DF28" i="15"/>
  <c r="DE28" i="15"/>
  <c r="DD28" i="15"/>
  <c r="DC28" i="15"/>
  <c r="DB28" i="15"/>
  <c r="DA28" i="15"/>
  <c r="CZ28" i="15"/>
  <c r="CY28" i="15"/>
  <c r="CX28" i="15"/>
  <c r="CW28" i="15"/>
  <c r="CV28" i="15"/>
  <c r="CU28" i="15"/>
  <c r="CT28" i="15"/>
  <c r="CS28" i="15"/>
  <c r="CR28" i="15"/>
  <c r="CQ28" i="15"/>
  <c r="CP28" i="15"/>
  <c r="CO28" i="15"/>
  <c r="CN28" i="15"/>
  <c r="CM28" i="15"/>
  <c r="CL28" i="15"/>
  <c r="CK28" i="15"/>
  <c r="CJ28" i="15"/>
  <c r="CI28" i="15"/>
  <c r="CH28" i="15"/>
  <c r="CG28" i="15"/>
  <c r="CF28" i="15"/>
  <c r="CE28" i="15"/>
  <c r="CD28" i="15"/>
  <c r="CC28" i="15"/>
  <c r="CB28" i="15"/>
  <c r="CA28" i="15"/>
  <c r="BZ28" i="15"/>
  <c r="BY28" i="15"/>
  <c r="BX28" i="15"/>
  <c r="BW28" i="15"/>
  <c r="BV28" i="15"/>
  <c r="BU28" i="15"/>
  <c r="EK28" i="15" s="1"/>
  <c r="EJ27" i="15"/>
  <c r="EI27" i="15"/>
  <c r="EH27" i="15"/>
  <c r="EG27" i="15"/>
  <c r="EF27" i="15"/>
  <c r="EE27" i="15"/>
  <c r="ED27" i="15"/>
  <c r="EC27" i="15"/>
  <c r="EB27" i="15"/>
  <c r="EA27" i="15"/>
  <c r="DZ27" i="15"/>
  <c r="DY27" i="15"/>
  <c r="DX27" i="15"/>
  <c r="DW27" i="15"/>
  <c r="DV27" i="15"/>
  <c r="DU27" i="15"/>
  <c r="DT27" i="15"/>
  <c r="DS27" i="15"/>
  <c r="DR27" i="15"/>
  <c r="DQ27" i="15"/>
  <c r="DP27" i="15"/>
  <c r="DO27" i="15"/>
  <c r="DN27" i="15"/>
  <c r="DM27" i="15"/>
  <c r="DL27" i="15"/>
  <c r="DK27" i="15"/>
  <c r="DJ27" i="15"/>
  <c r="DI27" i="15"/>
  <c r="DH27" i="15"/>
  <c r="DG27" i="15"/>
  <c r="DF27" i="15"/>
  <c r="DE27" i="15"/>
  <c r="DD27" i="15"/>
  <c r="DC27" i="15"/>
  <c r="DB27" i="15"/>
  <c r="DA27" i="15"/>
  <c r="CZ27" i="15"/>
  <c r="CY27" i="15"/>
  <c r="CX27" i="15"/>
  <c r="CW27" i="15"/>
  <c r="CV27" i="15"/>
  <c r="CU27" i="15"/>
  <c r="CT27" i="15"/>
  <c r="CS27" i="15"/>
  <c r="CR27" i="15"/>
  <c r="CQ27" i="15"/>
  <c r="CP27" i="15"/>
  <c r="CO27" i="15"/>
  <c r="CN27" i="15"/>
  <c r="CM27" i="15"/>
  <c r="CL27" i="15"/>
  <c r="CK27" i="15"/>
  <c r="CJ27" i="15"/>
  <c r="CI27" i="15"/>
  <c r="CH27" i="15"/>
  <c r="CG27" i="15"/>
  <c r="CF27" i="15"/>
  <c r="CE27" i="15"/>
  <c r="CD27" i="15"/>
  <c r="CC27" i="15"/>
  <c r="CB27" i="15"/>
  <c r="CA27" i="15"/>
  <c r="BZ27" i="15"/>
  <c r="BY27" i="15"/>
  <c r="BX27" i="15"/>
  <c r="BW27" i="15"/>
  <c r="BV27" i="15"/>
  <c r="BU27" i="15"/>
  <c r="EK27" i="15" s="1"/>
  <c r="EJ26" i="15"/>
  <c r="EI26" i="15"/>
  <c r="EH26" i="15"/>
  <c r="EG26" i="15"/>
  <c r="EF26" i="15"/>
  <c r="EE26" i="15"/>
  <c r="ED26" i="15"/>
  <c r="EC26" i="15"/>
  <c r="EB26" i="15"/>
  <c r="EA26" i="15"/>
  <c r="DZ26" i="15"/>
  <c r="DY26" i="15"/>
  <c r="DX26" i="15"/>
  <c r="DW26" i="15"/>
  <c r="DV26" i="15"/>
  <c r="DU26" i="15"/>
  <c r="DT26" i="15"/>
  <c r="DS26" i="15"/>
  <c r="DR26" i="15"/>
  <c r="DQ26" i="15"/>
  <c r="DP26" i="15"/>
  <c r="DO26" i="15"/>
  <c r="DN26" i="15"/>
  <c r="DM26" i="15"/>
  <c r="DL26" i="15"/>
  <c r="DK26" i="15"/>
  <c r="DJ26" i="15"/>
  <c r="DI26" i="15"/>
  <c r="DH26" i="15"/>
  <c r="DG26" i="15"/>
  <c r="DF26" i="15"/>
  <c r="DE26" i="15"/>
  <c r="DD26" i="15"/>
  <c r="DC26" i="15"/>
  <c r="DB26" i="15"/>
  <c r="DA26" i="15"/>
  <c r="CZ26" i="15"/>
  <c r="CY26" i="15"/>
  <c r="CX26" i="15"/>
  <c r="CW26" i="15"/>
  <c r="CV26" i="15"/>
  <c r="CU26" i="15"/>
  <c r="CT26" i="15"/>
  <c r="CS26" i="15"/>
  <c r="CR26" i="15"/>
  <c r="CQ26" i="15"/>
  <c r="CP26" i="15"/>
  <c r="CO26" i="15"/>
  <c r="CN26" i="15"/>
  <c r="CM26" i="15"/>
  <c r="CL26" i="15"/>
  <c r="CK26" i="15"/>
  <c r="CJ26" i="15"/>
  <c r="CI26" i="15"/>
  <c r="CH26" i="15"/>
  <c r="CG26" i="15"/>
  <c r="CF26" i="15"/>
  <c r="CE26" i="15"/>
  <c r="CD26" i="15"/>
  <c r="CC26" i="15"/>
  <c r="CB26" i="15"/>
  <c r="CA26" i="15"/>
  <c r="BZ26" i="15"/>
  <c r="BY26" i="15"/>
  <c r="BX26" i="15"/>
  <c r="BW26" i="15"/>
  <c r="BV26" i="15"/>
  <c r="BU26" i="15"/>
  <c r="EK26" i="15" s="1"/>
  <c r="EJ25" i="15"/>
  <c r="EI25" i="15"/>
  <c r="EH25" i="15"/>
  <c r="EG25" i="15"/>
  <c r="EF25" i="15"/>
  <c r="EE25" i="15"/>
  <c r="ED25" i="15"/>
  <c r="EC25" i="15"/>
  <c r="EB25" i="15"/>
  <c r="EA25" i="15"/>
  <c r="DZ25" i="15"/>
  <c r="DY25" i="15"/>
  <c r="DX25" i="15"/>
  <c r="DW25" i="15"/>
  <c r="DV25" i="15"/>
  <c r="DU25" i="15"/>
  <c r="DT25" i="15"/>
  <c r="DS25" i="15"/>
  <c r="DR25" i="15"/>
  <c r="DQ25" i="15"/>
  <c r="DP25" i="15"/>
  <c r="DO25" i="15"/>
  <c r="DN25" i="15"/>
  <c r="DM25" i="15"/>
  <c r="DL25" i="15"/>
  <c r="DK25" i="15"/>
  <c r="DJ25" i="15"/>
  <c r="DI25" i="15"/>
  <c r="DH25" i="15"/>
  <c r="DG25" i="15"/>
  <c r="DF25" i="15"/>
  <c r="DE25" i="15"/>
  <c r="DD25" i="15"/>
  <c r="DC25" i="15"/>
  <c r="DB25" i="15"/>
  <c r="DA25" i="15"/>
  <c r="CZ25" i="15"/>
  <c r="CY25" i="15"/>
  <c r="CX25" i="15"/>
  <c r="CW25" i="15"/>
  <c r="CV25" i="15"/>
  <c r="CU25" i="15"/>
  <c r="CT25" i="15"/>
  <c r="CS25" i="15"/>
  <c r="CR25" i="15"/>
  <c r="CQ25" i="15"/>
  <c r="CP25" i="15"/>
  <c r="CO25" i="15"/>
  <c r="CN25" i="15"/>
  <c r="CM25" i="15"/>
  <c r="CL25" i="15"/>
  <c r="CK25" i="15"/>
  <c r="CJ25" i="15"/>
  <c r="CI25" i="15"/>
  <c r="CH25" i="15"/>
  <c r="CG25" i="15"/>
  <c r="CF25" i="15"/>
  <c r="CE25" i="15"/>
  <c r="CD25" i="15"/>
  <c r="CC25" i="15"/>
  <c r="CB25" i="15"/>
  <c r="CA25" i="15"/>
  <c r="BZ25" i="15"/>
  <c r="BY25" i="15"/>
  <c r="BX25" i="15"/>
  <c r="BW25" i="15"/>
  <c r="EK25" i="15" s="1"/>
  <c r="BV25" i="15"/>
  <c r="BU25" i="15"/>
  <c r="EJ24" i="15"/>
  <c r="EI24" i="15"/>
  <c r="EH24" i="15"/>
  <c r="EG24" i="15"/>
  <c r="EF24" i="15"/>
  <c r="EE24" i="15"/>
  <c r="ED24" i="15"/>
  <c r="EC24" i="15"/>
  <c r="EB24" i="15"/>
  <c r="EA24" i="15"/>
  <c r="DZ24" i="15"/>
  <c r="DY24" i="15"/>
  <c r="DX24" i="15"/>
  <c r="DW24" i="15"/>
  <c r="DV24" i="15"/>
  <c r="DU24" i="15"/>
  <c r="DT24" i="15"/>
  <c r="DS24" i="15"/>
  <c r="DR24" i="15"/>
  <c r="DQ24" i="15"/>
  <c r="DP24" i="15"/>
  <c r="DO24" i="15"/>
  <c r="DN24" i="15"/>
  <c r="DM24" i="15"/>
  <c r="DL24" i="15"/>
  <c r="DK24" i="15"/>
  <c r="DJ24" i="15"/>
  <c r="DI24" i="15"/>
  <c r="DH24" i="15"/>
  <c r="DG24" i="15"/>
  <c r="DF24" i="15"/>
  <c r="DE24" i="15"/>
  <c r="DD24" i="15"/>
  <c r="DC24" i="15"/>
  <c r="DB24" i="15"/>
  <c r="DA24" i="15"/>
  <c r="CZ24" i="15"/>
  <c r="CY24" i="15"/>
  <c r="CX24" i="15"/>
  <c r="CW24" i="15"/>
  <c r="CV24" i="15"/>
  <c r="CU24" i="15"/>
  <c r="CT24" i="15"/>
  <c r="CS24" i="15"/>
  <c r="CR24" i="15"/>
  <c r="CQ24" i="15"/>
  <c r="CP24" i="15"/>
  <c r="CO24" i="15"/>
  <c r="CN24" i="15"/>
  <c r="CM24" i="15"/>
  <c r="CL24" i="15"/>
  <c r="CK24" i="15"/>
  <c r="CJ24" i="15"/>
  <c r="CI24" i="15"/>
  <c r="CH24" i="15"/>
  <c r="CG24" i="15"/>
  <c r="CF24" i="15"/>
  <c r="CE24" i="15"/>
  <c r="CD24" i="15"/>
  <c r="CC24" i="15"/>
  <c r="CB24" i="15"/>
  <c r="CA24" i="15"/>
  <c r="BZ24" i="15"/>
  <c r="BY24" i="15"/>
  <c r="BX24" i="15"/>
  <c r="EK24" i="15" s="1"/>
  <c r="BW24" i="15"/>
  <c r="BV24" i="15"/>
  <c r="BU24" i="15"/>
  <c r="EJ23" i="15"/>
  <c r="EI23" i="15"/>
  <c r="EH23" i="15"/>
  <c r="EG23" i="15"/>
  <c r="EF23" i="15"/>
  <c r="EE23" i="15"/>
  <c r="ED23" i="15"/>
  <c r="EC23" i="15"/>
  <c r="EB23" i="15"/>
  <c r="EA23" i="15"/>
  <c r="DZ23" i="15"/>
  <c r="DY23" i="15"/>
  <c r="DX23" i="15"/>
  <c r="DW23" i="15"/>
  <c r="DV23" i="15"/>
  <c r="DU23" i="15"/>
  <c r="DT23" i="15"/>
  <c r="DS23" i="15"/>
  <c r="DR23" i="15"/>
  <c r="DQ23" i="15"/>
  <c r="DP23" i="15"/>
  <c r="DO23" i="15"/>
  <c r="DN23" i="15"/>
  <c r="DM23" i="15"/>
  <c r="DL23" i="15"/>
  <c r="DK23" i="15"/>
  <c r="DJ23" i="15"/>
  <c r="DI23" i="15"/>
  <c r="DH23" i="15"/>
  <c r="DG23" i="15"/>
  <c r="DF23" i="15"/>
  <c r="DE23" i="15"/>
  <c r="DD23" i="15"/>
  <c r="DC23" i="15"/>
  <c r="DB23" i="15"/>
  <c r="DA23" i="15"/>
  <c r="CZ23" i="15"/>
  <c r="CY23" i="15"/>
  <c r="CX23" i="15"/>
  <c r="CW23" i="15"/>
  <c r="CV23" i="15"/>
  <c r="CU23" i="15"/>
  <c r="CT23" i="15"/>
  <c r="CS23" i="15"/>
  <c r="CR23" i="15"/>
  <c r="CQ23" i="15"/>
  <c r="CP23" i="15"/>
  <c r="CO23" i="15"/>
  <c r="CN23" i="15"/>
  <c r="CM23" i="15"/>
  <c r="CL23" i="15"/>
  <c r="CK23" i="15"/>
  <c r="CJ23" i="15"/>
  <c r="CI23" i="15"/>
  <c r="CH23" i="15"/>
  <c r="CG23" i="15"/>
  <c r="CF23" i="15"/>
  <c r="CE23" i="15"/>
  <c r="CD23" i="15"/>
  <c r="CC23" i="15"/>
  <c r="CB23" i="15"/>
  <c r="CA23" i="15"/>
  <c r="BZ23" i="15"/>
  <c r="BY23" i="15"/>
  <c r="EK23" i="15" s="1"/>
  <c r="BX23" i="15"/>
  <c r="BW23" i="15"/>
  <c r="BV23" i="15"/>
  <c r="BU23" i="15"/>
  <c r="EJ22" i="15"/>
  <c r="EI22" i="15"/>
  <c r="EH22" i="15"/>
  <c r="EG22" i="15"/>
  <c r="EF22" i="15"/>
  <c r="EE22" i="15"/>
  <c r="ED22" i="15"/>
  <c r="EC22" i="15"/>
  <c r="EB22" i="15"/>
  <c r="EA22" i="15"/>
  <c r="DZ22" i="15"/>
  <c r="DY22" i="15"/>
  <c r="DX22" i="15"/>
  <c r="DW22" i="15"/>
  <c r="DV22" i="15"/>
  <c r="DU22" i="15"/>
  <c r="DT22" i="15"/>
  <c r="DS22" i="15"/>
  <c r="DR22" i="15"/>
  <c r="DQ22" i="15"/>
  <c r="DP22" i="15"/>
  <c r="DO22" i="15"/>
  <c r="DN22" i="15"/>
  <c r="DM22" i="15"/>
  <c r="DL22" i="15"/>
  <c r="DK22" i="15"/>
  <c r="DJ22" i="15"/>
  <c r="DI22" i="15"/>
  <c r="DH22" i="15"/>
  <c r="DG22" i="15"/>
  <c r="DF22" i="15"/>
  <c r="DE22" i="15"/>
  <c r="DD22" i="15"/>
  <c r="DC22" i="15"/>
  <c r="DB22" i="15"/>
  <c r="DA22" i="15"/>
  <c r="CZ22" i="15"/>
  <c r="CY22" i="15"/>
  <c r="CX22" i="15"/>
  <c r="CW22" i="15"/>
  <c r="CV22" i="15"/>
  <c r="CU22" i="15"/>
  <c r="CT22" i="15"/>
  <c r="CS22" i="15"/>
  <c r="CR22" i="15"/>
  <c r="CQ22" i="15"/>
  <c r="CP22" i="15"/>
  <c r="CO22" i="15"/>
  <c r="CN22" i="15"/>
  <c r="CM22" i="15"/>
  <c r="CL22" i="15"/>
  <c r="CK22" i="15"/>
  <c r="CJ22" i="15"/>
  <c r="CI22" i="15"/>
  <c r="CH22" i="15"/>
  <c r="CG22" i="15"/>
  <c r="CF22" i="15"/>
  <c r="CE22" i="15"/>
  <c r="CD22" i="15"/>
  <c r="CC22" i="15"/>
  <c r="CB22" i="15"/>
  <c r="CA22" i="15"/>
  <c r="BZ22" i="15"/>
  <c r="BY22" i="15"/>
  <c r="BX22" i="15"/>
  <c r="BW22" i="15"/>
  <c r="BV22" i="15"/>
  <c r="BU22" i="15"/>
  <c r="EK22" i="15" s="1"/>
  <c r="EJ21" i="15"/>
  <c r="EI21" i="15"/>
  <c r="EH21" i="15"/>
  <c r="EG21" i="15"/>
  <c r="EF21" i="15"/>
  <c r="EE21" i="15"/>
  <c r="ED21" i="15"/>
  <c r="EC21" i="15"/>
  <c r="EB21" i="15"/>
  <c r="EA21" i="15"/>
  <c r="DZ21" i="15"/>
  <c r="DY21" i="15"/>
  <c r="DX21" i="15"/>
  <c r="DW21" i="15"/>
  <c r="DV21" i="15"/>
  <c r="DU21" i="15"/>
  <c r="DT21" i="15"/>
  <c r="DS21" i="15"/>
  <c r="DR21" i="15"/>
  <c r="DQ21" i="15"/>
  <c r="DP21" i="15"/>
  <c r="DO21" i="15"/>
  <c r="DN21" i="15"/>
  <c r="DM21" i="15"/>
  <c r="DL21" i="15"/>
  <c r="DK21" i="15"/>
  <c r="DJ21" i="15"/>
  <c r="DI21" i="15"/>
  <c r="DH21" i="15"/>
  <c r="DG21" i="15"/>
  <c r="DF21" i="15"/>
  <c r="DE21" i="15"/>
  <c r="DD21" i="15"/>
  <c r="DC21" i="15"/>
  <c r="DB21" i="15"/>
  <c r="DA21" i="15"/>
  <c r="CZ21" i="15"/>
  <c r="CY21" i="15"/>
  <c r="CX21" i="15"/>
  <c r="CW21" i="15"/>
  <c r="CV21" i="15"/>
  <c r="CU21" i="15"/>
  <c r="CT21" i="15"/>
  <c r="CS21" i="15"/>
  <c r="CR21" i="15"/>
  <c r="CQ21" i="15"/>
  <c r="CP21" i="15"/>
  <c r="CO21" i="15"/>
  <c r="CN21" i="15"/>
  <c r="CM21" i="15"/>
  <c r="CL21" i="15"/>
  <c r="CK21" i="15"/>
  <c r="CJ21" i="15"/>
  <c r="CI21" i="15"/>
  <c r="CH21" i="15"/>
  <c r="CG21" i="15"/>
  <c r="CF21" i="15"/>
  <c r="CE21" i="15"/>
  <c r="CD21" i="15"/>
  <c r="CC21" i="15"/>
  <c r="CB21" i="15"/>
  <c r="CA21" i="15"/>
  <c r="BZ21" i="15"/>
  <c r="BY21" i="15"/>
  <c r="BX21" i="15"/>
  <c r="BW21" i="15"/>
  <c r="BV21" i="15"/>
  <c r="BU21" i="15"/>
  <c r="EK21" i="15" s="1"/>
  <c r="EJ20" i="15"/>
  <c r="EI20" i="15"/>
  <c r="EH20" i="15"/>
  <c r="EG20" i="15"/>
  <c r="EF20" i="15"/>
  <c r="EE20" i="15"/>
  <c r="ED20" i="15"/>
  <c r="EC20" i="15"/>
  <c r="EB20" i="15"/>
  <c r="EA20" i="15"/>
  <c r="DZ20" i="15"/>
  <c r="DY20" i="15"/>
  <c r="DX20" i="15"/>
  <c r="DW20" i="15"/>
  <c r="DV20" i="15"/>
  <c r="DU20" i="15"/>
  <c r="DT20" i="15"/>
  <c r="DS20" i="15"/>
  <c r="DR20" i="15"/>
  <c r="DQ20" i="15"/>
  <c r="DP20" i="15"/>
  <c r="DO20" i="15"/>
  <c r="DN20" i="15"/>
  <c r="DM20" i="15"/>
  <c r="DL20" i="15"/>
  <c r="DK20" i="15"/>
  <c r="DJ20" i="15"/>
  <c r="DI20" i="15"/>
  <c r="DH20" i="15"/>
  <c r="DG20" i="15"/>
  <c r="DF20" i="15"/>
  <c r="DE20" i="15"/>
  <c r="DD20" i="15"/>
  <c r="DC20" i="15"/>
  <c r="DB20" i="15"/>
  <c r="DA20" i="15"/>
  <c r="CZ20" i="15"/>
  <c r="CY20" i="15"/>
  <c r="CX20" i="15"/>
  <c r="CW20" i="15"/>
  <c r="CV20" i="15"/>
  <c r="CU20" i="15"/>
  <c r="CT20" i="15"/>
  <c r="CS20" i="15"/>
  <c r="CR20" i="15"/>
  <c r="CQ20" i="15"/>
  <c r="CP20" i="15"/>
  <c r="CO20" i="15"/>
  <c r="CN20" i="15"/>
  <c r="CM20" i="15"/>
  <c r="CL20" i="15"/>
  <c r="CK20" i="15"/>
  <c r="CJ20" i="15"/>
  <c r="CI20" i="15"/>
  <c r="CH20" i="15"/>
  <c r="CG20" i="15"/>
  <c r="CF20" i="15"/>
  <c r="CE20" i="15"/>
  <c r="CD20" i="15"/>
  <c r="CC20" i="15"/>
  <c r="CB20" i="15"/>
  <c r="CA20" i="15"/>
  <c r="BZ20" i="15"/>
  <c r="BY20" i="15"/>
  <c r="BX20" i="15"/>
  <c r="BW20" i="15"/>
  <c r="BV20" i="15"/>
  <c r="BU20" i="15"/>
  <c r="EK20" i="15" s="1"/>
  <c r="EJ19" i="15"/>
  <c r="EI19" i="15"/>
  <c r="EH19" i="15"/>
  <c r="EG19" i="15"/>
  <c r="EF19" i="15"/>
  <c r="EE19" i="15"/>
  <c r="ED19" i="15"/>
  <c r="EC19" i="15"/>
  <c r="EB19" i="15"/>
  <c r="EA19" i="15"/>
  <c r="DZ19" i="15"/>
  <c r="DY19" i="15"/>
  <c r="DX19" i="15"/>
  <c r="DW19" i="15"/>
  <c r="DV19" i="15"/>
  <c r="DU19" i="15"/>
  <c r="DT19" i="15"/>
  <c r="DS19" i="15"/>
  <c r="DR19" i="15"/>
  <c r="DQ19" i="15"/>
  <c r="DP19" i="15"/>
  <c r="DO19" i="15"/>
  <c r="DN19" i="15"/>
  <c r="DM19" i="15"/>
  <c r="DL19" i="15"/>
  <c r="DK19" i="15"/>
  <c r="DJ19" i="15"/>
  <c r="DI19" i="15"/>
  <c r="DH19" i="15"/>
  <c r="DG19" i="15"/>
  <c r="DF19" i="15"/>
  <c r="DE19" i="15"/>
  <c r="DD19" i="15"/>
  <c r="DC19" i="15"/>
  <c r="DB19" i="15"/>
  <c r="DA19" i="15"/>
  <c r="CZ19" i="15"/>
  <c r="CY19" i="15"/>
  <c r="CX19" i="15"/>
  <c r="CW19" i="15"/>
  <c r="CV19" i="15"/>
  <c r="CU19" i="15"/>
  <c r="CT19" i="15"/>
  <c r="CS19" i="15"/>
  <c r="CR19" i="15"/>
  <c r="CQ19" i="15"/>
  <c r="CP19" i="15"/>
  <c r="CO19" i="15"/>
  <c r="CN19" i="15"/>
  <c r="CM19" i="15"/>
  <c r="CL19" i="15"/>
  <c r="CK19" i="15"/>
  <c r="CJ19" i="15"/>
  <c r="CI19" i="15"/>
  <c r="CH19" i="15"/>
  <c r="CG19" i="15"/>
  <c r="CF19" i="15"/>
  <c r="CE19" i="15"/>
  <c r="CD19" i="15"/>
  <c r="CC19" i="15"/>
  <c r="CB19" i="15"/>
  <c r="CA19" i="15"/>
  <c r="BZ19" i="15"/>
  <c r="BY19" i="15"/>
  <c r="BX19" i="15"/>
  <c r="BW19" i="15"/>
  <c r="BV19" i="15"/>
  <c r="BU19" i="15"/>
  <c r="EK19" i="15" s="1"/>
  <c r="EJ18" i="15"/>
  <c r="EI18" i="15"/>
  <c r="EH18" i="15"/>
  <c r="EG18" i="15"/>
  <c r="EF18" i="15"/>
  <c r="EE18" i="15"/>
  <c r="ED18" i="15"/>
  <c r="EC18" i="15"/>
  <c r="EB18" i="15"/>
  <c r="EA18" i="15"/>
  <c r="DZ18" i="15"/>
  <c r="DY18" i="15"/>
  <c r="DX18" i="15"/>
  <c r="DW18" i="15"/>
  <c r="DV18" i="15"/>
  <c r="DU18" i="15"/>
  <c r="DT18" i="15"/>
  <c r="DS18" i="15"/>
  <c r="DR18" i="15"/>
  <c r="DQ18" i="15"/>
  <c r="DP18" i="15"/>
  <c r="DO18" i="15"/>
  <c r="DN18" i="15"/>
  <c r="DM18" i="15"/>
  <c r="DL18" i="15"/>
  <c r="DK18" i="15"/>
  <c r="DJ18" i="15"/>
  <c r="DI18" i="15"/>
  <c r="DH18" i="15"/>
  <c r="DG18" i="15"/>
  <c r="DF18" i="15"/>
  <c r="DE18" i="15"/>
  <c r="DD18" i="15"/>
  <c r="DC18" i="15"/>
  <c r="DB18" i="15"/>
  <c r="DA18" i="15"/>
  <c r="CZ18" i="15"/>
  <c r="CY18" i="15"/>
  <c r="CX18" i="15"/>
  <c r="CW18" i="15"/>
  <c r="CV18" i="15"/>
  <c r="CU18" i="15"/>
  <c r="CT18" i="15"/>
  <c r="CS18" i="15"/>
  <c r="CR18" i="15"/>
  <c r="CQ18" i="15"/>
  <c r="CP18" i="15"/>
  <c r="CO18" i="15"/>
  <c r="CN18" i="15"/>
  <c r="CM18" i="15"/>
  <c r="CL18" i="15"/>
  <c r="CK18" i="15"/>
  <c r="CJ18" i="15"/>
  <c r="CI18" i="15"/>
  <c r="CH18" i="15"/>
  <c r="CG18" i="15"/>
  <c r="CF18" i="15"/>
  <c r="CE18" i="15"/>
  <c r="CD18" i="15"/>
  <c r="CC18" i="15"/>
  <c r="CB18" i="15"/>
  <c r="CA18" i="15"/>
  <c r="BZ18" i="15"/>
  <c r="BY18" i="15"/>
  <c r="BX18" i="15"/>
  <c r="BW18" i="15"/>
  <c r="BV18" i="15"/>
  <c r="BU18" i="15"/>
  <c r="EK18" i="15" s="1"/>
  <c r="EJ17" i="15"/>
  <c r="EI17" i="15"/>
  <c r="EH17" i="15"/>
  <c r="EG17" i="15"/>
  <c r="EF17" i="15"/>
  <c r="EE17" i="15"/>
  <c r="ED17" i="15"/>
  <c r="EC17" i="15"/>
  <c r="EB17" i="15"/>
  <c r="EA17" i="15"/>
  <c r="DZ17" i="15"/>
  <c r="DY17" i="15"/>
  <c r="DX17" i="15"/>
  <c r="DW17" i="15"/>
  <c r="DV17" i="15"/>
  <c r="DU17" i="15"/>
  <c r="DT17" i="15"/>
  <c r="DS17" i="15"/>
  <c r="DR17" i="15"/>
  <c r="DQ17" i="15"/>
  <c r="DP17" i="15"/>
  <c r="DO17" i="15"/>
  <c r="DN17" i="15"/>
  <c r="DM17" i="15"/>
  <c r="DL17" i="15"/>
  <c r="DK17" i="15"/>
  <c r="DJ17" i="15"/>
  <c r="DI17" i="15"/>
  <c r="DH17" i="15"/>
  <c r="DG17" i="15"/>
  <c r="DF17" i="15"/>
  <c r="DE17" i="15"/>
  <c r="DD17" i="15"/>
  <c r="DC17" i="15"/>
  <c r="DB17" i="15"/>
  <c r="DA17" i="15"/>
  <c r="CZ17" i="15"/>
  <c r="CY17" i="15"/>
  <c r="CX17" i="15"/>
  <c r="CW17" i="15"/>
  <c r="CV17" i="15"/>
  <c r="CU17" i="15"/>
  <c r="CT17" i="15"/>
  <c r="CS17" i="15"/>
  <c r="CR17" i="15"/>
  <c r="CQ17" i="15"/>
  <c r="CP17" i="15"/>
  <c r="CO17" i="15"/>
  <c r="CN17" i="15"/>
  <c r="CM17" i="15"/>
  <c r="CL17" i="15"/>
  <c r="CK17" i="15"/>
  <c r="CJ17" i="15"/>
  <c r="CI17" i="15"/>
  <c r="CH17" i="15"/>
  <c r="CG17" i="15"/>
  <c r="CF17" i="15"/>
  <c r="CE17" i="15"/>
  <c r="CD17" i="15"/>
  <c r="CC17" i="15"/>
  <c r="CB17" i="15"/>
  <c r="CA17" i="15"/>
  <c r="BZ17" i="15"/>
  <c r="BY17" i="15"/>
  <c r="BX17" i="15"/>
  <c r="BW17" i="15"/>
  <c r="EK17" i="15" s="1"/>
  <c r="BV17" i="15"/>
  <c r="BU17" i="15"/>
  <c r="EJ16" i="15"/>
  <c r="EI16" i="15"/>
  <c r="EH16" i="15"/>
  <c r="EG16" i="15"/>
  <c r="EF16" i="15"/>
  <c r="EE16" i="15"/>
  <c r="ED16" i="15"/>
  <c r="EC16" i="15"/>
  <c r="EB16" i="15"/>
  <c r="EA16" i="15"/>
  <c r="DZ16" i="15"/>
  <c r="DY16" i="15"/>
  <c r="DX16" i="15"/>
  <c r="DW16" i="15"/>
  <c r="DV16" i="15"/>
  <c r="DU16" i="15"/>
  <c r="DT16" i="15"/>
  <c r="DS16" i="15"/>
  <c r="DR16" i="15"/>
  <c r="DQ16" i="15"/>
  <c r="DP16" i="15"/>
  <c r="DO16" i="15"/>
  <c r="DN16" i="15"/>
  <c r="DM16" i="15"/>
  <c r="DL16" i="15"/>
  <c r="DK16" i="15"/>
  <c r="DJ16" i="15"/>
  <c r="DI16" i="15"/>
  <c r="DH16" i="15"/>
  <c r="DG16" i="15"/>
  <c r="DF16" i="15"/>
  <c r="DE16" i="15"/>
  <c r="DD16" i="15"/>
  <c r="DC16" i="15"/>
  <c r="DB16" i="15"/>
  <c r="DA16" i="15"/>
  <c r="CZ16" i="15"/>
  <c r="CY16" i="15"/>
  <c r="CX16" i="15"/>
  <c r="CW16" i="15"/>
  <c r="CV16" i="15"/>
  <c r="CU16" i="15"/>
  <c r="CT16" i="15"/>
  <c r="CS16" i="15"/>
  <c r="CR16" i="15"/>
  <c r="CQ16" i="15"/>
  <c r="CP16" i="15"/>
  <c r="CO16" i="15"/>
  <c r="CN16" i="15"/>
  <c r="CM16" i="15"/>
  <c r="CL16" i="15"/>
  <c r="CK16" i="15"/>
  <c r="CJ16" i="15"/>
  <c r="CI16" i="15"/>
  <c r="CH16" i="15"/>
  <c r="CG16" i="15"/>
  <c r="CF16" i="15"/>
  <c r="CE16" i="15"/>
  <c r="CD16" i="15"/>
  <c r="CC16" i="15"/>
  <c r="CB16" i="15"/>
  <c r="CA16" i="15"/>
  <c r="BZ16" i="15"/>
  <c r="BY16" i="15"/>
  <c r="BX16" i="15"/>
  <c r="EK16" i="15" s="1"/>
  <c r="BW16" i="15"/>
  <c r="BV16" i="15"/>
  <c r="BU16" i="15"/>
  <c r="EJ15" i="15"/>
  <c r="EI15" i="15"/>
  <c r="EH15" i="15"/>
  <c r="EG15" i="15"/>
  <c r="EF15" i="15"/>
  <c r="EE15" i="15"/>
  <c r="ED15" i="15"/>
  <c r="EC15" i="15"/>
  <c r="EB15" i="15"/>
  <c r="EA15" i="15"/>
  <c r="DZ15" i="15"/>
  <c r="DY15" i="15"/>
  <c r="DX15" i="15"/>
  <c r="DW15" i="15"/>
  <c r="DV15" i="15"/>
  <c r="DU15" i="15"/>
  <c r="DT15" i="15"/>
  <c r="DS15" i="15"/>
  <c r="DR15" i="15"/>
  <c r="DQ15" i="15"/>
  <c r="DP15" i="15"/>
  <c r="DO15" i="15"/>
  <c r="DN15" i="15"/>
  <c r="DM15" i="15"/>
  <c r="DL15" i="15"/>
  <c r="DK15" i="15"/>
  <c r="DJ15" i="15"/>
  <c r="DI15" i="15"/>
  <c r="DH15" i="15"/>
  <c r="DG15" i="15"/>
  <c r="DF15" i="15"/>
  <c r="DE15" i="15"/>
  <c r="DD15" i="15"/>
  <c r="DC15" i="15"/>
  <c r="DB15" i="15"/>
  <c r="DA15" i="15"/>
  <c r="CZ15" i="15"/>
  <c r="CY15" i="15"/>
  <c r="CX15" i="15"/>
  <c r="CW15" i="15"/>
  <c r="CV15" i="15"/>
  <c r="CU15" i="15"/>
  <c r="CT15" i="15"/>
  <c r="CS15" i="15"/>
  <c r="CR15" i="15"/>
  <c r="CQ15" i="15"/>
  <c r="CP15" i="15"/>
  <c r="CO15" i="15"/>
  <c r="CN15" i="15"/>
  <c r="CM15" i="15"/>
  <c r="CL15" i="15"/>
  <c r="CK15" i="15"/>
  <c r="CJ15" i="15"/>
  <c r="CI15" i="15"/>
  <c r="CH15" i="15"/>
  <c r="CG15" i="15"/>
  <c r="CF15" i="15"/>
  <c r="CE15" i="15"/>
  <c r="CD15" i="15"/>
  <c r="CC15" i="15"/>
  <c r="CB15" i="15"/>
  <c r="CA15" i="15"/>
  <c r="BZ15" i="15"/>
  <c r="BY15" i="15"/>
  <c r="EK15" i="15" s="1"/>
  <c r="BX15" i="15"/>
  <c r="BW15" i="15"/>
  <c r="BV15" i="15"/>
  <c r="BU15" i="15"/>
  <c r="EJ14" i="15"/>
  <c r="EI14" i="15"/>
  <c r="EH14" i="15"/>
  <c r="EG14" i="15"/>
  <c r="EF14" i="15"/>
  <c r="EE14" i="15"/>
  <c r="ED14" i="15"/>
  <c r="EC14" i="15"/>
  <c r="EB14" i="15"/>
  <c r="EA14" i="15"/>
  <c r="DZ14" i="15"/>
  <c r="DY14" i="15"/>
  <c r="DX14" i="15"/>
  <c r="DW14" i="15"/>
  <c r="DV14" i="15"/>
  <c r="DU14" i="15"/>
  <c r="DT14" i="15"/>
  <c r="DS14" i="15"/>
  <c r="DR14" i="15"/>
  <c r="DQ14" i="15"/>
  <c r="DP14" i="15"/>
  <c r="DO14" i="15"/>
  <c r="DN14" i="15"/>
  <c r="DM14" i="15"/>
  <c r="DL14" i="15"/>
  <c r="DK14" i="15"/>
  <c r="DJ14" i="15"/>
  <c r="DI14" i="15"/>
  <c r="DH14" i="15"/>
  <c r="DG14" i="15"/>
  <c r="DF14" i="15"/>
  <c r="DE14" i="15"/>
  <c r="DD14" i="15"/>
  <c r="DC14" i="15"/>
  <c r="DB14" i="15"/>
  <c r="DA14" i="15"/>
  <c r="CZ14" i="15"/>
  <c r="CY14" i="15"/>
  <c r="CX14" i="15"/>
  <c r="CW14" i="15"/>
  <c r="CV14" i="15"/>
  <c r="CU14" i="15"/>
  <c r="CT14" i="15"/>
  <c r="CS14" i="15"/>
  <c r="CR14" i="15"/>
  <c r="CQ14" i="15"/>
  <c r="CP14" i="15"/>
  <c r="CO14" i="15"/>
  <c r="CN14" i="15"/>
  <c r="CM14" i="15"/>
  <c r="CL14" i="15"/>
  <c r="CK14" i="15"/>
  <c r="CJ14" i="15"/>
  <c r="CI14" i="15"/>
  <c r="CH14" i="15"/>
  <c r="CG14" i="15"/>
  <c r="CF14" i="15"/>
  <c r="CE14" i="15"/>
  <c r="CD14" i="15"/>
  <c r="CC14" i="15"/>
  <c r="CB14" i="15"/>
  <c r="CA14" i="15"/>
  <c r="BZ14" i="15"/>
  <c r="BY14" i="15"/>
  <c r="BX14" i="15"/>
  <c r="BW14" i="15"/>
  <c r="BV14" i="15"/>
  <c r="BU14" i="15"/>
  <c r="EK14" i="15" s="1"/>
  <c r="EJ13" i="15"/>
  <c r="EI13" i="15"/>
  <c r="EH13" i="15"/>
  <c r="EG13" i="15"/>
  <c r="EF13" i="15"/>
  <c r="EE13" i="15"/>
  <c r="ED13" i="15"/>
  <c r="EC13" i="15"/>
  <c r="EB13" i="15"/>
  <c r="EA13" i="15"/>
  <c r="DZ13" i="15"/>
  <c r="DY13" i="15"/>
  <c r="DX13" i="15"/>
  <c r="DW13" i="15"/>
  <c r="DV13" i="15"/>
  <c r="DU13" i="15"/>
  <c r="DT13" i="15"/>
  <c r="DS13" i="15"/>
  <c r="DR13" i="15"/>
  <c r="DQ13" i="15"/>
  <c r="DP13" i="15"/>
  <c r="DO13" i="15"/>
  <c r="DN13" i="15"/>
  <c r="DM13" i="15"/>
  <c r="DL13" i="15"/>
  <c r="DK13" i="15"/>
  <c r="DJ13" i="15"/>
  <c r="DI13" i="15"/>
  <c r="DH13" i="15"/>
  <c r="DG13" i="15"/>
  <c r="DF13" i="15"/>
  <c r="DE13" i="15"/>
  <c r="DD13" i="15"/>
  <c r="DC13" i="15"/>
  <c r="DB13" i="15"/>
  <c r="DA13" i="15"/>
  <c r="CZ13" i="15"/>
  <c r="CY13" i="15"/>
  <c r="CX13" i="15"/>
  <c r="CW13" i="15"/>
  <c r="CV13" i="15"/>
  <c r="CU13" i="15"/>
  <c r="CT13" i="15"/>
  <c r="CS13" i="15"/>
  <c r="CR13" i="15"/>
  <c r="CQ13" i="15"/>
  <c r="CP13" i="15"/>
  <c r="CO13" i="15"/>
  <c r="CN13" i="15"/>
  <c r="CM13" i="15"/>
  <c r="CL13" i="15"/>
  <c r="CK13" i="15"/>
  <c r="CJ13" i="15"/>
  <c r="CI13" i="15"/>
  <c r="CH13" i="15"/>
  <c r="CG13" i="15"/>
  <c r="CF13" i="15"/>
  <c r="CE13" i="15"/>
  <c r="CD13" i="15"/>
  <c r="CC13" i="15"/>
  <c r="CB13" i="15"/>
  <c r="CA13" i="15"/>
  <c r="BZ13" i="15"/>
  <c r="BY13" i="15"/>
  <c r="BX13" i="15"/>
  <c r="BW13" i="15"/>
  <c r="BV13" i="15"/>
  <c r="BU13" i="15"/>
  <c r="EK13" i="15" s="1"/>
  <c r="EJ12" i="15"/>
  <c r="EI12" i="15"/>
  <c r="EH12" i="15"/>
  <c r="EG12" i="15"/>
  <c r="EF12" i="15"/>
  <c r="EE12" i="15"/>
  <c r="ED12" i="15"/>
  <c r="EC12" i="15"/>
  <c r="EB12" i="15"/>
  <c r="EA12" i="15"/>
  <c r="DZ12" i="15"/>
  <c r="DY12" i="15"/>
  <c r="DX12" i="15"/>
  <c r="DW12" i="15"/>
  <c r="DV12" i="15"/>
  <c r="DU12" i="15"/>
  <c r="DT12" i="15"/>
  <c r="DS12" i="15"/>
  <c r="DR12" i="15"/>
  <c r="DQ12" i="15"/>
  <c r="DP12" i="15"/>
  <c r="DO12" i="15"/>
  <c r="DN12" i="15"/>
  <c r="DM12" i="15"/>
  <c r="DL12" i="15"/>
  <c r="DK12" i="15"/>
  <c r="DJ12" i="15"/>
  <c r="DI12" i="15"/>
  <c r="DH12" i="15"/>
  <c r="DG12" i="15"/>
  <c r="DF12" i="15"/>
  <c r="DE12" i="15"/>
  <c r="DD12" i="15"/>
  <c r="DC12" i="15"/>
  <c r="DB12" i="15"/>
  <c r="DA12" i="15"/>
  <c r="CZ12" i="15"/>
  <c r="CY12" i="15"/>
  <c r="CX12" i="15"/>
  <c r="CW12" i="15"/>
  <c r="CV12" i="15"/>
  <c r="CU12" i="15"/>
  <c r="CT12" i="15"/>
  <c r="CS12" i="15"/>
  <c r="CR12" i="15"/>
  <c r="CQ12" i="15"/>
  <c r="CP12" i="15"/>
  <c r="CO12" i="15"/>
  <c r="CN12" i="15"/>
  <c r="CM12" i="15"/>
  <c r="CL12" i="15"/>
  <c r="CK12" i="15"/>
  <c r="CJ12" i="15"/>
  <c r="CI12" i="15"/>
  <c r="CH12" i="15"/>
  <c r="CG12" i="15"/>
  <c r="CF12" i="15"/>
  <c r="CE12" i="15"/>
  <c r="CD12" i="15"/>
  <c r="CC12" i="15"/>
  <c r="CB12" i="15"/>
  <c r="CA12" i="15"/>
  <c r="BZ12" i="15"/>
  <c r="BY12" i="15"/>
  <c r="BX12" i="15"/>
  <c r="BW12" i="15"/>
  <c r="BV12" i="15"/>
  <c r="BU12" i="15"/>
  <c r="EK12" i="15" s="1"/>
  <c r="EJ11" i="15"/>
  <c r="EI11" i="15"/>
  <c r="EH11" i="15"/>
  <c r="EG11" i="15"/>
  <c r="EF11" i="15"/>
  <c r="EE11" i="15"/>
  <c r="ED11" i="15"/>
  <c r="EC11" i="15"/>
  <c r="EB11" i="15"/>
  <c r="EA11" i="15"/>
  <c r="DZ11" i="15"/>
  <c r="DY11" i="15"/>
  <c r="DX11" i="15"/>
  <c r="DW11" i="15"/>
  <c r="DV11" i="15"/>
  <c r="DU11" i="15"/>
  <c r="DT11" i="15"/>
  <c r="DS11" i="15"/>
  <c r="DR11" i="15"/>
  <c r="DQ11" i="15"/>
  <c r="DP11" i="15"/>
  <c r="DO11" i="15"/>
  <c r="DN11" i="15"/>
  <c r="DM11" i="15"/>
  <c r="DL11" i="15"/>
  <c r="DK11" i="15"/>
  <c r="DJ11" i="15"/>
  <c r="DI11" i="15"/>
  <c r="DH11" i="15"/>
  <c r="DG11" i="15"/>
  <c r="DF11" i="15"/>
  <c r="DE11" i="15"/>
  <c r="DD11" i="15"/>
  <c r="DC11" i="15"/>
  <c r="DB11" i="15"/>
  <c r="DA11" i="15"/>
  <c r="CZ11" i="15"/>
  <c r="CY11" i="15"/>
  <c r="CX11" i="15"/>
  <c r="CW11" i="15"/>
  <c r="CV11" i="15"/>
  <c r="CU11" i="15"/>
  <c r="CT11" i="15"/>
  <c r="CS11" i="15"/>
  <c r="CR11" i="15"/>
  <c r="CQ11" i="15"/>
  <c r="CP11" i="15"/>
  <c r="CO11" i="15"/>
  <c r="CN11" i="15"/>
  <c r="CM11" i="15"/>
  <c r="CL11" i="15"/>
  <c r="CK11" i="15"/>
  <c r="CJ11" i="15"/>
  <c r="CI11" i="15"/>
  <c r="CH11" i="15"/>
  <c r="CG11" i="15"/>
  <c r="CF11" i="15"/>
  <c r="CE11" i="15"/>
  <c r="CD11" i="15"/>
  <c r="CC11" i="15"/>
  <c r="CB11" i="15"/>
  <c r="CA11" i="15"/>
  <c r="BZ11" i="15"/>
  <c r="BY11" i="15"/>
  <c r="BX11" i="15"/>
  <c r="BW11" i="15"/>
  <c r="BV11" i="15"/>
  <c r="BU11" i="15"/>
  <c r="EK11" i="15" s="1"/>
  <c r="EJ10" i="15"/>
  <c r="EI10" i="15"/>
  <c r="EH10" i="15"/>
  <c r="EG10" i="15"/>
  <c r="EF10" i="15"/>
  <c r="EE10" i="15"/>
  <c r="ED10" i="15"/>
  <c r="EC10" i="15"/>
  <c r="EB10" i="15"/>
  <c r="EA10" i="15"/>
  <c r="DZ10" i="15"/>
  <c r="DY10" i="15"/>
  <c r="DX10" i="15"/>
  <c r="DW10" i="15"/>
  <c r="DV10" i="15"/>
  <c r="DU10" i="15"/>
  <c r="DT10" i="15"/>
  <c r="DS10" i="15"/>
  <c r="DR10" i="15"/>
  <c r="DQ10" i="15"/>
  <c r="DP10" i="15"/>
  <c r="DO10" i="15"/>
  <c r="DN10" i="15"/>
  <c r="DM10" i="15"/>
  <c r="DL10" i="15"/>
  <c r="DK10" i="15"/>
  <c r="DJ10" i="15"/>
  <c r="DI10" i="15"/>
  <c r="DH10" i="15"/>
  <c r="DG10" i="15"/>
  <c r="DF10" i="15"/>
  <c r="DE10" i="15"/>
  <c r="DD10" i="15"/>
  <c r="DC10" i="15"/>
  <c r="DB10" i="15"/>
  <c r="DA10" i="15"/>
  <c r="CZ10" i="15"/>
  <c r="CY10" i="15"/>
  <c r="CX10" i="15"/>
  <c r="CW10" i="15"/>
  <c r="CV10" i="15"/>
  <c r="CU10" i="15"/>
  <c r="CT10" i="15"/>
  <c r="CS10" i="15"/>
  <c r="CR10" i="15"/>
  <c r="CQ10" i="15"/>
  <c r="CP10" i="15"/>
  <c r="CO10" i="15"/>
  <c r="CN10" i="15"/>
  <c r="CM10" i="15"/>
  <c r="CL10" i="15"/>
  <c r="CK10" i="15"/>
  <c r="CJ10" i="15"/>
  <c r="CI10" i="15"/>
  <c r="CH10" i="15"/>
  <c r="CG10" i="15"/>
  <c r="CF10" i="15"/>
  <c r="CE10" i="15"/>
  <c r="CD10" i="15"/>
  <c r="CC10" i="15"/>
  <c r="CB10" i="15"/>
  <c r="CA10" i="15"/>
  <c r="BZ10" i="15"/>
  <c r="BY10" i="15"/>
  <c r="BX10" i="15"/>
  <c r="BW10" i="15"/>
  <c r="BV10" i="15"/>
  <c r="BU10" i="15"/>
  <c r="EK10" i="15" s="1"/>
  <c r="EJ9" i="15"/>
  <c r="EI9" i="15"/>
  <c r="EH9" i="15"/>
  <c r="EG9" i="15"/>
  <c r="EF9" i="15"/>
  <c r="EE9" i="15"/>
  <c r="ED9" i="15"/>
  <c r="EC9" i="15"/>
  <c r="EB9" i="15"/>
  <c r="EA9" i="15"/>
  <c r="DZ9" i="15"/>
  <c r="DY9" i="15"/>
  <c r="DX9" i="15"/>
  <c r="DW9" i="15"/>
  <c r="DV9" i="15"/>
  <c r="DU9" i="15"/>
  <c r="DT9" i="15"/>
  <c r="DS9" i="15"/>
  <c r="DR9" i="15"/>
  <c r="DQ9" i="15"/>
  <c r="DP9" i="15"/>
  <c r="DO9" i="15"/>
  <c r="DN9" i="15"/>
  <c r="DM9" i="15"/>
  <c r="DL9" i="15"/>
  <c r="DK9" i="15"/>
  <c r="DJ9" i="15"/>
  <c r="DI9" i="15"/>
  <c r="DH9" i="15"/>
  <c r="DG9" i="15"/>
  <c r="DF9" i="15"/>
  <c r="DE9" i="15"/>
  <c r="DD9" i="15"/>
  <c r="DC9" i="15"/>
  <c r="DB9" i="15"/>
  <c r="DA9" i="15"/>
  <c r="CZ9" i="15"/>
  <c r="CY9" i="15"/>
  <c r="CX9" i="15"/>
  <c r="CW9" i="15"/>
  <c r="CV9" i="15"/>
  <c r="CU9" i="15"/>
  <c r="CT9" i="15"/>
  <c r="CS9" i="15"/>
  <c r="CR9" i="15"/>
  <c r="CQ9" i="15"/>
  <c r="CP9" i="15"/>
  <c r="CO9" i="15"/>
  <c r="CN9" i="15"/>
  <c r="CM9" i="15"/>
  <c r="CL9" i="15"/>
  <c r="CK9" i="15"/>
  <c r="CJ9" i="15"/>
  <c r="CI9" i="15"/>
  <c r="CH9" i="15"/>
  <c r="CG9" i="15"/>
  <c r="CF9" i="15"/>
  <c r="CE9" i="15"/>
  <c r="CD9" i="15"/>
  <c r="CC9" i="15"/>
  <c r="CB9" i="15"/>
  <c r="CA9" i="15"/>
  <c r="BZ9" i="15"/>
  <c r="BY9" i="15"/>
  <c r="BX9" i="15"/>
  <c r="BW9" i="15"/>
  <c r="EK9" i="15" s="1"/>
  <c r="BV9" i="15"/>
  <c r="BU9" i="15"/>
  <c r="EJ8" i="15"/>
  <c r="EI8" i="15"/>
  <c r="EH8" i="15"/>
  <c r="EG8" i="15"/>
  <c r="EF8" i="15"/>
  <c r="EE8" i="15"/>
  <c r="ED8" i="15"/>
  <c r="EC8" i="15"/>
  <c r="EB8" i="15"/>
  <c r="EA8" i="15"/>
  <c r="DZ8" i="15"/>
  <c r="DY8" i="15"/>
  <c r="DX8" i="15"/>
  <c r="DW8" i="15"/>
  <c r="DV8" i="15"/>
  <c r="DU8" i="15"/>
  <c r="DT8" i="15"/>
  <c r="DS8" i="15"/>
  <c r="DR8" i="15"/>
  <c r="DQ8" i="15"/>
  <c r="DP8" i="15"/>
  <c r="DO8" i="15"/>
  <c r="DN8" i="15"/>
  <c r="DM8" i="15"/>
  <c r="DL8" i="15"/>
  <c r="DK8" i="15"/>
  <c r="DJ8" i="15"/>
  <c r="DI8" i="15"/>
  <c r="DH8" i="15"/>
  <c r="DG8" i="15"/>
  <c r="DF8" i="15"/>
  <c r="DE8" i="15"/>
  <c r="DD8" i="15"/>
  <c r="DC8" i="15"/>
  <c r="DB8" i="15"/>
  <c r="DA8" i="15"/>
  <c r="CZ8" i="15"/>
  <c r="CY8" i="15"/>
  <c r="CX8" i="15"/>
  <c r="CW8" i="15"/>
  <c r="CV8" i="15"/>
  <c r="CU8" i="15"/>
  <c r="CT8" i="15"/>
  <c r="CS8" i="15"/>
  <c r="CR8" i="15"/>
  <c r="CQ8" i="15"/>
  <c r="CP8" i="15"/>
  <c r="CO8" i="15"/>
  <c r="CN8" i="15"/>
  <c r="CM8" i="15"/>
  <c r="CL8" i="15"/>
  <c r="CK8" i="15"/>
  <c r="CJ8" i="15"/>
  <c r="CI8" i="15"/>
  <c r="CH8" i="15"/>
  <c r="CG8" i="15"/>
  <c r="CF8" i="15"/>
  <c r="CE8" i="15"/>
  <c r="CD8" i="15"/>
  <c r="CC8" i="15"/>
  <c r="CB8" i="15"/>
  <c r="CA8" i="15"/>
  <c r="BZ8" i="15"/>
  <c r="BY8" i="15"/>
  <c r="BX8" i="15"/>
  <c r="EK8" i="15" s="1"/>
  <c r="BW8" i="15"/>
  <c r="BV8" i="15"/>
  <c r="BU8" i="15"/>
  <c r="EJ7" i="15"/>
  <c r="EI7" i="15"/>
  <c r="EH7" i="15"/>
  <c r="EG7" i="15"/>
  <c r="EF7" i="15"/>
  <c r="EE7" i="15"/>
  <c r="ED7" i="15"/>
  <c r="EC7" i="15"/>
  <c r="EB7" i="15"/>
  <c r="EA7" i="15"/>
  <c r="DZ7" i="15"/>
  <c r="DY7" i="15"/>
  <c r="DX7" i="15"/>
  <c r="DW7" i="15"/>
  <c r="DV7" i="15"/>
  <c r="DU7" i="15"/>
  <c r="DT7" i="15"/>
  <c r="DS7" i="15"/>
  <c r="DR7" i="15"/>
  <c r="DQ7" i="15"/>
  <c r="DP7" i="15"/>
  <c r="DO7" i="15"/>
  <c r="DN7" i="15"/>
  <c r="DM7" i="15"/>
  <c r="DL7" i="15"/>
  <c r="DK7" i="15"/>
  <c r="DJ7" i="15"/>
  <c r="DI7" i="15"/>
  <c r="DH7" i="15"/>
  <c r="DG7" i="15"/>
  <c r="DF7" i="15"/>
  <c r="DE7" i="15"/>
  <c r="DD7" i="15"/>
  <c r="DC7" i="15"/>
  <c r="DB7" i="15"/>
  <c r="DA7" i="15"/>
  <c r="CZ7" i="15"/>
  <c r="CY7" i="15"/>
  <c r="CX7" i="15"/>
  <c r="CW7" i="15"/>
  <c r="CV7" i="15"/>
  <c r="CU7" i="15"/>
  <c r="CT7" i="15"/>
  <c r="CS7" i="15"/>
  <c r="CR7" i="15"/>
  <c r="CQ7" i="15"/>
  <c r="CP7" i="15"/>
  <c r="CO7" i="15"/>
  <c r="CN7" i="15"/>
  <c r="CM7" i="15"/>
  <c r="CL7" i="15"/>
  <c r="CK7" i="15"/>
  <c r="CJ7" i="15"/>
  <c r="CI7" i="15"/>
  <c r="CH7" i="15"/>
  <c r="CG7" i="15"/>
  <c r="CF7" i="15"/>
  <c r="CE7" i="15"/>
  <c r="CD7" i="15"/>
  <c r="CC7" i="15"/>
  <c r="CB7" i="15"/>
  <c r="CA7" i="15"/>
  <c r="BZ7" i="15"/>
  <c r="BY7" i="15"/>
  <c r="EK7" i="15" s="1"/>
  <c r="BX7" i="15"/>
  <c r="BW7" i="15"/>
  <c r="BV7" i="15"/>
  <c r="BU7" i="15"/>
  <c r="EJ6" i="15"/>
  <c r="EI6" i="15"/>
  <c r="EH6" i="15"/>
  <c r="EG6" i="15"/>
  <c r="EF6" i="15"/>
  <c r="EE6" i="15"/>
  <c r="ED6" i="15"/>
  <c r="EC6" i="15"/>
  <c r="EB6" i="15"/>
  <c r="EA6" i="15"/>
  <c r="DZ6" i="15"/>
  <c r="DY6" i="15"/>
  <c r="DX6" i="15"/>
  <c r="DW6" i="15"/>
  <c r="DV6" i="15"/>
  <c r="DU6" i="15"/>
  <c r="DT6" i="15"/>
  <c r="DS6" i="15"/>
  <c r="DR6" i="15"/>
  <c r="DQ6" i="15"/>
  <c r="DP6" i="15"/>
  <c r="DO6" i="15"/>
  <c r="DN6" i="15"/>
  <c r="DM6" i="15"/>
  <c r="DL6" i="15"/>
  <c r="DK6" i="15"/>
  <c r="DJ6" i="15"/>
  <c r="DI6" i="15"/>
  <c r="DH6" i="15"/>
  <c r="DG6" i="15"/>
  <c r="DF6" i="15"/>
  <c r="DE6" i="15"/>
  <c r="DD6" i="15"/>
  <c r="DC6" i="15"/>
  <c r="DB6" i="15"/>
  <c r="DA6" i="15"/>
  <c r="CZ6" i="15"/>
  <c r="CY6" i="15"/>
  <c r="CX6" i="15"/>
  <c r="CW6" i="15"/>
  <c r="CV6" i="15"/>
  <c r="CU6" i="15"/>
  <c r="CT6" i="15"/>
  <c r="CS6" i="15"/>
  <c r="CR6" i="15"/>
  <c r="CQ6" i="15"/>
  <c r="CP6" i="15"/>
  <c r="CO6" i="15"/>
  <c r="CN6" i="15"/>
  <c r="CM6" i="15"/>
  <c r="CL6" i="15"/>
  <c r="CK6" i="15"/>
  <c r="CJ6" i="15"/>
  <c r="CI6" i="15"/>
  <c r="CH6" i="15"/>
  <c r="CG6" i="15"/>
  <c r="CF6" i="15"/>
  <c r="CE6" i="15"/>
  <c r="CD6" i="15"/>
  <c r="CC6" i="15"/>
  <c r="CB6" i="15"/>
  <c r="CA6" i="15"/>
  <c r="BZ6" i="15"/>
  <c r="BY6" i="15"/>
  <c r="BX6" i="15"/>
  <c r="BW6" i="15"/>
  <c r="BV6" i="15"/>
  <c r="BU6" i="15"/>
  <c r="EK6" i="15" s="1"/>
  <c r="EJ5" i="15"/>
  <c r="EI5" i="15"/>
  <c r="EH5" i="15"/>
  <c r="EG5" i="15"/>
  <c r="EF5" i="15"/>
  <c r="EE5" i="15"/>
  <c r="ED5" i="15"/>
  <c r="EC5" i="15"/>
  <c r="EB5" i="15"/>
  <c r="EA5" i="15"/>
  <c r="DZ5" i="15"/>
  <c r="DY5" i="15"/>
  <c r="DX5" i="15"/>
  <c r="DW5" i="15"/>
  <c r="DV5" i="15"/>
  <c r="DU5" i="15"/>
  <c r="DT5" i="15"/>
  <c r="DS5" i="15"/>
  <c r="DR5" i="15"/>
  <c r="DQ5" i="15"/>
  <c r="DP5" i="15"/>
  <c r="DO5" i="15"/>
  <c r="DN5" i="15"/>
  <c r="DM5" i="15"/>
  <c r="DL5" i="15"/>
  <c r="DK5" i="15"/>
  <c r="DJ5" i="15"/>
  <c r="DI5" i="15"/>
  <c r="DH5" i="15"/>
  <c r="DG5" i="15"/>
  <c r="DF5" i="15"/>
  <c r="DE5" i="15"/>
  <c r="DD5" i="15"/>
  <c r="DC5" i="15"/>
  <c r="DB5" i="15"/>
  <c r="DA5" i="15"/>
  <c r="CZ5" i="15"/>
  <c r="CY5" i="15"/>
  <c r="CX5" i="15"/>
  <c r="CW5" i="15"/>
  <c r="CV5" i="15"/>
  <c r="CU5" i="15"/>
  <c r="CT5" i="15"/>
  <c r="CS5" i="15"/>
  <c r="CR5" i="15"/>
  <c r="CQ5" i="15"/>
  <c r="CP5" i="15"/>
  <c r="CO5" i="15"/>
  <c r="CN5" i="15"/>
  <c r="CM5" i="15"/>
  <c r="CL5" i="15"/>
  <c r="CK5" i="15"/>
  <c r="CJ5" i="15"/>
  <c r="CI5" i="15"/>
  <c r="CH5" i="15"/>
  <c r="CG5" i="15"/>
  <c r="CF5" i="15"/>
  <c r="CE5" i="15"/>
  <c r="CD5" i="15"/>
  <c r="CC5" i="15"/>
  <c r="CB5" i="15"/>
  <c r="CA5" i="15"/>
  <c r="BZ5" i="15"/>
  <c r="BY5" i="15"/>
  <c r="BX5" i="15"/>
  <c r="BW5" i="15"/>
  <c r="BV5" i="15"/>
  <c r="BU5" i="15"/>
  <c r="EK5" i="15" s="1"/>
  <c r="EJ4" i="15"/>
  <c r="EI4" i="15"/>
  <c r="EH4" i="15"/>
  <c r="EG4" i="15"/>
  <c r="EF4" i="15"/>
  <c r="EE4" i="15"/>
  <c r="ED4" i="15"/>
  <c r="EC4" i="15"/>
  <c r="EB4" i="15"/>
  <c r="EA4" i="15"/>
  <c r="DZ4" i="15"/>
  <c r="DY4" i="15"/>
  <c r="DX4" i="15"/>
  <c r="DW4" i="15"/>
  <c r="DV4" i="15"/>
  <c r="DU4" i="15"/>
  <c r="DT4" i="15"/>
  <c r="DS4" i="15"/>
  <c r="DR4" i="15"/>
  <c r="DQ4" i="15"/>
  <c r="DP4" i="15"/>
  <c r="DO4" i="15"/>
  <c r="DN4" i="15"/>
  <c r="DM4" i="15"/>
  <c r="DL4" i="15"/>
  <c r="DK4" i="15"/>
  <c r="DJ4" i="15"/>
  <c r="DI4" i="15"/>
  <c r="DH4" i="15"/>
  <c r="DG4" i="15"/>
  <c r="DF4" i="15"/>
  <c r="DE4" i="15"/>
  <c r="DD4" i="15"/>
  <c r="DC4" i="15"/>
  <c r="DB4" i="15"/>
  <c r="DA4" i="15"/>
  <c r="CZ4" i="15"/>
  <c r="CY4" i="15"/>
  <c r="CX4" i="15"/>
  <c r="CW4" i="15"/>
  <c r="CV4" i="15"/>
  <c r="CU4" i="15"/>
  <c r="CT4" i="15"/>
  <c r="CS4" i="15"/>
  <c r="CR4" i="15"/>
  <c r="CQ4" i="15"/>
  <c r="CP4" i="15"/>
  <c r="CO4" i="15"/>
  <c r="CN4" i="15"/>
  <c r="CM4" i="15"/>
  <c r="CL4" i="15"/>
  <c r="CK4" i="15"/>
  <c r="CJ4" i="15"/>
  <c r="CI4" i="15"/>
  <c r="CH4" i="15"/>
  <c r="CG4" i="15"/>
  <c r="CF4" i="15"/>
  <c r="CE4" i="15"/>
  <c r="CD4" i="15"/>
  <c r="CC4" i="15"/>
  <c r="CB4" i="15"/>
  <c r="CA4" i="15"/>
  <c r="BZ4" i="15"/>
  <c r="BY4" i="15"/>
  <c r="BX4" i="15"/>
  <c r="BW4" i="15"/>
  <c r="BV4" i="15"/>
  <c r="BU4" i="15"/>
  <c r="EK4" i="15" s="1"/>
  <c r="G33" i="14"/>
  <c r="E33" i="14"/>
  <c r="B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EJ31" i="13"/>
  <c r="EI31" i="13"/>
  <c r="EH31" i="13"/>
  <c r="EG31" i="13"/>
  <c r="EF31" i="13"/>
  <c r="EE31" i="13"/>
  <c r="ED31" i="13"/>
  <c r="EC31" i="13"/>
  <c r="EB31" i="13"/>
  <c r="EA31" i="13"/>
  <c r="DZ31" i="13"/>
  <c r="DY31" i="13"/>
  <c r="DX31" i="13"/>
  <c r="DW31" i="13"/>
  <c r="DV31" i="13"/>
  <c r="DU31" i="13"/>
  <c r="DT31" i="13"/>
  <c r="DS31" i="13"/>
  <c r="DR31" i="13"/>
  <c r="DQ31" i="13"/>
  <c r="DP31" i="13"/>
  <c r="DO31" i="13"/>
  <c r="DN31" i="13"/>
  <c r="DM31" i="13"/>
  <c r="DL31" i="13"/>
  <c r="DK31" i="13"/>
  <c r="DJ31" i="13"/>
  <c r="DI31" i="13"/>
  <c r="DH31" i="13"/>
  <c r="DG31" i="13"/>
  <c r="DF31" i="13"/>
  <c r="DE31" i="13"/>
  <c r="DD31" i="13"/>
  <c r="DC31" i="13"/>
  <c r="DB31" i="13"/>
  <c r="DA31" i="13"/>
  <c r="CZ31" i="13"/>
  <c r="CY31" i="13"/>
  <c r="CX31" i="13"/>
  <c r="CW31" i="13"/>
  <c r="CV31" i="13"/>
  <c r="CU31" i="13"/>
  <c r="CT31" i="13"/>
  <c r="CS31" i="13"/>
  <c r="CR31" i="13"/>
  <c r="CQ31" i="13"/>
  <c r="CP31" i="13"/>
  <c r="CO31" i="13"/>
  <c r="CN31" i="13"/>
  <c r="CM31" i="13"/>
  <c r="CL31" i="13"/>
  <c r="CK31" i="13"/>
  <c r="CJ31" i="13"/>
  <c r="CI31" i="13"/>
  <c r="CH31" i="13"/>
  <c r="CG31" i="13"/>
  <c r="CF31" i="13"/>
  <c r="CE31" i="13"/>
  <c r="CD31" i="13"/>
  <c r="CC31" i="13"/>
  <c r="CB31" i="13"/>
  <c r="CA31" i="13"/>
  <c r="BZ31" i="13"/>
  <c r="BY31" i="13"/>
  <c r="EK31" i="13" s="1"/>
  <c r="BX31" i="13"/>
  <c r="BW31" i="13"/>
  <c r="BV31" i="13"/>
  <c r="BU31" i="13"/>
  <c r="EJ30" i="13"/>
  <c r="EI30" i="13"/>
  <c r="EH30" i="13"/>
  <c r="EG30" i="13"/>
  <c r="EF30" i="13"/>
  <c r="EE30" i="13"/>
  <c r="ED30" i="13"/>
  <c r="EC30" i="13"/>
  <c r="EB30" i="13"/>
  <c r="EA30" i="13"/>
  <c r="DZ30" i="13"/>
  <c r="DY30" i="13"/>
  <c r="DX30" i="13"/>
  <c r="DW30" i="13"/>
  <c r="DV30" i="13"/>
  <c r="DU30" i="13"/>
  <c r="DT30" i="13"/>
  <c r="DS30" i="13"/>
  <c r="DR30" i="13"/>
  <c r="DQ30" i="13"/>
  <c r="DP30" i="13"/>
  <c r="DO30" i="13"/>
  <c r="DN30" i="13"/>
  <c r="DM30" i="13"/>
  <c r="DL30" i="13"/>
  <c r="DK30" i="13"/>
  <c r="DJ30" i="13"/>
  <c r="DI30" i="13"/>
  <c r="DH30" i="13"/>
  <c r="DG30" i="13"/>
  <c r="DF30" i="13"/>
  <c r="DE30" i="13"/>
  <c r="DD30" i="13"/>
  <c r="DC30" i="13"/>
  <c r="DB30" i="13"/>
  <c r="DA30" i="13"/>
  <c r="CZ30" i="13"/>
  <c r="CY30" i="13"/>
  <c r="CX30" i="13"/>
  <c r="CW30" i="13"/>
  <c r="CV30" i="13"/>
  <c r="CU30" i="13"/>
  <c r="CT30" i="13"/>
  <c r="CS30" i="13"/>
  <c r="CR30" i="13"/>
  <c r="CQ30" i="13"/>
  <c r="CP30" i="13"/>
  <c r="CO30" i="13"/>
  <c r="CN30" i="13"/>
  <c r="CM30" i="13"/>
  <c r="CL30" i="13"/>
  <c r="CK30" i="13"/>
  <c r="CJ30" i="13"/>
  <c r="CI30" i="13"/>
  <c r="CH30" i="13"/>
  <c r="CG30" i="13"/>
  <c r="CF30" i="13"/>
  <c r="CE30" i="13"/>
  <c r="CD30" i="13"/>
  <c r="CC30" i="13"/>
  <c r="CB30" i="13"/>
  <c r="CA30" i="13"/>
  <c r="BZ30" i="13"/>
  <c r="BY30" i="13"/>
  <c r="BX30" i="13"/>
  <c r="BW30" i="13"/>
  <c r="BV30" i="13"/>
  <c r="BU30" i="13"/>
  <c r="EK30" i="13" s="1"/>
  <c r="EJ29" i="13"/>
  <c r="EI29" i="13"/>
  <c r="EH29" i="13"/>
  <c r="EG29" i="13"/>
  <c r="EF29" i="13"/>
  <c r="EE29" i="13"/>
  <c r="ED29" i="13"/>
  <c r="EC29" i="13"/>
  <c r="EB29" i="13"/>
  <c r="EA29" i="13"/>
  <c r="DZ29" i="13"/>
  <c r="DY29" i="13"/>
  <c r="DX29" i="13"/>
  <c r="DW29" i="13"/>
  <c r="DV29" i="13"/>
  <c r="DU29" i="13"/>
  <c r="DT29" i="13"/>
  <c r="DS29" i="13"/>
  <c r="DR29" i="13"/>
  <c r="DQ29" i="13"/>
  <c r="DP29" i="13"/>
  <c r="DO29" i="13"/>
  <c r="DN29" i="13"/>
  <c r="DM29" i="13"/>
  <c r="DL29" i="13"/>
  <c r="DK29" i="13"/>
  <c r="DJ29" i="13"/>
  <c r="DI29" i="13"/>
  <c r="DH29" i="13"/>
  <c r="DG29" i="13"/>
  <c r="DF29" i="13"/>
  <c r="DE29" i="13"/>
  <c r="DD29" i="13"/>
  <c r="DC29" i="13"/>
  <c r="DB29" i="13"/>
  <c r="DA29" i="13"/>
  <c r="CZ29" i="13"/>
  <c r="CY29" i="13"/>
  <c r="CX29" i="13"/>
  <c r="CW29" i="13"/>
  <c r="CV29" i="13"/>
  <c r="CU29" i="13"/>
  <c r="CT29" i="13"/>
  <c r="CS29" i="13"/>
  <c r="CR29" i="13"/>
  <c r="CQ29" i="13"/>
  <c r="CP29" i="13"/>
  <c r="CO29" i="13"/>
  <c r="CN29" i="13"/>
  <c r="CM29" i="13"/>
  <c r="CL29" i="13"/>
  <c r="CK29" i="13"/>
  <c r="CJ29" i="13"/>
  <c r="CI29" i="13"/>
  <c r="CH29" i="13"/>
  <c r="CG29" i="13"/>
  <c r="CF29" i="13"/>
  <c r="CE29" i="13"/>
  <c r="CD29" i="13"/>
  <c r="CC29" i="13"/>
  <c r="CB29" i="13"/>
  <c r="CA29" i="13"/>
  <c r="BZ29" i="13"/>
  <c r="BY29" i="13"/>
  <c r="BX29" i="13"/>
  <c r="EK29" i="13" s="1"/>
  <c r="BW29" i="13"/>
  <c r="BV29" i="13"/>
  <c r="BU29" i="13"/>
  <c r="EJ28" i="13"/>
  <c r="EI28" i="13"/>
  <c r="EH28" i="13"/>
  <c r="EG28" i="13"/>
  <c r="EF28" i="13"/>
  <c r="EE28" i="13"/>
  <c r="ED28" i="13"/>
  <c r="EC28" i="13"/>
  <c r="EB28" i="13"/>
  <c r="EA28" i="13"/>
  <c r="DZ28" i="13"/>
  <c r="DY28" i="13"/>
  <c r="DX28" i="13"/>
  <c r="DW28" i="13"/>
  <c r="DV28" i="13"/>
  <c r="DU28" i="13"/>
  <c r="DT28" i="13"/>
  <c r="DS28" i="13"/>
  <c r="DR28" i="13"/>
  <c r="DQ28" i="13"/>
  <c r="DP28" i="13"/>
  <c r="DO28" i="13"/>
  <c r="DN28" i="13"/>
  <c r="DM28" i="13"/>
  <c r="DL28" i="13"/>
  <c r="DK28" i="13"/>
  <c r="DJ28" i="13"/>
  <c r="DI28" i="13"/>
  <c r="DH28" i="13"/>
  <c r="DG28" i="13"/>
  <c r="DF28" i="13"/>
  <c r="DE28" i="13"/>
  <c r="DD28" i="13"/>
  <c r="DC28" i="13"/>
  <c r="DB28" i="13"/>
  <c r="DA28" i="13"/>
  <c r="CZ28" i="13"/>
  <c r="CY28" i="13"/>
  <c r="CX28" i="13"/>
  <c r="CW28" i="13"/>
  <c r="CV28" i="13"/>
  <c r="CU28" i="13"/>
  <c r="CT28" i="13"/>
  <c r="CS28" i="13"/>
  <c r="CR28" i="13"/>
  <c r="CQ28" i="13"/>
  <c r="CP28" i="13"/>
  <c r="CO28" i="13"/>
  <c r="CN28" i="13"/>
  <c r="CM28" i="13"/>
  <c r="CL28" i="13"/>
  <c r="CK28" i="13"/>
  <c r="CJ28" i="13"/>
  <c r="CI28" i="13"/>
  <c r="CH28" i="13"/>
  <c r="CG28" i="13"/>
  <c r="CF28" i="13"/>
  <c r="CE28" i="13"/>
  <c r="CD28" i="13"/>
  <c r="CC28" i="13"/>
  <c r="CB28" i="13"/>
  <c r="CA28" i="13"/>
  <c r="BZ28" i="13"/>
  <c r="BY28" i="13"/>
  <c r="EK28" i="13" s="1"/>
  <c r="BX28" i="13"/>
  <c r="BW28" i="13"/>
  <c r="BV28" i="13"/>
  <c r="BU28" i="13"/>
  <c r="EJ27" i="13"/>
  <c r="EI27" i="13"/>
  <c r="EH27" i="13"/>
  <c r="EG27" i="13"/>
  <c r="EF27" i="13"/>
  <c r="EE27" i="13"/>
  <c r="ED27" i="13"/>
  <c r="EC27" i="13"/>
  <c r="EB27" i="13"/>
  <c r="EA27" i="13"/>
  <c r="DZ27" i="13"/>
  <c r="DY27" i="13"/>
  <c r="DX27" i="13"/>
  <c r="DW27" i="13"/>
  <c r="DV27" i="13"/>
  <c r="DU27" i="13"/>
  <c r="DT27" i="13"/>
  <c r="DS27" i="13"/>
  <c r="DR27" i="13"/>
  <c r="DQ27" i="13"/>
  <c r="DP27" i="13"/>
  <c r="DO27" i="13"/>
  <c r="DN27" i="13"/>
  <c r="DM27" i="13"/>
  <c r="DL27" i="13"/>
  <c r="DK27" i="13"/>
  <c r="DJ27" i="13"/>
  <c r="DI27" i="13"/>
  <c r="DH27" i="13"/>
  <c r="DG27" i="13"/>
  <c r="DF27" i="13"/>
  <c r="DE27" i="13"/>
  <c r="DD27" i="13"/>
  <c r="DC27" i="13"/>
  <c r="DB27" i="13"/>
  <c r="DA27" i="13"/>
  <c r="CZ27" i="13"/>
  <c r="CY27" i="13"/>
  <c r="CX27" i="13"/>
  <c r="CW27" i="13"/>
  <c r="CV27" i="13"/>
  <c r="CU27" i="13"/>
  <c r="CT27" i="13"/>
  <c r="CS27" i="13"/>
  <c r="CR27" i="13"/>
  <c r="CQ27" i="13"/>
  <c r="CP27" i="13"/>
  <c r="CO27" i="13"/>
  <c r="CN27" i="13"/>
  <c r="CM27" i="13"/>
  <c r="CL27" i="13"/>
  <c r="CK27" i="13"/>
  <c r="CJ27" i="13"/>
  <c r="CI27" i="13"/>
  <c r="CH27" i="13"/>
  <c r="CG27" i="13"/>
  <c r="CF27" i="13"/>
  <c r="CE27" i="13"/>
  <c r="CD27" i="13"/>
  <c r="CC27" i="13"/>
  <c r="CB27" i="13"/>
  <c r="CA27" i="13"/>
  <c r="BZ27" i="13"/>
  <c r="BY27" i="13"/>
  <c r="BX27" i="13"/>
  <c r="BW27" i="13"/>
  <c r="BV27" i="13"/>
  <c r="BU27" i="13"/>
  <c r="EK27" i="13" s="1"/>
  <c r="EJ26" i="13"/>
  <c r="EI26" i="13"/>
  <c r="EH26" i="13"/>
  <c r="EG26" i="13"/>
  <c r="EF26" i="13"/>
  <c r="EE26" i="13"/>
  <c r="ED26" i="13"/>
  <c r="EC26" i="13"/>
  <c r="EB26" i="13"/>
  <c r="EA26" i="13"/>
  <c r="DZ26" i="13"/>
  <c r="DY26" i="13"/>
  <c r="DX26" i="13"/>
  <c r="DW26" i="13"/>
  <c r="DV26" i="13"/>
  <c r="DU26" i="13"/>
  <c r="DT26" i="13"/>
  <c r="DS26" i="13"/>
  <c r="DR26" i="13"/>
  <c r="DQ26" i="13"/>
  <c r="DP26" i="13"/>
  <c r="DO26" i="13"/>
  <c r="DN26" i="13"/>
  <c r="DM26" i="13"/>
  <c r="DL26" i="13"/>
  <c r="DK26" i="13"/>
  <c r="DJ26" i="13"/>
  <c r="DI26" i="13"/>
  <c r="DH26" i="13"/>
  <c r="DG26" i="13"/>
  <c r="DF26" i="13"/>
  <c r="DE26" i="13"/>
  <c r="DD26" i="13"/>
  <c r="DC26" i="13"/>
  <c r="DB26" i="13"/>
  <c r="DA26" i="13"/>
  <c r="CZ26" i="13"/>
  <c r="CY26" i="13"/>
  <c r="CX26" i="13"/>
  <c r="CW26" i="13"/>
  <c r="CV26" i="13"/>
  <c r="CU26" i="13"/>
  <c r="CT26" i="13"/>
  <c r="CS26" i="13"/>
  <c r="CR26" i="13"/>
  <c r="CQ26" i="13"/>
  <c r="CP26" i="13"/>
  <c r="CO26" i="13"/>
  <c r="CN26" i="13"/>
  <c r="CM26" i="13"/>
  <c r="CL26" i="13"/>
  <c r="CK26" i="13"/>
  <c r="CJ26" i="13"/>
  <c r="CI26" i="13"/>
  <c r="CH26" i="13"/>
  <c r="CG26" i="13"/>
  <c r="CF26" i="13"/>
  <c r="CE26" i="13"/>
  <c r="CD26" i="13"/>
  <c r="CC26" i="13"/>
  <c r="CB26" i="13"/>
  <c r="CA26" i="13"/>
  <c r="BZ26" i="13"/>
  <c r="BY26" i="13"/>
  <c r="BX26" i="13"/>
  <c r="BW26" i="13"/>
  <c r="BV26" i="13"/>
  <c r="BU26" i="13"/>
  <c r="EK26" i="13" s="1"/>
  <c r="EJ25" i="13"/>
  <c r="EI25" i="13"/>
  <c r="EH25" i="13"/>
  <c r="EG25" i="13"/>
  <c r="EF25" i="13"/>
  <c r="EE25" i="13"/>
  <c r="ED25" i="13"/>
  <c r="EC25" i="13"/>
  <c r="EB25" i="13"/>
  <c r="EA25" i="13"/>
  <c r="DZ25" i="13"/>
  <c r="DY25" i="13"/>
  <c r="DX25" i="13"/>
  <c r="DW25" i="13"/>
  <c r="DV25" i="13"/>
  <c r="DU25" i="13"/>
  <c r="DT25" i="13"/>
  <c r="DS25" i="13"/>
  <c r="DR25" i="13"/>
  <c r="DQ25" i="13"/>
  <c r="DP25" i="13"/>
  <c r="DO25" i="13"/>
  <c r="DN25" i="13"/>
  <c r="DM25" i="13"/>
  <c r="DL25" i="13"/>
  <c r="DK25" i="13"/>
  <c r="DJ25" i="13"/>
  <c r="DI25" i="13"/>
  <c r="DH25" i="13"/>
  <c r="DG25" i="13"/>
  <c r="DF25" i="13"/>
  <c r="DE25" i="13"/>
  <c r="DD25" i="13"/>
  <c r="DC25" i="13"/>
  <c r="DB25" i="13"/>
  <c r="DA25" i="13"/>
  <c r="CZ25" i="13"/>
  <c r="CY25" i="13"/>
  <c r="CX25" i="13"/>
  <c r="CW25" i="13"/>
  <c r="CV25" i="13"/>
  <c r="CU25" i="13"/>
  <c r="CT25" i="13"/>
  <c r="CS25" i="13"/>
  <c r="CR25" i="13"/>
  <c r="CQ25" i="13"/>
  <c r="CP25" i="13"/>
  <c r="CO25" i="13"/>
  <c r="CN25" i="13"/>
  <c r="CM25" i="13"/>
  <c r="CL25" i="13"/>
  <c r="CK25" i="13"/>
  <c r="CJ25" i="13"/>
  <c r="CI25" i="13"/>
  <c r="CH25" i="13"/>
  <c r="CG25" i="13"/>
  <c r="CF25" i="13"/>
  <c r="CE25" i="13"/>
  <c r="CD25" i="13"/>
  <c r="CC25" i="13"/>
  <c r="CB25" i="13"/>
  <c r="CA25" i="13"/>
  <c r="BZ25" i="13"/>
  <c r="BY25" i="13"/>
  <c r="BX25" i="13"/>
  <c r="BW25" i="13"/>
  <c r="BV25" i="13"/>
  <c r="BU25" i="13"/>
  <c r="EK25" i="13" s="1"/>
  <c r="EJ24" i="13"/>
  <c r="EI24" i="13"/>
  <c r="EH24" i="13"/>
  <c r="EG24" i="13"/>
  <c r="EF24" i="13"/>
  <c r="EE24" i="13"/>
  <c r="ED24" i="13"/>
  <c r="EC24" i="13"/>
  <c r="EB24" i="13"/>
  <c r="EA24" i="13"/>
  <c r="DZ24" i="13"/>
  <c r="DY24" i="13"/>
  <c r="DX24" i="13"/>
  <c r="DW24" i="13"/>
  <c r="DV24" i="13"/>
  <c r="DU24" i="13"/>
  <c r="DT24" i="13"/>
  <c r="DS24" i="13"/>
  <c r="DR24" i="13"/>
  <c r="DQ24" i="13"/>
  <c r="DP24" i="13"/>
  <c r="DO24" i="13"/>
  <c r="DN24" i="13"/>
  <c r="DM24" i="13"/>
  <c r="DL24" i="13"/>
  <c r="DK24" i="13"/>
  <c r="DJ24" i="13"/>
  <c r="DI24" i="13"/>
  <c r="DH24" i="13"/>
  <c r="DG24" i="13"/>
  <c r="DF24" i="13"/>
  <c r="DE24" i="13"/>
  <c r="DD24" i="13"/>
  <c r="DC24" i="13"/>
  <c r="DB24" i="13"/>
  <c r="DA24" i="13"/>
  <c r="CZ24" i="13"/>
  <c r="CY24" i="13"/>
  <c r="CX24" i="13"/>
  <c r="CW24" i="13"/>
  <c r="CV24" i="13"/>
  <c r="CU24" i="13"/>
  <c r="CT24" i="13"/>
  <c r="CS24" i="13"/>
  <c r="CR24" i="13"/>
  <c r="CQ24" i="13"/>
  <c r="CP24" i="13"/>
  <c r="CO24" i="13"/>
  <c r="CN24" i="13"/>
  <c r="CM24" i="13"/>
  <c r="CL24" i="13"/>
  <c r="CK24" i="13"/>
  <c r="CJ24" i="13"/>
  <c r="CI24" i="13"/>
  <c r="CH24" i="13"/>
  <c r="CG24" i="13"/>
  <c r="CF24" i="13"/>
  <c r="CE24" i="13"/>
  <c r="CD24" i="13"/>
  <c r="CC24" i="13"/>
  <c r="CB24" i="13"/>
  <c r="CA24" i="13"/>
  <c r="BZ24" i="13"/>
  <c r="BY24" i="13"/>
  <c r="BX24" i="13"/>
  <c r="BW24" i="13"/>
  <c r="BV24" i="13"/>
  <c r="BU24" i="13"/>
  <c r="EK24" i="13" s="1"/>
  <c r="EJ23" i="13"/>
  <c r="EI23" i="13"/>
  <c r="EH23" i="13"/>
  <c r="EG23" i="13"/>
  <c r="EF23" i="13"/>
  <c r="EE23" i="13"/>
  <c r="ED23" i="13"/>
  <c r="EC23" i="13"/>
  <c r="EB23" i="13"/>
  <c r="EA23" i="13"/>
  <c r="DZ23" i="13"/>
  <c r="DY23" i="13"/>
  <c r="DX23" i="13"/>
  <c r="DW23" i="13"/>
  <c r="DV23" i="13"/>
  <c r="DU23" i="13"/>
  <c r="DT23" i="13"/>
  <c r="DS23" i="13"/>
  <c r="DR23" i="13"/>
  <c r="DQ23" i="13"/>
  <c r="DP23" i="13"/>
  <c r="DO23" i="13"/>
  <c r="DN23" i="13"/>
  <c r="DM23" i="13"/>
  <c r="DL23" i="13"/>
  <c r="DK23" i="13"/>
  <c r="DJ23" i="13"/>
  <c r="DI23" i="13"/>
  <c r="DH23" i="13"/>
  <c r="DG23" i="13"/>
  <c r="DF23" i="13"/>
  <c r="DE23" i="13"/>
  <c r="DD23" i="13"/>
  <c r="DC23" i="13"/>
  <c r="DB23" i="13"/>
  <c r="DA23" i="13"/>
  <c r="CZ23" i="13"/>
  <c r="CY23" i="13"/>
  <c r="CX23" i="13"/>
  <c r="CW23" i="13"/>
  <c r="CV23" i="13"/>
  <c r="CU23" i="13"/>
  <c r="CT23" i="13"/>
  <c r="CS23" i="13"/>
  <c r="CR23" i="13"/>
  <c r="CQ23" i="13"/>
  <c r="CP23" i="13"/>
  <c r="CO23" i="13"/>
  <c r="CN23" i="13"/>
  <c r="CM23" i="13"/>
  <c r="CL23" i="13"/>
  <c r="CK23" i="13"/>
  <c r="CJ23" i="13"/>
  <c r="CI23" i="13"/>
  <c r="CH23" i="13"/>
  <c r="CG23" i="13"/>
  <c r="CF23" i="13"/>
  <c r="CE23" i="13"/>
  <c r="CD23" i="13"/>
  <c r="CC23" i="13"/>
  <c r="CB23" i="13"/>
  <c r="CA23" i="13"/>
  <c r="BZ23" i="13"/>
  <c r="BY23" i="13"/>
  <c r="EK23" i="13" s="1"/>
  <c r="BX23" i="13"/>
  <c r="BW23" i="13"/>
  <c r="BV23" i="13"/>
  <c r="BU23" i="13"/>
  <c r="EJ22" i="13"/>
  <c r="EI22" i="13"/>
  <c r="EH22" i="13"/>
  <c r="EG22" i="13"/>
  <c r="EF22" i="13"/>
  <c r="EE22" i="13"/>
  <c r="ED22" i="13"/>
  <c r="EC22" i="13"/>
  <c r="EB22" i="13"/>
  <c r="EA22" i="13"/>
  <c r="DZ22" i="13"/>
  <c r="DY22" i="13"/>
  <c r="DX22" i="13"/>
  <c r="DW22" i="13"/>
  <c r="DV22" i="13"/>
  <c r="DU22" i="13"/>
  <c r="DT22" i="13"/>
  <c r="DS22" i="13"/>
  <c r="DR22" i="13"/>
  <c r="DQ22" i="13"/>
  <c r="DP22" i="13"/>
  <c r="DO22" i="13"/>
  <c r="DN22" i="13"/>
  <c r="DM22" i="13"/>
  <c r="DL22" i="13"/>
  <c r="DK22" i="13"/>
  <c r="DJ22" i="13"/>
  <c r="DI22" i="13"/>
  <c r="DH22" i="13"/>
  <c r="DG22" i="13"/>
  <c r="DF22" i="13"/>
  <c r="DE22" i="13"/>
  <c r="DD22" i="13"/>
  <c r="DC22" i="13"/>
  <c r="DB22" i="13"/>
  <c r="DA22" i="13"/>
  <c r="CZ22" i="13"/>
  <c r="CY22" i="13"/>
  <c r="CX22" i="13"/>
  <c r="CW22" i="13"/>
  <c r="CV22" i="13"/>
  <c r="CU22" i="13"/>
  <c r="CT22" i="13"/>
  <c r="CS22" i="13"/>
  <c r="CR22" i="13"/>
  <c r="CQ22" i="13"/>
  <c r="CP22" i="13"/>
  <c r="CO22" i="13"/>
  <c r="CN22" i="13"/>
  <c r="CM22" i="13"/>
  <c r="CL22" i="13"/>
  <c r="CK22" i="13"/>
  <c r="CJ22" i="13"/>
  <c r="CI22" i="13"/>
  <c r="CH22" i="13"/>
  <c r="CG22" i="13"/>
  <c r="CF22" i="13"/>
  <c r="CE22" i="13"/>
  <c r="CD22" i="13"/>
  <c r="CC22" i="13"/>
  <c r="CB22" i="13"/>
  <c r="CA22" i="13"/>
  <c r="BZ22" i="13"/>
  <c r="BY22" i="13"/>
  <c r="BX22" i="13"/>
  <c r="BW22" i="13"/>
  <c r="BV22" i="13"/>
  <c r="BU22" i="13"/>
  <c r="EK22" i="13" s="1"/>
  <c r="EJ21" i="13"/>
  <c r="EI21" i="13"/>
  <c r="EH21" i="13"/>
  <c r="EG21" i="13"/>
  <c r="EF21" i="13"/>
  <c r="EE21" i="13"/>
  <c r="ED21" i="13"/>
  <c r="EC21" i="13"/>
  <c r="EB21" i="13"/>
  <c r="EA21" i="13"/>
  <c r="DZ21" i="13"/>
  <c r="DY21" i="13"/>
  <c r="DX21" i="13"/>
  <c r="DW21" i="13"/>
  <c r="DV21" i="13"/>
  <c r="DU21" i="13"/>
  <c r="DT21" i="13"/>
  <c r="DS21" i="13"/>
  <c r="DR21" i="13"/>
  <c r="DQ21" i="13"/>
  <c r="DP21" i="13"/>
  <c r="DO21" i="13"/>
  <c r="DN21" i="13"/>
  <c r="DM21" i="13"/>
  <c r="DL21" i="13"/>
  <c r="DK21" i="13"/>
  <c r="DJ21" i="13"/>
  <c r="DI21" i="13"/>
  <c r="DH21" i="13"/>
  <c r="DG21" i="13"/>
  <c r="DF21" i="13"/>
  <c r="DE21" i="13"/>
  <c r="DD21" i="13"/>
  <c r="DC21" i="13"/>
  <c r="DB21" i="13"/>
  <c r="DA21" i="13"/>
  <c r="CZ21" i="13"/>
  <c r="CY21" i="13"/>
  <c r="CX21" i="13"/>
  <c r="CW21" i="13"/>
  <c r="CV21" i="13"/>
  <c r="CU21" i="13"/>
  <c r="CT21" i="13"/>
  <c r="CS21" i="13"/>
  <c r="CR21" i="13"/>
  <c r="CQ21" i="13"/>
  <c r="CP21" i="13"/>
  <c r="CO21" i="13"/>
  <c r="CN21" i="13"/>
  <c r="CM21" i="13"/>
  <c r="CL21" i="13"/>
  <c r="CK21" i="13"/>
  <c r="CJ21" i="13"/>
  <c r="CI21" i="13"/>
  <c r="CH21" i="13"/>
  <c r="CG21" i="13"/>
  <c r="CF21" i="13"/>
  <c r="CE21" i="13"/>
  <c r="CD21" i="13"/>
  <c r="CC21" i="13"/>
  <c r="CB21" i="13"/>
  <c r="CA21" i="13"/>
  <c r="BZ21" i="13"/>
  <c r="BY21" i="13"/>
  <c r="BX21" i="13"/>
  <c r="EK21" i="13" s="1"/>
  <c r="BW21" i="13"/>
  <c r="BV21" i="13"/>
  <c r="BU21" i="13"/>
  <c r="EJ20" i="13"/>
  <c r="EI20" i="13"/>
  <c r="EH20" i="13"/>
  <c r="EG20" i="13"/>
  <c r="EF20" i="13"/>
  <c r="EE20" i="13"/>
  <c r="ED20" i="13"/>
  <c r="EC20" i="13"/>
  <c r="EB20" i="13"/>
  <c r="EA20" i="13"/>
  <c r="DZ20" i="13"/>
  <c r="DY20" i="13"/>
  <c r="DX20" i="13"/>
  <c r="DW20" i="13"/>
  <c r="DV20" i="13"/>
  <c r="DU20" i="13"/>
  <c r="DT20" i="13"/>
  <c r="DS20" i="13"/>
  <c r="DR20" i="13"/>
  <c r="DQ20" i="13"/>
  <c r="DP20" i="13"/>
  <c r="DO20" i="13"/>
  <c r="DN20" i="13"/>
  <c r="DM20" i="13"/>
  <c r="DL20" i="13"/>
  <c r="DK20" i="13"/>
  <c r="DJ20" i="13"/>
  <c r="DI20" i="13"/>
  <c r="DH20" i="13"/>
  <c r="DG20" i="13"/>
  <c r="DF20" i="13"/>
  <c r="DE20" i="13"/>
  <c r="DD20" i="13"/>
  <c r="DC20" i="13"/>
  <c r="DB20" i="13"/>
  <c r="DA20" i="13"/>
  <c r="CZ20" i="13"/>
  <c r="CY20" i="13"/>
  <c r="CX20" i="13"/>
  <c r="CW20" i="13"/>
  <c r="CV20" i="13"/>
  <c r="CU20" i="13"/>
  <c r="CT20" i="13"/>
  <c r="CS20" i="13"/>
  <c r="CR20" i="13"/>
  <c r="CQ20" i="13"/>
  <c r="CP20" i="13"/>
  <c r="CO20" i="13"/>
  <c r="CN20" i="13"/>
  <c r="CM20" i="13"/>
  <c r="CL20" i="13"/>
  <c r="CK20" i="13"/>
  <c r="CJ20" i="13"/>
  <c r="CI20" i="13"/>
  <c r="CH20" i="13"/>
  <c r="CG20" i="13"/>
  <c r="CF20" i="13"/>
  <c r="CE20" i="13"/>
  <c r="CD20" i="13"/>
  <c r="CC20" i="13"/>
  <c r="CB20" i="13"/>
  <c r="CA20" i="13"/>
  <c r="BZ20" i="13"/>
  <c r="BY20" i="13"/>
  <c r="EK20" i="13" s="1"/>
  <c r="BX20" i="13"/>
  <c r="BW20" i="13"/>
  <c r="BV20" i="13"/>
  <c r="BU20" i="13"/>
  <c r="EJ19" i="13"/>
  <c r="EI19" i="13"/>
  <c r="EH19" i="13"/>
  <c r="EG19" i="13"/>
  <c r="EF19" i="13"/>
  <c r="EE19" i="13"/>
  <c r="ED19" i="13"/>
  <c r="EC19" i="13"/>
  <c r="EB19" i="13"/>
  <c r="EA19" i="13"/>
  <c r="DZ19" i="13"/>
  <c r="DY19" i="13"/>
  <c r="DX19" i="13"/>
  <c r="DW19" i="13"/>
  <c r="DV19" i="13"/>
  <c r="DU19" i="13"/>
  <c r="DT19" i="13"/>
  <c r="DS19" i="13"/>
  <c r="DR19" i="13"/>
  <c r="DQ19" i="13"/>
  <c r="DP19" i="13"/>
  <c r="DO19" i="13"/>
  <c r="DN19" i="13"/>
  <c r="DM19" i="13"/>
  <c r="DL19" i="13"/>
  <c r="DK19" i="13"/>
  <c r="DJ19" i="13"/>
  <c r="DI19" i="13"/>
  <c r="DH19" i="13"/>
  <c r="DG19" i="13"/>
  <c r="DF19" i="13"/>
  <c r="DE19" i="13"/>
  <c r="DD19" i="13"/>
  <c r="DC19" i="13"/>
  <c r="DB19" i="13"/>
  <c r="DA19" i="13"/>
  <c r="CZ19" i="13"/>
  <c r="CY19" i="13"/>
  <c r="CX19" i="13"/>
  <c r="CW19" i="13"/>
  <c r="CV19" i="13"/>
  <c r="CU19" i="13"/>
  <c r="CT19" i="13"/>
  <c r="CS19" i="13"/>
  <c r="CR19" i="13"/>
  <c r="CQ19" i="13"/>
  <c r="CP19" i="13"/>
  <c r="CO19" i="13"/>
  <c r="CN19" i="13"/>
  <c r="CM19" i="13"/>
  <c r="CL19" i="13"/>
  <c r="CK19" i="13"/>
  <c r="CJ19" i="13"/>
  <c r="CI19" i="13"/>
  <c r="CH19" i="13"/>
  <c r="CG19" i="13"/>
  <c r="CF19" i="13"/>
  <c r="CE19" i="13"/>
  <c r="CD19" i="13"/>
  <c r="CC19" i="13"/>
  <c r="CB19" i="13"/>
  <c r="CA19" i="13"/>
  <c r="BZ19" i="13"/>
  <c r="BY19" i="13"/>
  <c r="BX19" i="13"/>
  <c r="BW19" i="13"/>
  <c r="BV19" i="13"/>
  <c r="BU19" i="13"/>
  <c r="EK19" i="13" s="1"/>
  <c r="EJ18" i="13"/>
  <c r="EI18" i="13"/>
  <c r="EH18" i="13"/>
  <c r="EG18" i="13"/>
  <c r="EF18" i="13"/>
  <c r="EE18" i="13"/>
  <c r="ED18" i="13"/>
  <c r="EC18" i="13"/>
  <c r="EB18" i="13"/>
  <c r="EA18" i="13"/>
  <c r="DZ18" i="13"/>
  <c r="DY18" i="13"/>
  <c r="DX18" i="13"/>
  <c r="DW18" i="13"/>
  <c r="DV18" i="13"/>
  <c r="DU18" i="13"/>
  <c r="DT18" i="13"/>
  <c r="DS18" i="13"/>
  <c r="DR18" i="13"/>
  <c r="DQ18" i="13"/>
  <c r="DP18" i="13"/>
  <c r="DO18" i="13"/>
  <c r="DN18" i="13"/>
  <c r="DM18" i="13"/>
  <c r="DL18" i="13"/>
  <c r="DK18" i="13"/>
  <c r="DJ18" i="13"/>
  <c r="DI18" i="13"/>
  <c r="DH18" i="13"/>
  <c r="DG18" i="13"/>
  <c r="DF18" i="13"/>
  <c r="DE18" i="13"/>
  <c r="DD18" i="13"/>
  <c r="DC18" i="13"/>
  <c r="DB18" i="13"/>
  <c r="DA18" i="13"/>
  <c r="CZ18" i="13"/>
  <c r="CY18" i="13"/>
  <c r="CX18" i="13"/>
  <c r="CW18" i="13"/>
  <c r="CV18" i="13"/>
  <c r="CU18" i="13"/>
  <c r="CT18" i="13"/>
  <c r="CS18" i="13"/>
  <c r="CR18" i="13"/>
  <c r="CQ18" i="13"/>
  <c r="CP18" i="13"/>
  <c r="CO18" i="13"/>
  <c r="CN18" i="13"/>
  <c r="CM18" i="13"/>
  <c r="CL18" i="13"/>
  <c r="CK18" i="13"/>
  <c r="CJ18" i="13"/>
  <c r="CI18" i="13"/>
  <c r="CH18" i="13"/>
  <c r="CG18" i="13"/>
  <c r="CF18" i="13"/>
  <c r="CE18" i="13"/>
  <c r="CD18" i="13"/>
  <c r="CC18" i="13"/>
  <c r="CB18" i="13"/>
  <c r="CA18" i="13"/>
  <c r="BZ18" i="13"/>
  <c r="BY18" i="13"/>
  <c r="BX18" i="13"/>
  <c r="BW18" i="13"/>
  <c r="BV18" i="13"/>
  <c r="BU18" i="13"/>
  <c r="EK18" i="13" s="1"/>
  <c r="EJ17" i="13"/>
  <c r="EI17" i="13"/>
  <c r="EH17" i="13"/>
  <c r="EG17" i="13"/>
  <c r="EF17" i="13"/>
  <c r="EE17" i="13"/>
  <c r="ED17" i="13"/>
  <c r="EC17" i="13"/>
  <c r="EB17" i="13"/>
  <c r="EA17" i="13"/>
  <c r="DZ17" i="13"/>
  <c r="DY17" i="13"/>
  <c r="DX17" i="13"/>
  <c r="DW17" i="13"/>
  <c r="DV17" i="13"/>
  <c r="DU17" i="13"/>
  <c r="DT17" i="13"/>
  <c r="DS17" i="13"/>
  <c r="DR17" i="13"/>
  <c r="DQ17" i="13"/>
  <c r="DP17" i="13"/>
  <c r="DO17" i="13"/>
  <c r="DN17" i="13"/>
  <c r="DM17" i="13"/>
  <c r="DL17" i="13"/>
  <c r="DK17" i="13"/>
  <c r="DJ17" i="13"/>
  <c r="DI17" i="13"/>
  <c r="DH17" i="13"/>
  <c r="DG17" i="13"/>
  <c r="DF17" i="13"/>
  <c r="DE17" i="13"/>
  <c r="DD17" i="13"/>
  <c r="DC17" i="13"/>
  <c r="DB17" i="13"/>
  <c r="DA17" i="13"/>
  <c r="CZ17" i="13"/>
  <c r="CY17" i="13"/>
  <c r="CX17" i="13"/>
  <c r="CW17" i="13"/>
  <c r="CV17" i="13"/>
  <c r="CU17" i="13"/>
  <c r="CT17" i="13"/>
  <c r="CS17" i="13"/>
  <c r="CR17" i="13"/>
  <c r="CQ17" i="13"/>
  <c r="CP17" i="13"/>
  <c r="CO17" i="13"/>
  <c r="CN17" i="13"/>
  <c r="CM17" i="13"/>
  <c r="CL17" i="13"/>
  <c r="CK17" i="13"/>
  <c r="CJ17" i="13"/>
  <c r="CI17" i="13"/>
  <c r="CH17" i="13"/>
  <c r="CG17" i="13"/>
  <c r="CF17" i="13"/>
  <c r="CE17" i="13"/>
  <c r="CD17" i="13"/>
  <c r="CC17" i="13"/>
  <c r="CB17" i="13"/>
  <c r="CA17" i="13"/>
  <c r="BZ17" i="13"/>
  <c r="BY17" i="13"/>
  <c r="BX17" i="13"/>
  <c r="BW17" i="13"/>
  <c r="BV17" i="13"/>
  <c r="BU17" i="13"/>
  <c r="EK17" i="13" s="1"/>
  <c r="EJ16" i="13"/>
  <c r="EI16" i="13"/>
  <c r="EH16" i="13"/>
  <c r="EG16" i="13"/>
  <c r="EF16" i="13"/>
  <c r="EE16" i="13"/>
  <c r="ED16" i="13"/>
  <c r="EC16" i="13"/>
  <c r="EB16" i="13"/>
  <c r="EA16" i="13"/>
  <c r="DZ16" i="13"/>
  <c r="DY16" i="13"/>
  <c r="DX16" i="13"/>
  <c r="DW16" i="13"/>
  <c r="DV16" i="13"/>
  <c r="DU16" i="13"/>
  <c r="DT16" i="13"/>
  <c r="DS16" i="13"/>
  <c r="DR16" i="13"/>
  <c r="DQ16" i="13"/>
  <c r="DP16" i="13"/>
  <c r="DO16" i="13"/>
  <c r="DN16" i="13"/>
  <c r="DM16" i="13"/>
  <c r="DL16" i="13"/>
  <c r="DK16" i="13"/>
  <c r="DJ16" i="13"/>
  <c r="DI16" i="13"/>
  <c r="DH16" i="13"/>
  <c r="DG16" i="13"/>
  <c r="DF16" i="13"/>
  <c r="DE16" i="13"/>
  <c r="DD16" i="13"/>
  <c r="DC16" i="13"/>
  <c r="DB16" i="13"/>
  <c r="DA16" i="13"/>
  <c r="CZ16" i="13"/>
  <c r="CY16" i="13"/>
  <c r="CX16" i="13"/>
  <c r="CW16" i="13"/>
  <c r="CV16" i="13"/>
  <c r="CU16" i="13"/>
  <c r="CT16" i="13"/>
  <c r="CS16" i="13"/>
  <c r="CR16" i="13"/>
  <c r="CQ16" i="13"/>
  <c r="CP16" i="13"/>
  <c r="CO16" i="13"/>
  <c r="CN16" i="13"/>
  <c r="CM16" i="13"/>
  <c r="CL16" i="13"/>
  <c r="CK16" i="13"/>
  <c r="CJ16" i="13"/>
  <c r="CI16" i="13"/>
  <c r="CH16" i="13"/>
  <c r="CG16" i="13"/>
  <c r="CF16" i="13"/>
  <c r="CE16" i="13"/>
  <c r="CD16" i="13"/>
  <c r="CC16" i="13"/>
  <c r="CB16" i="13"/>
  <c r="CA16" i="13"/>
  <c r="BZ16" i="13"/>
  <c r="BY16" i="13"/>
  <c r="BX16" i="13"/>
  <c r="BW16" i="13"/>
  <c r="BV16" i="13"/>
  <c r="BU16" i="13"/>
  <c r="EK16" i="13" s="1"/>
  <c r="EJ15" i="13"/>
  <c r="EI15" i="13"/>
  <c r="EH15" i="13"/>
  <c r="EG15" i="13"/>
  <c r="EF15" i="13"/>
  <c r="EE15" i="13"/>
  <c r="ED15" i="13"/>
  <c r="EC15" i="13"/>
  <c r="EB15" i="13"/>
  <c r="EA15" i="13"/>
  <c r="DZ15" i="13"/>
  <c r="DY15" i="13"/>
  <c r="DX15" i="13"/>
  <c r="DW15" i="13"/>
  <c r="DV15" i="13"/>
  <c r="DU15" i="13"/>
  <c r="DT15" i="13"/>
  <c r="DS15" i="13"/>
  <c r="DR15" i="13"/>
  <c r="DQ15" i="13"/>
  <c r="DP15" i="13"/>
  <c r="DO15" i="13"/>
  <c r="DN15" i="13"/>
  <c r="DM15" i="13"/>
  <c r="DL15" i="13"/>
  <c r="DK15" i="13"/>
  <c r="DJ15" i="13"/>
  <c r="DI15" i="13"/>
  <c r="DH15" i="13"/>
  <c r="DG15" i="13"/>
  <c r="DF15" i="13"/>
  <c r="DE15" i="13"/>
  <c r="DD15" i="13"/>
  <c r="DC15" i="13"/>
  <c r="DB15" i="13"/>
  <c r="DA15" i="13"/>
  <c r="CZ15" i="13"/>
  <c r="CY15" i="13"/>
  <c r="CX15" i="13"/>
  <c r="CW15" i="13"/>
  <c r="CV15" i="13"/>
  <c r="CU15" i="13"/>
  <c r="CT15" i="13"/>
  <c r="CS15" i="13"/>
  <c r="CR15" i="13"/>
  <c r="CQ15" i="13"/>
  <c r="CP15" i="13"/>
  <c r="CO15" i="13"/>
  <c r="CN15" i="13"/>
  <c r="CM15" i="13"/>
  <c r="CL15" i="13"/>
  <c r="CK15" i="13"/>
  <c r="CJ15" i="13"/>
  <c r="CI15" i="13"/>
  <c r="CH15" i="13"/>
  <c r="CG15" i="13"/>
  <c r="CF15" i="13"/>
  <c r="CE15" i="13"/>
  <c r="CD15" i="13"/>
  <c r="CC15" i="13"/>
  <c r="CB15" i="13"/>
  <c r="CA15" i="13"/>
  <c r="BZ15" i="13"/>
  <c r="BY15" i="13"/>
  <c r="EK15" i="13" s="1"/>
  <c r="BX15" i="13"/>
  <c r="BW15" i="13"/>
  <c r="BV15" i="13"/>
  <c r="BU15" i="13"/>
  <c r="EJ14" i="13"/>
  <c r="EI14" i="13"/>
  <c r="EH14" i="13"/>
  <c r="EG14" i="13"/>
  <c r="EF14" i="13"/>
  <c r="EE14" i="13"/>
  <c r="ED14" i="13"/>
  <c r="EC14" i="13"/>
  <c r="EB14" i="13"/>
  <c r="EA14" i="13"/>
  <c r="DZ14" i="13"/>
  <c r="DY14" i="13"/>
  <c r="DX14" i="13"/>
  <c r="DW14" i="13"/>
  <c r="DV14" i="13"/>
  <c r="DU14" i="13"/>
  <c r="DT14" i="13"/>
  <c r="DS14" i="13"/>
  <c r="DR14" i="13"/>
  <c r="DQ14" i="13"/>
  <c r="DP14" i="13"/>
  <c r="DO14" i="13"/>
  <c r="DN14" i="13"/>
  <c r="DM14" i="13"/>
  <c r="DL14" i="13"/>
  <c r="DK14" i="13"/>
  <c r="DJ14" i="13"/>
  <c r="DI14" i="13"/>
  <c r="DH14" i="13"/>
  <c r="DG14" i="13"/>
  <c r="DF14" i="13"/>
  <c r="DE14" i="13"/>
  <c r="DD14" i="13"/>
  <c r="DC14" i="13"/>
  <c r="DB14" i="13"/>
  <c r="DA14" i="13"/>
  <c r="CZ14" i="13"/>
  <c r="CY14" i="13"/>
  <c r="CX14" i="13"/>
  <c r="CW14" i="13"/>
  <c r="CV14" i="13"/>
  <c r="CU14" i="13"/>
  <c r="CT14" i="13"/>
  <c r="CS14" i="13"/>
  <c r="CR14" i="13"/>
  <c r="CQ14" i="13"/>
  <c r="CP14" i="13"/>
  <c r="CO14" i="13"/>
  <c r="CN14" i="13"/>
  <c r="CM14" i="13"/>
  <c r="CL14" i="13"/>
  <c r="CK14" i="13"/>
  <c r="CJ14" i="13"/>
  <c r="CI14" i="13"/>
  <c r="CH14" i="13"/>
  <c r="CG14" i="13"/>
  <c r="CF14" i="13"/>
  <c r="CE14" i="13"/>
  <c r="CD14" i="13"/>
  <c r="CC14" i="13"/>
  <c r="CB14" i="13"/>
  <c r="CA14" i="13"/>
  <c r="BZ14" i="13"/>
  <c r="BY14" i="13"/>
  <c r="BX14" i="13"/>
  <c r="BW14" i="13"/>
  <c r="BV14" i="13"/>
  <c r="BU14" i="13"/>
  <c r="EK14" i="13" s="1"/>
  <c r="EJ13" i="13"/>
  <c r="EI13" i="13"/>
  <c r="EH13" i="13"/>
  <c r="EG13" i="13"/>
  <c r="EF13" i="13"/>
  <c r="EE13" i="13"/>
  <c r="ED13" i="13"/>
  <c r="EC13" i="13"/>
  <c r="EB13" i="13"/>
  <c r="EA13" i="13"/>
  <c r="DZ13" i="13"/>
  <c r="DY13" i="13"/>
  <c r="DX13" i="13"/>
  <c r="DW13" i="13"/>
  <c r="DV13" i="13"/>
  <c r="DU13" i="13"/>
  <c r="DT13" i="13"/>
  <c r="DS13" i="13"/>
  <c r="DR13" i="13"/>
  <c r="DQ13" i="13"/>
  <c r="DP13" i="13"/>
  <c r="DO13" i="13"/>
  <c r="DN13" i="13"/>
  <c r="DM13" i="13"/>
  <c r="DL13" i="13"/>
  <c r="DK13" i="13"/>
  <c r="DJ13" i="13"/>
  <c r="DI13" i="13"/>
  <c r="DH13" i="13"/>
  <c r="DG13" i="13"/>
  <c r="DF13" i="13"/>
  <c r="DE13" i="13"/>
  <c r="DD13" i="13"/>
  <c r="DC13" i="13"/>
  <c r="DB13" i="13"/>
  <c r="DA13" i="13"/>
  <c r="CZ13" i="13"/>
  <c r="CY13" i="13"/>
  <c r="CX13" i="13"/>
  <c r="CW13" i="13"/>
  <c r="CV13" i="13"/>
  <c r="CU13" i="13"/>
  <c r="CT13" i="13"/>
  <c r="CS13" i="13"/>
  <c r="CR13" i="13"/>
  <c r="CQ13" i="13"/>
  <c r="CP13" i="13"/>
  <c r="CO13" i="13"/>
  <c r="CN13" i="13"/>
  <c r="CM13" i="13"/>
  <c r="CL13" i="13"/>
  <c r="CK13" i="13"/>
  <c r="CJ13" i="13"/>
  <c r="CI13" i="13"/>
  <c r="CH13" i="13"/>
  <c r="CG13" i="13"/>
  <c r="CF13" i="13"/>
  <c r="CE13" i="13"/>
  <c r="CD13" i="13"/>
  <c r="CC13" i="13"/>
  <c r="CB13" i="13"/>
  <c r="CA13" i="13"/>
  <c r="BZ13" i="13"/>
  <c r="BY13" i="13"/>
  <c r="BX13" i="13"/>
  <c r="EK13" i="13" s="1"/>
  <c r="BW13" i="13"/>
  <c r="BV13" i="13"/>
  <c r="BU13" i="13"/>
  <c r="EJ12" i="13"/>
  <c r="EI12" i="13"/>
  <c r="EH12" i="13"/>
  <c r="EG12" i="13"/>
  <c r="EF12" i="13"/>
  <c r="EE12" i="13"/>
  <c r="ED12" i="13"/>
  <c r="EC12" i="13"/>
  <c r="EB12" i="13"/>
  <c r="EA12" i="13"/>
  <c r="DZ12" i="13"/>
  <c r="DY12" i="13"/>
  <c r="DX12" i="13"/>
  <c r="DW12" i="13"/>
  <c r="DV12" i="13"/>
  <c r="DU12" i="13"/>
  <c r="DT12" i="13"/>
  <c r="DS12" i="13"/>
  <c r="DR12" i="13"/>
  <c r="DQ12" i="13"/>
  <c r="DP12" i="13"/>
  <c r="DO12" i="13"/>
  <c r="DN12" i="13"/>
  <c r="DM12" i="13"/>
  <c r="DL12" i="13"/>
  <c r="DK12" i="13"/>
  <c r="DJ12" i="13"/>
  <c r="DI12" i="13"/>
  <c r="DH12" i="13"/>
  <c r="DG12" i="13"/>
  <c r="DF12" i="13"/>
  <c r="DE12" i="13"/>
  <c r="DD12" i="13"/>
  <c r="DC12" i="13"/>
  <c r="DB12" i="13"/>
  <c r="DA12" i="13"/>
  <c r="CZ12" i="13"/>
  <c r="CY12" i="13"/>
  <c r="CX12" i="13"/>
  <c r="CW12" i="13"/>
  <c r="CV12" i="13"/>
  <c r="CU12" i="13"/>
  <c r="CT12" i="13"/>
  <c r="CS12" i="13"/>
  <c r="CR12" i="13"/>
  <c r="CQ12" i="13"/>
  <c r="CP12" i="13"/>
  <c r="CO12" i="13"/>
  <c r="CN12" i="13"/>
  <c r="CM12" i="13"/>
  <c r="CL12" i="13"/>
  <c r="CK12" i="13"/>
  <c r="CJ12" i="13"/>
  <c r="CI12" i="13"/>
  <c r="CH12" i="13"/>
  <c r="CG12" i="13"/>
  <c r="CF12" i="13"/>
  <c r="CE12" i="13"/>
  <c r="CD12" i="13"/>
  <c r="CC12" i="13"/>
  <c r="CB12" i="13"/>
  <c r="CA12" i="13"/>
  <c r="BZ12" i="13"/>
  <c r="BY12" i="13"/>
  <c r="EK12" i="13" s="1"/>
  <c r="BX12" i="13"/>
  <c r="BW12" i="13"/>
  <c r="BV12" i="13"/>
  <c r="BU12" i="13"/>
  <c r="EJ11" i="13"/>
  <c r="EI11" i="13"/>
  <c r="EH11" i="13"/>
  <c r="EG11" i="13"/>
  <c r="EF11" i="13"/>
  <c r="EE11" i="13"/>
  <c r="ED11" i="13"/>
  <c r="EC11" i="13"/>
  <c r="EB11" i="13"/>
  <c r="EA11" i="13"/>
  <c r="DZ11" i="13"/>
  <c r="DY11" i="13"/>
  <c r="DX11" i="13"/>
  <c r="DW11" i="13"/>
  <c r="DV11" i="13"/>
  <c r="DU11" i="13"/>
  <c r="DT11" i="13"/>
  <c r="DS11" i="13"/>
  <c r="DR11" i="13"/>
  <c r="DQ11" i="13"/>
  <c r="DP11" i="13"/>
  <c r="DO11" i="13"/>
  <c r="DN11" i="13"/>
  <c r="DM11" i="13"/>
  <c r="DL11" i="13"/>
  <c r="DK11" i="13"/>
  <c r="DJ11" i="13"/>
  <c r="DI11" i="13"/>
  <c r="DH11" i="13"/>
  <c r="DG11" i="13"/>
  <c r="DF11" i="13"/>
  <c r="DE11" i="13"/>
  <c r="DD11" i="13"/>
  <c r="DC11" i="13"/>
  <c r="DB11" i="13"/>
  <c r="DA11" i="13"/>
  <c r="CZ11" i="13"/>
  <c r="CY11" i="13"/>
  <c r="CX11" i="13"/>
  <c r="CW11" i="13"/>
  <c r="CV11" i="13"/>
  <c r="CU11" i="13"/>
  <c r="CT11" i="13"/>
  <c r="CS11" i="13"/>
  <c r="CR11" i="13"/>
  <c r="CQ11" i="13"/>
  <c r="CP11" i="13"/>
  <c r="CO11" i="13"/>
  <c r="CN11" i="13"/>
  <c r="CM11" i="13"/>
  <c r="CL11" i="13"/>
  <c r="CK11" i="13"/>
  <c r="CJ11" i="13"/>
  <c r="CI11" i="13"/>
  <c r="CH11" i="13"/>
  <c r="CG11" i="13"/>
  <c r="CF11" i="13"/>
  <c r="CE11" i="13"/>
  <c r="CD11" i="13"/>
  <c r="CC11" i="13"/>
  <c r="CB11" i="13"/>
  <c r="CA11" i="13"/>
  <c r="BZ11" i="13"/>
  <c r="BY11" i="13"/>
  <c r="BX11" i="13"/>
  <c r="BW11" i="13"/>
  <c r="BV11" i="13"/>
  <c r="BU11" i="13"/>
  <c r="EK11" i="13" s="1"/>
  <c r="EJ10" i="13"/>
  <c r="EI10" i="13"/>
  <c r="EH10" i="13"/>
  <c r="EG10" i="13"/>
  <c r="EF10" i="13"/>
  <c r="EE10" i="13"/>
  <c r="ED10" i="13"/>
  <c r="EC10" i="13"/>
  <c r="EB10" i="13"/>
  <c r="EA10" i="13"/>
  <c r="DZ10" i="13"/>
  <c r="DY10" i="13"/>
  <c r="DX10" i="13"/>
  <c r="DW10" i="13"/>
  <c r="DV10" i="13"/>
  <c r="DU10" i="13"/>
  <c r="DT10" i="13"/>
  <c r="DS10" i="13"/>
  <c r="DR10" i="13"/>
  <c r="DQ10" i="13"/>
  <c r="DP10" i="13"/>
  <c r="DO10" i="13"/>
  <c r="DN10" i="13"/>
  <c r="DM10" i="13"/>
  <c r="DL10" i="13"/>
  <c r="DK10" i="13"/>
  <c r="DJ10" i="13"/>
  <c r="DI10" i="13"/>
  <c r="DH10" i="13"/>
  <c r="DG10" i="13"/>
  <c r="DF10" i="13"/>
  <c r="DE10" i="13"/>
  <c r="DD10" i="13"/>
  <c r="DC10" i="13"/>
  <c r="DB10" i="13"/>
  <c r="DA10" i="13"/>
  <c r="CZ10" i="13"/>
  <c r="CY10" i="13"/>
  <c r="CX10" i="13"/>
  <c r="CW10" i="13"/>
  <c r="CV10" i="13"/>
  <c r="CU10" i="13"/>
  <c r="CT10" i="13"/>
  <c r="CS10" i="13"/>
  <c r="CR10" i="13"/>
  <c r="CQ10" i="13"/>
  <c r="CP10" i="13"/>
  <c r="CO10" i="13"/>
  <c r="CN10" i="13"/>
  <c r="CM10" i="13"/>
  <c r="CL10" i="13"/>
  <c r="CK10" i="13"/>
  <c r="CJ10" i="13"/>
  <c r="CI10" i="13"/>
  <c r="CH10" i="13"/>
  <c r="CG10" i="13"/>
  <c r="CF10" i="13"/>
  <c r="CE10" i="13"/>
  <c r="CD10" i="13"/>
  <c r="CC10" i="13"/>
  <c r="CB10" i="13"/>
  <c r="CA10" i="13"/>
  <c r="BZ10" i="13"/>
  <c r="BY10" i="13"/>
  <c r="BX10" i="13"/>
  <c r="BW10" i="13"/>
  <c r="BV10" i="13"/>
  <c r="BU10" i="13"/>
  <c r="EK10" i="13" s="1"/>
  <c r="EJ9" i="13"/>
  <c r="EI9" i="13"/>
  <c r="EH9" i="13"/>
  <c r="EG9" i="13"/>
  <c r="EF9" i="13"/>
  <c r="EE9" i="13"/>
  <c r="ED9" i="13"/>
  <c r="EC9" i="13"/>
  <c r="EB9" i="13"/>
  <c r="EA9" i="13"/>
  <c r="DZ9" i="13"/>
  <c r="DY9" i="13"/>
  <c r="DX9" i="13"/>
  <c r="DW9" i="13"/>
  <c r="DV9" i="13"/>
  <c r="DU9" i="13"/>
  <c r="DT9" i="13"/>
  <c r="DS9" i="13"/>
  <c r="DR9" i="13"/>
  <c r="DQ9" i="13"/>
  <c r="DP9" i="13"/>
  <c r="DO9" i="13"/>
  <c r="DN9" i="13"/>
  <c r="DM9" i="13"/>
  <c r="DL9" i="13"/>
  <c r="DK9" i="13"/>
  <c r="DJ9" i="13"/>
  <c r="DI9" i="13"/>
  <c r="DH9" i="13"/>
  <c r="DG9" i="13"/>
  <c r="DF9" i="13"/>
  <c r="DE9" i="13"/>
  <c r="DD9" i="13"/>
  <c r="DC9" i="13"/>
  <c r="DB9" i="13"/>
  <c r="DA9" i="13"/>
  <c r="CZ9" i="13"/>
  <c r="CY9" i="13"/>
  <c r="CX9" i="13"/>
  <c r="CW9" i="13"/>
  <c r="CV9" i="13"/>
  <c r="CU9" i="13"/>
  <c r="CT9" i="13"/>
  <c r="CS9" i="13"/>
  <c r="CR9" i="13"/>
  <c r="CQ9" i="13"/>
  <c r="CP9" i="13"/>
  <c r="CO9" i="13"/>
  <c r="CN9" i="13"/>
  <c r="CM9" i="13"/>
  <c r="CL9" i="13"/>
  <c r="CK9" i="13"/>
  <c r="CJ9" i="13"/>
  <c r="CI9" i="13"/>
  <c r="CH9" i="13"/>
  <c r="CG9" i="13"/>
  <c r="CF9" i="13"/>
  <c r="CE9" i="13"/>
  <c r="CD9" i="13"/>
  <c r="CC9" i="13"/>
  <c r="CB9" i="13"/>
  <c r="CA9" i="13"/>
  <c r="BZ9" i="13"/>
  <c r="BY9" i="13"/>
  <c r="BX9" i="13"/>
  <c r="BW9" i="13"/>
  <c r="BV9" i="13"/>
  <c r="BU9" i="13"/>
  <c r="EK9" i="13" s="1"/>
  <c r="EJ8" i="13"/>
  <c r="EI8" i="13"/>
  <c r="EH8" i="13"/>
  <c r="EG8" i="13"/>
  <c r="EF8" i="13"/>
  <c r="EE8" i="13"/>
  <c r="ED8" i="13"/>
  <c r="EC8" i="13"/>
  <c r="EB8" i="13"/>
  <c r="EA8" i="13"/>
  <c r="DZ8" i="13"/>
  <c r="DY8" i="13"/>
  <c r="DX8" i="13"/>
  <c r="DW8" i="13"/>
  <c r="DV8" i="13"/>
  <c r="DU8" i="13"/>
  <c r="DT8" i="13"/>
  <c r="DS8" i="13"/>
  <c r="DR8" i="13"/>
  <c r="DQ8" i="13"/>
  <c r="DP8" i="13"/>
  <c r="DO8" i="13"/>
  <c r="DN8" i="13"/>
  <c r="DM8" i="13"/>
  <c r="DL8" i="13"/>
  <c r="DK8" i="13"/>
  <c r="DJ8" i="13"/>
  <c r="DI8" i="13"/>
  <c r="DH8" i="13"/>
  <c r="DG8" i="13"/>
  <c r="DF8" i="13"/>
  <c r="DE8" i="13"/>
  <c r="DD8" i="13"/>
  <c r="DC8" i="13"/>
  <c r="DB8" i="13"/>
  <c r="DA8" i="13"/>
  <c r="CZ8" i="13"/>
  <c r="CY8" i="13"/>
  <c r="CX8" i="13"/>
  <c r="CW8" i="13"/>
  <c r="CV8" i="13"/>
  <c r="CU8" i="13"/>
  <c r="CT8" i="13"/>
  <c r="CS8" i="13"/>
  <c r="CR8" i="13"/>
  <c r="CQ8" i="13"/>
  <c r="CP8" i="13"/>
  <c r="CO8" i="13"/>
  <c r="CN8" i="13"/>
  <c r="CM8" i="13"/>
  <c r="CL8" i="13"/>
  <c r="CK8" i="13"/>
  <c r="CJ8" i="13"/>
  <c r="CI8" i="13"/>
  <c r="CH8" i="13"/>
  <c r="CG8" i="13"/>
  <c r="CF8" i="13"/>
  <c r="CE8" i="13"/>
  <c r="CD8" i="13"/>
  <c r="CC8" i="13"/>
  <c r="CB8" i="13"/>
  <c r="CA8" i="13"/>
  <c r="BZ8" i="13"/>
  <c r="BY8" i="13"/>
  <c r="BX8" i="13"/>
  <c r="BW8" i="13"/>
  <c r="BV8" i="13"/>
  <c r="BU8" i="13"/>
  <c r="EK8" i="13" s="1"/>
  <c r="EJ7" i="13"/>
  <c r="EI7" i="13"/>
  <c r="EH7" i="13"/>
  <c r="EG7" i="13"/>
  <c r="EF7" i="13"/>
  <c r="EE7" i="13"/>
  <c r="ED7" i="13"/>
  <c r="EC7" i="13"/>
  <c r="EB7" i="13"/>
  <c r="EA7" i="13"/>
  <c r="DZ7" i="13"/>
  <c r="DY7" i="13"/>
  <c r="DX7" i="13"/>
  <c r="DW7" i="13"/>
  <c r="DV7" i="13"/>
  <c r="DU7" i="13"/>
  <c r="DT7" i="13"/>
  <c r="DS7" i="13"/>
  <c r="DR7" i="13"/>
  <c r="DQ7" i="13"/>
  <c r="DP7" i="13"/>
  <c r="DO7" i="13"/>
  <c r="DN7" i="13"/>
  <c r="DM7" i="13"/>
  <c r="DL7" i="13"/>
  <c r="DK7" i="13"/>
  <c r="DJ7" i="13"/>
  <c r="DI7" i="13"/>
  <c r="DH7" i="13"/>
  <c r="DG7" i="13"/>
  <c r="DF7" i="13"/>
  <c r="DE7" i="13"/>
  <c r="DD7" i="13"/>
  <c r="DC7" i="13"/>
  <c r="DB7" i="13"/>
  <c r="DA7" i="13"/>
  <c r="CZ7" i="13"/>
  <c r="CY7" i="13"/>
  <c r="CX7" i="13"/>
  <c r="CW7" i="13"/>
  <c r="CV7" i="13"/>
  <c r="CU7" i="13"/>
  <c r="CT7" i="13"/>
  <c r="CS7" i="13"/>
  <c r="CR7" i="13"/>
  <c r="CQ7" i="13"/>
  <c r="CP7" i="13"/>
  <c r="CO7" i="13"/>
  <c r="CN7" i="13"/>
  <c r="CM7" i="13"/>
  <c r="CL7" i="13"/>
  <c r="CK7" i="13"/>
  <c r="CJ7" i="13"/>
  <c r="CI7" i="13"/>
  <c r="CH7" i="13"/>
  <c r="CG7" i="13"/>
  <c r="CF7" i="13"/>
  <c r="CE7" i="13"/>
  <c r="CD7" i="13"/>
  <c r="CC7" i="13"/>
  <c r="CB7" i="13"/>
  <c r="CA7" i="13"/>
  <c r="BZ7" i="13"/>
  <c r="BY7" i="13"/>
  <c r="EK7" i="13" s="1"/>
  <c r="BX7" i="13"/>
  <c r="BW7" i="13"/>
  <c r="BV7" i="13"/>
  <c r="BU7" i="13"/>
  <c r="EJ6" i="13"/>
  <c r="EI6" i="13"/>
  <c r="EH6" i="13"/>
  <c r="EG6" i="13"/>
  <c r="EF6" i="13"/>
  <c r="EE6" i="13"/>
  <c r="ED6" i="13"/>
  <c r="EC6" i="13"/>
  <c r="EB6" i="13"/>
  <c r="EA6" i="13"/>
  <c r="DZ6" i="13"/>
  <c r="DY6" i="13"/>
  <c r="DX6" i="13"/>
  <c r="DW6" i="13"/>
  <c r="DV6" i="13"/>
  <c r="DU6" i="13"/>
  <c r="DT6" i="13"/>
  <c r="DS6" i="13"/>
  <c r="DR6" i="13"/>
  <c r="DQ6" i="13"/>
  <c r="DP6" i="13"/>
  <c r="DO6" i="13"/>
  <c r="DN6" i="13"/>
  <c r="DM6" i="13"/>
  <c r="DL6" i="13"/>
  <c r="DK6" i="13"/>
  <c r="DJ6" i="13"/>
  <c r="DI6" i="13"/>
  <c r="DH6" i="13"/>
  <c r="DG6" i="13"/>
  <c r="DF6" i="13"/>
  <c r="DE6" i="13"/>
  <c r="DD6" i="13"/>
  <c r="DC6" i="13"/>
  <c r="DB6" i="13"/>
  <c r="DA6" i="13"/>
  <c r="CZ6" i="13"/>
  <c r="CY6" i="13"/>
  <c r="CX6" i="13"/>
  <c r="CW6" i="13"/>
  <c r="CV6" i="13"/>
  <c r="CU6" i="13"/>
  <c r="CT6" i="13"/>
  <c r="CS6" i="13"/>
  <c r="CR6" i="13"/>
  <c r="CQ6" i="13"/>
  <c r="CP6" i="13"/>
  <c r="CO6" i="13"/>
  <c r="CN6" i="13"/>
  <c r="CM6" i="13"/>
  <c r="CL6" i="13"/>
  <c r="CK6" i="13"/>
  <c r="CJ6" i="13"/>
  <c r="CI6" i="13"/>
  <c r="CH6" i="13"/>
  <c r="CG6" i="13"/>
  <c r="CF6" i="13"/>
  <c r="CE6" i="13"/>
  <c r="CD6" i="13"/>
  <c r="CC6" i="13"/>
  <c r="CB6" i="13"/>
  <c r="CA6" i="13"/>
  <c r="BZ6" i="13"/>
  <c r="BY6" i="13"/>
  <c r="BX6" i="13"/>
  <c r="BW6" i="13"/>
  <c r="BV6" i="13"/>
  <c r="BU6" i="13"/>
  <c r="EK6" i="13" s="1"/>
  <c r="EJ5" i="13"/>
  <c r="EI5" i="13"/>
  <c r="EH5" i="13"/>
  <c r="EG5" i="13"/>
  <c r="EF5" i="13"/>
  <c r="EE5" i="13"/>
  <c r="ED5" i="13"/>
  <c r="EC5" i="13"/>
  <c r="EB5" i="13"/>
  <c r="EA5" i="13"/>
  <c r="DZ5" i="13"/>
  <c r="DY5" i="13"/>
  <c r="DX5" i="13"/>
  <c r="DW5" i="13"/>
  <c r="DV5" i="13"/>
  <c r="DU5" i="13"/>
  <c r="DT5" i="13"/>
  <c r="DS5" i="13"/>
  <c r="DR5" i="13"/>
  <c r="DQ5" i="13"/>
  <c r="DP5" i="13"/>
  <c r="DO5" i="13"/>
  <c r="DN5" i="13"/>
  <c r="DM5" i="13"/>
  <c r="DL5" i="13"/>
  <c r="DK5" i="13"/>
  <c r="DJ5" i="13"/>
  <c r="DI5" i="13"/>
  <c r="DH5" i="13"/>
  <c r="DG5" i="13"/>
  <c r="DF5" i="13"/>
  <c r="DE5" i="13"/>
  <c r="DD5" i="13"/>
  <c r="DC5" i="13"/>
  <c r="DB5" i="13"/>
  <c r="DA5" i="13"/>
  <c r="CZ5" i="13"/>
  <c r="CY5" i="13"/>
  <c r="CX5" i="13"/>
  <c r="CW5" i="13"/>
  <c r="CV5" i="13"/>
  <c r="CU5" i="13"/>
  <c r="CT5" i="13"/>
  <c r="CS5" i="13"/>
  <c r="CR5" i="13"/>
  <c r="CQ5" i="13"/>
  <c r="CP5" i="13"/>
  <c r="CO5" i="13"/>
  <c r="CN5" i="13"/>
  <c r="CM5" i="13"/>
  <c r="CL5" i="13"/>
  <c r="CK5" i="13"/>
  <c r="CJ5" i="13"/>
  <c r="CI5" i="13"/>
  <c r="CH5" i="13"/>
  <c r="CG5" i="13"/>
  <c r="CF5" i="13"/>
  <c r="CE5" i="13"/>
  <c r="CD5" i="13"/>
  <c r="CC5" i="13"/>
  <c r="CB5" i="13"/>
  <c r="CA5" i="13"/>
  <c r="BZ5" i="13"/>
  <c r="BY5" i="13"/>
  <c r="BX5" i="13"/>
  <c r="EK5" i="13" s="1"/>
  <c r="BW5" i="13"/>
  <c r="BV5" i="13"/>
  <c r="BU5" i="13"/>
  <c r="EJ4" i="13"/>
  <c r="EI4" i="13"/>
  <c r="EH4" i="13"/>
  <c r="EG4" i="13"/>
  <c r="EF4" i="13"/>
  <c r="EE4" i="13"/>
  <c r="ED4" i="13"/>
  <c r="EC4" i="13"/>
  <c r="EB4" i="13"/>
  <c r="EA4" i="13"/>
  <c r="DZ4" i="13"/>
  <c r="DY4" i="13"/>
  <c r="DX4" i="13"/>
  <c r="DW4" i="13"/>
  <c r="DV4" i="13"/>
  <c r="DU4" i="13"/>
  <c r="DT4" i="13"/>
  <c r="DS4" i="13"/>
  <c r="DR4" i="13"/>
  <c r="DQ4" i="13"/>
  <c r="DP4" i="13"/>
  <c r="DO4" i="13"/>
  <c r="DN4" i="13"/>
  <c r="DM4" i="13"/>
  <c r="DL4" i="13"/>
  <c r="DK4" i="13"/>
  <c r="DJ4" i="13"/>
  <c r="DI4" i="13"/>
  <c r="DH4" i="13"/>
  <c r="DG4" i="13"/>
  <c r="DF4" i="13"/>
  <c r="DE4" i="13"/>
  <c r="DD4" i="13"/>
  <c r="DC4" i="13"/>
  <c r="DB4" i="13"/>
  <c r="DA4" i="13"/>
  <c r="CZ4" i="13"/>
  <c r="CY4" i="13"/>
  <c r="CX4" i="13"/>
  <c r="CW4" i="13"/>
  <c r="CV4" i="13"/>
  <c r="CU4" i="13"/>
  <c r="CT4" i="13"/>
  <c r="CS4" i="13"/>
  <c r="CR4" i="13"/>
  <c r="CQ4" i="13"/>
  <c r="CP4" i="13"/>
  <c r="CO4" i="13"/>
  <c r="CN4" i="13"/>
  <c r="CM4" i="13"/>
  <c r="CL4" i="13"/>
  <c r="CK4" i="13"/>
  <c r="CJ4" i="13"/>
  <c r="CI4" i="13"/>
  <c r="CH4" i="13"/>
  <c r="CG4" i="13"/>
  <c r="CF4" i="13"/>
  <c r="CE4" i="13"/>
  <c r="CD4" i="13"/>
  <c r="CC4" i="13"/>
  <c r="CB4" i="13"/>
  <c r="CA4" i="13"/>
  <c r="BZ4" i="13"/>
  <c r="BY4" i="13"/>
  <c r="EK4" i="13" s="1"/>
  <c r="BX4" i="13"/>
  <c r="BW4" i="13"/>
  <c r="BV4" i="13"/>
  <c r="BU4" i="13"/>
  <c r="E33" i="12"/>
  <c r="B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33" i="12" s="1"/>
  <c r="G10" i="12"/>
  <c r="G9" i="12"/>
  <c r="G8" i="12"/>
  <c r="G7" i="12"/>
  <c r="DZ32" i="11"/>
  <c r="DY32" i="11"/>
  <c r="DX32" i="11"/>
  <c r="DW32" i="11"/>
  <c r="DV32" i="11"/>
  <c r="DU32" i="11"/>
  <c r="DT32" i="11"/>
  <c r="DS32" i="11"/>
  <c r="DR32" i="11"/>
  <c r="DQ32" i="11"/>
  <c r="DP32" i="11"/>
  <c r="DO32" i="11"/>
  <c r="DN32" i="11"/>
  <c r="DM32" i="11"/>
  <c r="DL32" i="11"/>
  <c r="DK32" i="11"/>
  <c r="DJ32" i="11"/>
  <c r="DI32" i="11"/>
  <c r="DH32" i="11"/>
  <c r="DG32" i="11"/>
  <c r="DF32" i="11"/>
  <c r="DE32" i="11"/>
  <c r="DD32" i="11"/>
  <c r="DC32" i="11"/>
  <c r="DB32" i="11"/>
  <c r="DA32" i="11"/>
  <c r="CZ32" i="11"/>
  <c r="CY32" i="11"/>
  <c r="CX32" i="11"/>
  <c r="CW32" i="11"/>
  <c r="CV32" i="11"/>
  <c r="CU32" i="11"/>
  <c r="CT32" i="11"/>
  <c r="CS32" i="11"/>
  <c r="CR32" i="11"/>
  <c r="CQ32" i="11"/>
  <c r="CP32" i="11"/>
  <c r="CO32" i="11"/>
  <c r="CN32" i="11"/>
  <c r="CM32" i="11"/>
  <c r="CL32" i="11"/>
  <c r="CK32" i="11"/>
  <c r="CJ32" i="11"/>
  <c r="CI32" i="11"/>
  <c r="CH32" i="11"/>
  <c r="CG32" i="11"/>
  <c r="CF32" i="11"/>
  <c r="CE32" i="11"/>
  <c r="CD32" i="11"/>
  <c r="CC32" i="11"/>
  <c r="CB32" i="11"/>
  <c r="CA32" i="11"/>
  <c r="BZ32" i="11"/>
  <c r="BY32" i="11"/>
  <c r="BX32" i="11"/>
  <c r="BW32" i="11"/>
  <c r="EA32" i="11" s="1"/>
  <c r="BV32" i="11"/>
  <c r="BU32" i="11"/>
  <c r="BT32" i="11"/>
  <c r="BS32" i="11"/>
  <c r="BR32" i="11"/>
  <c r="BQ32" i="11"/>
  <c r="BP32" i="11"/>
  <c r="DZ31" i="11"/>
  <c r="DY31" i="11"/>
  <c r="DX31" i="11"/>
  <c r="DW31" i="11"/>
  <c r="DV31" i="11"/>
  <c r="DU31" i="11"/>
  <c r="DT31" i="11"/>
  <c r="DS31" i="11"/>
  <c r="DR31" i="11"/>
  <c r="DQ31" i="11"/>
  <c r="DP31" i="11"/>
  <c r="DO31" i="11"/>
  <c r="DN31" i="11"/>
  <c r="DM31" i="11"/>
  <c r="DL31" i="11"/>
  <c r="DK31" i="11"/>
  <c r="DJ31" i="11"/>
  <c r="DI31" i="11"/>
  <c r="DH31" i="11"/>
  <c r="DG31" i="11"/>
  <c r="DF31" i="11"/>
  <c r="DE31" i="11"/>
  <c r="DD31" i="11"/>
  <c r="DC31" i="11"/>
  <c r="DB31" i="11"/>
  <c r="DA31" i="11"/>
  <c r="CZ31" i="11"/>
  <c r="CY31" i="11"/>
  <c r="CX31" i="11"/>
  <c r="CW31" i="11"/>
  <c r="CV31" i="11"/>
  <c r="CU31" i="11"/>
  <c r="CT31" i="11"/>
  <c r="CS31" i="11"/>
  <c r="CR31" i="11"/>
  <c r="CQ31" i="11"/>
  <c r="CP31" i="11"/>
  <c r="CO31" i="11"/>
  <c r="CN31" i="11"/>
  <c r="CM31" i="11"/>
  <c r="CL31" i="11"/>
  <c r="CK31" i="11"/>
  <c r="CJ31" i="11"/>
  <c r="CI31" i="11"/>
  <c r="CH31" i="11"/>
  <c r="CG31" i="11"/>
  <c r="CF31" i="11"/>
  <c r="CE31" i="11"/>
  <c r="CD31" i="11"/>
  <c r="CC31" i="11"/>
  <c r="CB31" i="11"/>
  <c r="CA31" i="11"/>
  <c r="BZ31" i="11"/>
  <c r="BY31" i="11"/>
  <c r="BX31" i="11"/>
  <c r="BW31" i="11"/>
  <c r="BV31" i="11"/>
  <c r="BU31" i="11"/>
  <c r="BT31" i="11"/>
  <c r="BS31" i="11"/>
  <c r="BR31" i="11"/>
  <c r="BQ31" i="11"/>
  <c r="BP31" i="11"/>
  <c r="EA31" i="11" s="1"/>
  <c r="DZ30" i="11"/>
  <c r="DY30" i="11"/>
  <c r="DX30" i="11"/>
  <c r="DW30" i="11"/>
  <c r="DV30" i="11"/>
  <c r="DU30" i="11"/>
  <c r="DT30" i="11"/>
  <c r="DS30" i="11"/>
  <c r="DR30" i="11"/>
  <c r="DQ30" i="11"/>
  <c r="DP30" i="11"/>
  <c r="DO30" i="11"/>
  <c r="DN30" i="11"/>
  <c r="DM30" i="11"/>
  <c r="DL30" i="11"/>
  <c r="DK30" i="11"/>
  <c r="DJ30" i="11"/>
  <c r="DI30" i="11"/>
  <c r="DH30" i="11"/>
  <c r="DG30" i="11"/>
  <c r="DF30" i="11"/>
  <c r="DE30" i="11"/>
  <c r="DD30" i="11"/>
  <c r="DC30" i="11"/>
  <c r="DB30" i="11"/>
  <c r="DA30" i="11"/>
  <c r="CZ30" i="11"/>
  <c r="CY30" i="11"/>
  <c r="CX30" i="11"/>
  <c r="CW30" i="11"/>
  <c r="CV30" i="11"/>
  <c r="CU30" i="11"/>
  <c r="CT30" i="11"/>
  <c r="CS30" i="11"/>
  <c r="CR30" i="11"/>
  <c r="CQ30" i="11"/>
  <c r="CP30" i="11"/>
  <c r="CO30" i="11"/>
  <c r="CN30" i="11"/>
  <c r="CM30" i="11"/>
  <c r="CL30" i="11"/>
  <c r="CK30" i="11"/>
  <c r="CJ30" i="11"/>
  <c r="CI30" i="11"/>
  <c r="CH30" i="11"/>
  <c r="CG30" i="11"/>
  <c r="CF30" i="11"/>
  <c r="CE30" i="11"/>
  <c r="CD30" i="11"/>
  <c r="CC30" i="11"/>
  <c r="CB30" i="11"/>
  <c r="CA30" i="11"/>
  <c r="BZ30" i="11"/>
  <c r="BY30" i="11"/>
  <c r="BX30" i="11"/>
  <c r="BW30" i="11"/>
  <c r="BV30" i="11"/>
  <c r="BU30" i="11"/>
  <c r="BT30" i="11"/>
  <c r="BS30" i="11"/>
  <c r="BR30" i="11"/>
  <c r="BQ30" i="11"/>
  <c r="BP30" i="11"/>
  <c r="EA30" i="11" s="1"/>
  <c r="DZ29" i="11"/>
  <c r="DY29" i="11"/>
  <c r="DX29" i="11"/>
  <c r="DW29" i="11"/>
  <c r="DV29" i="11"/>
  <c r="DU29" i="11"/>
  <c r="DT29" i="11"/>
  <c r="DS29" i="11"/>
  <c r="DR29" i="11"/>
  <c r="DQ29" i="11"/>
  <c r="DP29" i="11"/>
  <c r="DO29" i="11"/>
  <c r="DN29" i="11"/>
  <c r="DM29" i="11"/>
  <c r="DL29" i="11"/>
  <c r="DK29" i="11"/>
  <c r="DJ29" i="11"/>
  <c r="DI29" i="11"/>
  <c r="DH29" i="11"/>
  <c r="DG29" i="11"/>
  <c r="DF29" i="11"/>
  <c r="DE29" i="11"/>
  <c r="DD29" i="11"/>
  <c r="DC29" i="11"/>
  <c r="DB29" i="11"/>
  <c r="DA29" i="11"/>
  <c r="CZ29" i="11"/>
  <c r="CY29" i="11"/>
  <c r="CX29" i="11"/>
  <c r="CW29" i="11"/>
  <c r="CV29" i="11"/>
  <c r="CU29" i="11"/>
  <c r="CT29" i="11"/>
  <c r="CS29" i="11"/>
  <c r="CR29" i="11"/>
  <c r="CQ29" i="11"/>
  <c r="CP29" i="11"/>
  <c r="CO29" i="11"/>
  <c r="CN29" i="11"/>
  <c r="CM29" i="11"/>
  <c r="CL29" i="11"/>
  <c r="CK29" i="11"/>
  <c r="CJ29" i="11"/>
  <c r="CI29" i="11"/>
  <c r="CH29" i="11"/>
  <c r="CG29" i="11"/>
  <c r="CF29" i="11"/>
  <c r="CE29" i="11"/>
  <c r="CD29" i="11"/>
  <c r="CC29" i="11"/>
  <c r="CB29" i="11"/>
  <c r="CA29" i="11"/>
  <c r="BZ29" i="11"/>
  <c r="BY29" i="11"/>
  <c r="BX29" i="11"/>
  <c r="BW29" i="11"/>
  <c r="BV29" i="11"/>
  <c r="BU29" i="11"/>
  <c r="BT29" i="11"/>
  <c r="BS29" i="11"/>
  <c r="BR29" i="11"/>
  <c r="BQ29" i="11"/>
  <c r="BP29" i="11"/>
  <c r="EA29" i="11" s="1"/>
  <c r="DZ28" i="11"/>
  <c r="DY28" i="11"/>
  <c r="DX28" i="11"/>
  <c r="DW28" i="11"/>
  <c r="DV28" i="11"/>
  <c r="DU28" i="11"/>
  <c r="DT28" i="11"/>
  <c r="DS28" i="11"/>
  <c r="DR28" i="11"/>
  <c r="DQ28" i="11"/>
  <c r="DP28" i="11"/>
  <c r="DO28" i="11"/>
  <c r="DN28" i="11"/>
  <c r="DM28" i="11"/>
  <c r="DL28" i="11"/>
  <c r="DK28" i="11"/>
  <c r="DJ28" i="11"/>
  <c r="DI28" i="11"/>
  <c r="DH28" i="11"/>
  <c r="DG28" i="11"/>
  <c r="DF28" i="11"/>
  <c r="DE28" i="11"/>
  <c r="DD28" i="11"/>
  <c r="DC28" i="11"/>
  <c r="DB28" i="11"/>
  <c r="DA28" i="11"/>
  <c r="CZ28" i="11"/>
  <c r="CY28" i="11"/>
  <c r="CX28" i="11"/>
  <c r="CW28" i="11"/>
  <c r="CV28" i="11"/>
  <c r="CU28" i="11"/>
  <c r="CT28" i="11"/>
  <c r="CS28" i="11"/>
  <c r="CR28" i="11"/>
  <c r="CQ28" i="11"/>
  <c r="CP28" i="11"/>
  <c r="CO28" i="11"/>
  <c r="CN28" i="11"/>
  <c r="CM28" i="11"/>
  <c r="CL28" i="11"/>
  <c r="CK28" i="11"/>
  <c r="CJ28" i="11"/>
  <c r="CI28" i="11"/>
  <c r="CH28" i="11"/>
  <c r="CG28" i="11"/>
  <c r="CF28" i="11"/>
  <c r="CE28" i="11"/>
  <c r="CD28" i="11"/>
  <c r="CC28" i="11"/>
  <c r="CB28" i="11"/>
  <c r="CA28" i="11"/>
  <c r="BZ28" i="11"/>
  <c r="BY28" i="11"/>
  <c r="BX28" i="11"/>
  <c r="BW28" i="11"/>
  <c r="BV28" i="11"/>
  <c r="BU28" i="11"/>
  <c r="BT28" i="11"/>
  <c r="BS28" i="11"/>
  <c r="BR28" i="11"/>
  <c r="BQ28" i="11"/>
  <c r="BP28" i="11"/>
  <c r="EA28" i="11" s="1"/>
  <c r="DZ27" i="11"/>
  <c r="DY27" i="11"/>
  <c r="DX27" i="11"/>
  <c r="DW27" i="11"/>
  <c r="DV27" i="11"/>
  <c r="DU27" i="11"/>
  <c r="DT27" i="11"/>
  <c r="DS27" i="11"/>
  <c r="DR27" i="11"/>
  <c r="DQ27" i="11"/>
  <c r="DP27" i="11"/>
  <c r="DO27" i="11"/>
  <c r="DN27" i="11"/>
  <c r="DM27" i="11"/>
  <c r="DL27" i="11"/>
  <c r="DK27" i="11"/>
  <c r="DJ27" i="11"/>
  <c r="DI27" i="11"/>
  <c r="DH27" i="11"/>
  <c r="DG27" i="11"/>
  <c r="DF27" i="11"/>
  <c r="DE27" i="11"/>
  <c r="DD27" i="11"/>
  <c r="DC27" i="11"/>
  <c r="DB27" i="11"/>
  <c r="DA27" i="11"/>
  <c r="CZ27" i="11"/>
  <c r="CY27" i="11"/>
  <c r="CX27" i="11"/>
  <c r="CW27" i="11"/>
  <c r="CV27" i="11"/>
  <c r="CU27" i="11"/>
  <c r="CT27" i="11"/>
  <c r="CS27" i="11"/>
  <c r="CR27" i="11"/>
  <c r="CQ27" i="11"/>
  <c r="CP27" i="11"/>
  <c r="CO27" i="11"/>
  <c r="CN27" i="11"/>
  <c r="CM27" i="11"/>
  <c r="CL27" i="11"/>
  <c r="CK27" i="11"/>
  <c r="CJ27" i="11"/>
  <c r="CI27" i="11"/>
  <c r="CH27" i="11"/>
  <c r="CG27" i="11"/>
  <c r="CF27" i="11"/>
  <c r="CE27" i="11"/>
  <c r="CD27" i="11"/>
  <c r="CC27" i="11"/>
  <c r="CB27" i="11"/>
  <c r="CA27" i="11"/>
  <c r="BZ27" i="11"/>
  <c r="BY27" i="11"/>
  <c r="BX27" i="11"/>
  <c r="BW27" i="11"/>
  <c r="BV27" i="11"/>
  <c r="BU27" i="11"/>
  <c r="BT27" i="11"/>
  <c r="BS27" i="11"/>
  <c r="BR27" i="11"/>
  <c r="BQ27" i="11"/>
  <c r="BP27" i="11"/>
  <c r="EA27" i="11" s="1"/>
  <c r="DZ26" i="11"/>
  <c r="DY26" i="11"/>
  <c r="DX26" i="11"/>
  <c r="DW26" i="11"/>
  <c r="DV26" i="11"/>
  <c r="DU26" i="11"/>
  <c r="DT26" i="11"/>
  <c r="DS26" i="11"/>
  <c r="DR26" i="11"/>
  <c r="DQ26" i="11"/>
  <c r="DP26" i="11"/>
  <c r="DO26" i="11"/>
  <c r="DN26" i="11"/>
  <c r="DM26" i="11"/>
  <c r="DL26" i="11"/>
  <c r="DK26" i="11"/>
  <c r="DJ26" i="11"/>
  <c r="DI26" i="11"/>
  <c r="DH26" i="11"/>
  <c r="DG26" i="11"/>
  <c r="DF26" i="11"/>
  <c r="DE26" i="11"/>
  <c r="DD26" i="11"/>
  <c r="DC26" i="11"/>
  <c r="DB26" i="11"/>
  <c r="DA26" i="11"/>
  <c r="CZ26" i="11"/>
  <c r="CY26" i="11"/>
  <c r="CX26" i="11"/>
  <c r="CW26" i="11"/>
  <c r="CV26" i="11"/>
  <c r="CU26" i="11"/>
  <c r="CT26" i="11"/>
  <c r="CS26" i="11"/>
  <c r="CR26" i="11"/>
  <c r="CQ26" i="11"/>
  <c r="CP26" i="11"/>
  <c r="CO26" i="11"/>
  <c r="CN26" i="11"/>
  <c r="CM26" i="11"/>
  <c r="CL26" i="11"/>
  <c r="CK26" i="11"/>
  <c r="CJ26" i="11"/>
  <c r="CI26" i="11"/>
  <c r="CH26" i="11"/>
  <c r="CG26" i="11"/>
  <c r="CF26" i="11"/>
  <c r="CE26" i="11"/>
  <c r="CD26" i="11"/>
  <c r="CC26" i="11"/>
  <c r="CB26" i="11"/>
  <c r="CA26" i="11"/>
  <c r="BZ26" i="11"/>
  <c r="BY26" i="11"/>
  <c r="BX26" i="11"/>
  <c r="BW26" i="11"/>
  <c r="BV26" i="11"/>
  <c r="BU26" i="11"/>
  <c r="BT26" i="11"/>
  <c r="BS26" i="11"/>
  <c r="BR26" i="11"/>
  <c r="BQ26" i="11"/>
  <c r="BP26" i="11"/>
  <c r="EA26" i="11" s="1"/>
  <c r="DZ25" i="11"/>
  <c r="DY25" i="11"/>
  <c r="DX25" i="11"/>
  <c r="DW25" i="11"/>
  <c r="DV25" i="11"/>
  <c r="DU25" i="11"/>
  <c r="DT25" i="11"/>
  <c r="DS25" i="11"/>
  <c r="DR25" i="11"/>
  <c r="DQ25" i="11"/>
  <c r="DP25" i="11"/>
  <c r="DO25" i="11"/>
  <c r="DN25" i="11"/>
  <c r="DM25" i="11"/>
  <c r="DL25" i="11"/>
  <c r="DK25" i="11"/>
  <c r="DJ25" i="11"/>
  <c r="DI25" i="11"/>
  <c r="DH25" i="11"/>
  <c r="DG25" i="11"/>
  <c r="DF25" i="11"/>
  <c r="DE25" i="11"/>
  <c r="DD25" i="11"/>
  <c r="DC25" i="11"/>
  <c r="DB25" i="11"/>
  <c r="DA25" i="11"/>
  <c r="CZ25" i="11"/>
  <c r="CY25" i="11"/>
  <c r="CX25" i="11"/>
  <c r="CW25" i="11"/>
  <c r="CV25" i="11"/>
  <c r="CU25" i="11"/>
  <c r="CT25" i="11"/>
  <c r="CS25" i="11"/>
  <c r="CR25" i="11"/>
  <c r="CQ25" i="11"/>
  <c r="CP25" i="11"/>
  <c r="CO25" i="11"/>
  <c r="CN25" i="11"/>
  <c r="CM25" i="11"/>
  <c r="CL25" i="11"/>
  <c r="CK25" i="11"/>
  <c r="CJ25" i="11"/>
  <c r="CI25" i="11"/>
  <c r="CH25" i="11"/>
  <c r="CG25" i="11"/>
  <c r="CF25" i="11"/>
  <c r="CE25" i="11"/>
  <c r="CD25" i="11"/>
  <c r="CC25" i="11"/>
  <c r="CB25" i="11"/>
  <c r="CA25" i="11"/>
  <c r="BZ25" i="11"/>
  <c r="BY25" i="11"/>
  <c r="BX25" i="11"/>
  <c r="BW25" i="11"/>
  <c r="BV25" i="11"/>
  <c r="BU25" i="11"/>
  <c r="BT25" i="11"/>
  <c r="BS25" i="11"/>
  <c r="BR25" i="11"/>
  <c r="BQ25" i="11"/>
  <c r="BP25" i="11"/>
  <c r="EA25" i="11" s="1"/>
  <c r="DZ24" i="11"/>
  <c r="DY24" i="11"/>
  <c r="DX24" i="11"/>
  <c r="DW24" i="11"/>
  <c r="DV24" i="11"/>
  <c r="DU24" i="11"/>
  <c r="DT24" i="11"/>
  <c r="DS24" i="11"/>
  <c r="DR24" i="11"/>
  <c r="DQ24" i="11"/>
  <c r="DP24" i="11"/>
  <c r="DO24" i="11"/>
  <c r="DN24" i="11"/>
  <c r="DM24" i="11"/>
  <c r="DL24" i="11"/>
  <c r="DK24" i="11"/>
  <c r="DJ24" i="11"/>
  <c r="DI24" i="11"/>
  <c r="DH24" i="11"/>
  <c r="DG24" i="11"/>
  <c r="DF24" i="11"/>
  <c r="DE24" i="11"/>
  <c r="DD24" i="11"/>
  <c r="DC24" i="11"/>
  <c r="DB24" i="11"/>
  <c r="DA24" i="11"/>
  <c r="CZ24" i="11"/>
  <c r="CY24" i="11"/>
  <c r="CX24" i="11"/>
  <c r="CW24" i="11"/>
  <c r="CV24" i="11"/>
  <c r="CU24" i="11"/>
  <c r="CT24" i="11"/>
  <c r="CS24" i="11"/>
  <c r="CR24" i="11"/>
  <c r="CQ24" i="11"/>
  <c r="CP24" i="11"/>
  <c r="CO24" i="11"/>
  <c r="CN24" i="11"/>
  <c r="CM24" i="11"/>
  <c r="CL24" i="11"/>
  <c r="CK24" i="11"/>
  <c r="CJ24" i="11"/>
  <c r="CI24" i="11"/>
  <c r="CH24" i="11"/>
  <c r="CG24" i="11"/>
  <c r="CF24" i="11"/>
  <c r="CE24" i="11"/>
  <c r="CD24" i="11"/>
  <c r="CC24" i="11"/>
  <c r="CB24" i="11"/>
  <c r="CA24" i="11"/>
  <c r="BZ24" i="11"/>
  <c r="BY24" i="11"/>
  <c r="BX24" i="11"/>
  <c r="BW24" i="11"/>
  <c r="BV24" i="11"/>
  <c r="BU24" i="11"/>
  <c r="BT24" i="11"/>
  <c r="BS24" i="11"/>
  <c r="BR24" i="11"/>
  <c r="BQ24" i="11"/>
  <c r="BP24" i="11"/>
  <c r="EA24" i="11" s="1"/>
  <c r="DZ23" i="11"/>
  <c r="DY23" i="11"/>
  <c r="DX23" i="11"/>
  <c r="DW23" i="11"/>
  <c r="DV23" i="11"/>
  <c r="DU23" i="11"/>
  <c r="DT23" i="11"/>
  <c r="DS23" i="11"/>
  <c r="DR23" i="11"/>
  <c r="DQ23" i="11"/>
  <c r="DP23" i="11"/>
  <c r="DO23" i="11"/>
  <c r="DN23" i="11"/>
  <c r="DM23" i="11"/>
  <c r="DL23" i="11"/>
  <c r="DK23" i="11"/>
  <c r="DJ23" i="11"/>
  <c r="DI23" i="11"/>
  <c r="DH23" i="11"/>
  <c r="DG23" i="11"/>
  <c r="DF23" i="11"/>
  <c r="DE23" i="11"/>
  <c r="DD23" i="11"/>
  <c r="DC23" i="11"/>
  <c r="DB23" i="11"/>
  <c r="DA23" i="11"/>
  <c r="CZ23" i="11"/>
  <c r="CY23" i="11"/>
  <c r="CX23" i="11"/>
  <c r="CW23" i="11"/>
  <c r="CV23" i="11"/>
  <c r="CU23" i="11"/>
  <c r="CT23" i="11"/>
  <c r="CS23" i="11"/>
  <c r="CR23" i="11"/>
  <c r="CQ23" i="11"/>
  <c r="CP23" i="11"/>
  <c r="CO23" i="11"/>
  <c r="CN23" i="11"/>
  <c r="CM23" i="11"/>
  <c r="CL23" i="11"/>
  <c r="CK23" i="11"/>
  <c r="CJ23" i="11"/>
  <c r="CI23" i="11"/>
  <c r="CH23" i="11"/>
  <c r="CG23" i="11"/>
  <c r="CF23" i="11"/>
  <c r="CE23" i="11"/>
  <c r="CD23" i="11"/>
  <c r="CC23" i="11"/>
  <c r="CB23" i="11"/>
  <c r="CA23" i="11"/>
  <c r="BZ23" i="11"/>
  <c r="BY23" i="11"/>
  <c r="BX23" i="11"/>
  <c r="BW23" i="11"/>
  <c r="BV23" i="11"/>
  <c r="BU23" i="11"/>
  <c r="BT23" i="11"/>
  <c r="BS23" i="11"/>
  <c r="BR23" i="11"/>
  <c r="BQ23" i="11"/>
  <c r="BP23" i="11"/>
  <c r="EA23" i="11" s="1"/>
  <c r="DZ22" i="11"/>
  <c r="DY22" i="11"/>
  <c r="DX22" i="11"/>
  <c r="DW22" i="11"/>
  <c r="DV22" i="11"/>
  <c r="DU22" i="11"/>
  <c r="DT22" i="11"/>
  <c r="DS22" i="11"/>
  <c r="DR22" i="11"/>
  <c r="DQ22" i="11"/>
  <c r="DP22" i="11"/>
  <c r="DO22" i="11"/>
  <c r="DN22" i="11"/>
  <c r="DM22" i="11"/>
  <c r="DL22" i="11"/>
  <c r="DK22" i="11"/>
  <c r="DJ22" i="11"/>
  <c r="DI22" i="11"/>
  <c r="DH22" i="11"/>
  <c r="DG22" i="11"/>
  <c r="DF22" i="11"/>
  <c r="DE22" i="11"/>
  <c r="DD22" i="11"/>
  <c r="DC22" i="11"/>
  <c r="DB22" i="11"/>
  <c r="DA22" i="11"/>
  <c r="CZ22" i="11"/>
  <c r="CY22" i="11"/>
  <c r="CX22" i="11"/>
  <c r="CW22" i="11"/>
  <c r="CV22" i="11"/>
  <c r="CU22" i="11"/>
  <c r="CT22" i="11"/>
  <c r="CS22" i="11"/>
  <c r="CR22" i="11"/>
  <c r="CQ22" i="11"/>
  <c r="CP22" i="11"/>
  <c r="CO22" i="11"/>
  <c r="CN22" i="11"/>
  <c r="CM22" i="11"/>
  <c r="CL22" i="11"/>
  <c r="CK22" i="11"/>
  <c r="CJ22" i="11"/>
  <c r="CI22" i="11"/>
  <c r="CH22" i="11"/>
  <c r="CG22" i="11"/>
  <c r="CF22" i="11"/>
  <c r="CE22" i="11"/>
  <c r="CD22" i="11"/>
  <c r="CC22" i="11"/>
  <c r="CB22" i="11"/>
  <c r="CA22" i="11"/>
  <c r="BZ22" i="11"/>
  <c r="BY22" i="11"/>
  <c r="BX22" i="11"/>
  <c r="BW22" i="11"/>
  <c r="BV22" i="11"/>
  <c r="BU22" i="11"/>
  <c r="BT22" i="11"/>
  <c r="BS22" i="11"/>
  <c r="BR22" i="11"/>
  <c r="BQ22" i="11"/>
  <c r="BP22" i="11"/>
  <c r="EA22" i="11" s="1"/>
  <c r="DZ21" i="11"/>
  <c r="DY21" i="11"/>
  <c r="DX21" i="11"/>
  <c r="DW21" i="11"/>
  <c r="DV21" i="11"/>
  <c r="DU21" i="11"/>
  <c r="DT21" i="11"/>
  <c r="DS21" i="11"/>
  <c r="DR21" i="11"/>
  <c r="DQ21" i="11"/>
  <c r="DP21" i="11"/>
  <c r="DO21" i="11"/>
  <c r="DN21" i="11"/>
  <c r="DM21" i="11"/>
  <c r="DL21" i="11"/>
  <c r="DK21" i="11"/>
  <c r="DJ21" i="11"/>
  <c r="DI21" i="11"/>
  <c r="DH21" i="11"/>
  <c r="DG21" i="11"/>
  <c r="DF21" i="11"/>
  <c r="DE21" i="11"/>
  <c r="DD21" i="11"/>
  <c r="DC21" i="11"/>
  <c r="DB21" i="11"/>
  <c r="DA21" i="11"/>
  <c r="CZ21" i="11"/>
  <c r="CY21" i="11"/>
  <c r="CX21" i="11"/>
  <c r="CW21" i="11"/>
  <c r="CV21" i="11"/>
  <c r="CU21" i="11"/>
  <c r="CT21" i="11"/>
  <c r="CS21" i="11"/>
  <c r="CR21" i="11"/>
  <c r="CQ21" i="11"/>
  <c r="CP21" i="11"/>
  <c r="CO21" i="11"/>
  <c r="CN21" i="11"/>
  <c r="CM21" i="11"/>
  <c r="CL21" i="11"/>
  <c r="CK21" i="11"/>
  <c r="CJ21" i="11"/>
  <c r="CI21" i="11"/>
  <c r="CH21" i="11"/>
  <c r="CG21" i="11"/>
  <c r="CF21" i="11"/>
  <c r="CE21" i="11"/>
  <c r="CD21" i="11"/>
  <c r="CC21" i="11"/>
  <c r="CB21" i="11"/>
  <c r="CA21" i="11"/>
  <c r="BZ21" i="11"/>
  <c r="BY21" i="11"/>
  <c r="BX21" i="11"/>
  <c r="BW21" i="11"/>
  <c r="BV21" i="11"/>
  <c r="BU21" i="11"/>
  <c r="BT21" i="11"/>
  <c r="BS21" i="11"/>
  <c r="BR21" i="11"/>
  <c r="BQ21" i="11"/>
  <c r="BP21" i="11"/>
  <c r="EA21" i="11" s="1"/>
  <c r="DZ20" i="11"/>
  <c r="DY20" i="11"/>
  <c r="DX20" i="11"/>
  <c r="DW20" i="11"/>
  <c r="DV20" i="11"/>
  <c r="DU20" i="11"/>
  <c r="DT20" i="11"/>
  <c r="DS20" i="11"/>
  <c r="DR20" i="11"/>
  <c r="DQ20" i="11"/>
  <c r="DP20" i="11"/>
  <c r="DO20" i="11"/>
  <c r="DN20" i="11"/>
  <c r="DM20" i="11"/>
  <c r="DL20" i="11"/>
  <c r="DK20" i="11"/>
  <c r="DJ20" i="11"/>
  <c r="DI20" i="11"/>
  <c r="DH20" i="11"/>
  <c r="DG20" i="11"/>
  <c r="DF20" i="11"/>
  <c r="DE20" i="11"/>
  <c r="DD20" i="11"/>
  <c r="DC20" i="11"/>
  <c r="DB20" i="11"/>
  <c r="DA20" i="11"/>
  <c r="CZ20" i="11"/>
  <c r="CY20" i="11"/>
  <c r="CX20" i="11"/>
  <c r="CW20" i="11"/>
  <c r="CV20" i="11"/>
  <c r="CU20" i="11"/>
  <c r="CT20" i="11"/>
  <c r="CS20" i="11"/>
  <c r="CR20" i="11"/>
  <c r="CQ20" i="11"/>
  <c r="CP20" i="11"/>
  <c r="CO20" i="11"/>
  <c r="CN20" i="11"/>
  <c r="CM20" i="11"/>
  <c r="CL20" i="11"/>
  <c r="CK20" i="11"/>
  <c r="CJ20" i="11"/>
  <c r="CI20" i="11"/>
  <c r="CH20" i="11"/>
  <c r="CG20" i="11"/>
  <c r="CF20" i="11"/>
  <c r="CE20" i="11"/>
  <c r="CD20" i="11"/>
  <c r="CC20" i="11"/>
  <c r="CB20" i="11"/>
  <c r="CA20" i="11"/>
  <c r="BZ20" i="11"/>
  <c r="BY20" i="11"/>
  <c r="BX20" i="11"/>
  <c r="BW20" i="11"/>
  <c r="BV20" i="11"/>
  <c r="BU20" i="11"/>
  <c r="BT20" i="11"/>
  <c r="BS20" i="11"/>
  <c r="BR20" i="11"/>
  <c r="BQ20" i="11"/>
  <c r="BP20" i="11"/>
  <c r="EA20" i="11" s="1"/>
  <c r="DZ19" i="11"/>
  <c r="DY19" i="11"/>
  <c r="DX19" i="11"/>
  <c r="DW19" i="11"/>
  <c r="DV19" i="11"/>
  <c r="DU19" i="11"/>
  <c r="DT19" i="11"/>
  <c r="DS19" i="11"/>
  <c r="DR19" i="11"/>
  <c r="DQ19" i="11"/>
  <c r="DP19" i="11"/>
  <c r="DO19" i="11"/>
  <c r="DN19" i="11"/>
  <c r="DM19" i="11"/>
  <c r="DL19" i="11"/>
  <c r="DK19" i="11"/>
  <c r="DJ19" i="11"/>
  <c r="DI19" i="11"/>
  <c r="DH19" i="11"/>
  <c r="DG19" i="11"/>
  <c r="DF19" i="11"/>
  <c r="DE19" i="11"/>
  <c r="DD19" i="11"/>
  <c r="DC19" i="11"/>
  <c r="DB19" i="11"/>
  <c r="DA19" i="11"/>
  <c r="CZ19" i="11"/>
  <c r="CY19" i="11"/>
  <c r="CX19" i="11"/>
  <c r="CW19" i="11"/>
  <c r="CV19" i="11"/>
  <c r="CU19" i="11"/>
  <c r="CT19" i="11"/>
  <c r="CS19" i="11"/>
  <c r="CR19" i="11"/>
  <c r="CQ19" i="11"/>
  <c r="CP19" i="11"/>
  <c r="CO19" i="11"/>
  <c r="CN19" i="11"/>
  <c r="CM19" i="11"/>
  <c r="CL19" i="11"/>
  <c r="CK19" i="11"/>
  <c r="CJ19" i="11"/>
  <c r="CI19" i="11"/>
  <c r="CH19" i="11"/>
  <c r="CG19" i="11"/>
  <c r="CF19" i="11"/>
  <c r="CE19" i="11"/>
  <c r="CD19" i="11"/>
  <c r="CC19" i="11"/>
  <c r="CB19" i="11"/>
  <c r="CA19" i="11"/>
  <c r="BZ19" i="11"/>
  <c r="BY19" i="11"/>
  <c r="BX19" i="11"/>
  <c r="BW19" i="11"/>
  <c r="BV19" i="11"/>
  <c r="BU19" i="11"/>
  <c r="BT19" i="11"/>
  <c r="BS19" i="11"/>
  <c r="BR19" i="11"/>
  <c r="BQ19" i="11"/>
  <c r="BP19" i="11"/>
  <c r="EA19" i="11" s="1"/>
  <c r="DZ18" i="11"/>
  <c r="DY18" i="11"/>
  <c r="DX18" i="11"/>
  <c r="DW18" i="11"/>
  <c r="DV18" i="11"/>
  <c r="DU18" i="11"/>
  <c r="DT18" i="11"/>
  <c r="DS18" i="11"/>
  <c r="DR18" i="11"/>
  <c r="DQ18" i="11"/>
  <c r="DP18" i="11"/>
  <c r="DO18" i="11"/>
  <c r="DN18" i="11"/>
  <c r="DM18" i="11"/>
  <c r="DL18" i="11"/>
  <c r="DK18" i="11"/>
  <c r="DJ18" i="11"/>
  <c r="DI18" i="11"/>
  <c r="DH18" i="11"/>
  <c r="DG18" i="11"/>
  <c r="DF18" i="11"/>
  <c r="DE18" i="11"/>
  <c r="DD18" i="11"/>
  <c r="DC18" i="11"/>
  <c r="DB18" i="11"/>
  <c r="DA18" i="11"/>
  <c r="CZ18" i="11"/>
  <c r="CY18" i="11"/>
  <c r="CX18" i="11"/>
  <c r="CW18" i="11"/>
  <c r="CV18" i="11"/>
  <c r="CU18" i="11"/>
  <c r="CT18" i="11"/>
  <c r="CS18" i="11"/>
  <c r="CR18" i="11"/>
  <c r="CQ18" i="11"/>
  <c r="CP18" i="11"/>
  <c r="CO18" i="11"/>
  <c r="CN18" i="11"/>
  <c r="CM18" i="11"/>
  <c r="CL18" i="11"/>
  <c r="CK18" i="11"/>
  <c r="CJ18" i="11"/>
  <c r="CI18" i="11"/>
  <c r="CH18" i="11"/>
  <c r="CG18" i="11"/>
  <c r="CF18" i="11"/>
  <c r="CE18" i="11"/>
  <c r="CD18" i="11"/>
  <c r="CC18" i="11"/>
  <c r="CB18" i="11"/>
  <c r="CA18" i="11"/>
  <c r="BZ18" i="11"/>
  <c r="BY18" i="11"/>
  <c r="BX18" i="11"/>
  <c r="BW18" i="11"/>
  <c r="BV18" i="11"/>
  <c r="BU18" i="11"/>
  <c r="BT18" i="11"/>
  <c r="BS18" i="11"/>
  <c r="BR18" i="11"/>
  <c r="BQ18" i="11"/>
  <c r="BP18" i="11"/>
  <c r="EA18" i="11" s="1"/>
  <c r="DZ17" i="11"/>
  <c r="DY17" i="11"/>
  <c r="DX17" i="11"/>
  <c r="DW17" i="11"/>
  <c r="DV17" i="11"/>
  <c r="DU17" i="11"/>
  <c r="DT17" i="11"/>
  <c r="DS17" i="11"/>
  <c r="DR17" i="11"/>
  <c r="DQ17" i="11"/>
  <c r="DP17" i="11"/>
  <c r="DO17" i="11"/>
  <c r="DN17" i="11"/>
  <c r="DM17" i="11"/>
  <c r="DL17" i="11"/>
  <c r="DK17" i="11"/>
  <c r="DJ17" i="11"/>
  <c r="DI17" i="11"/>
  <c r="DH17" i="11"/>
  <c r="DG17" i="11"/>
  <c r="DF17" i="11"/>
  <c r="DE17" i="11"/>
  <c r="DD17" i="11"/>
  <c r="DC17" i="11"/>
  <c r="DB17" i="11"/>
  <c r="DA17" i="11"/>
  <c r="CZ17" i="11"/>
  <c r="CY17" i="11"/>
  <c r="CX17" i="11"/>
  <c r="CW17" i="11"/>
  <c r="CV17" i="11"/>
  <c r="CU17" i="11"/>
  <c r="CT17" i="11"/>
  <c r="CS17" i="11"/>
  <c r="CR17" i="11"/>
  <c r="CQ17" i="11"/>
  <c r="CP17" i="11"/>
  <c r="CO17" i="11"/>
  <c r="CN17" i="11"/>
  <c r="CM17" i="11"/>
  <c r="CL17" i="11"/>
  <c r="CK17" i="11"/>
  <c r="CJ17" i="11"/>
  <c r="CI17" i="11"/>
  <c r="CH17" i="11"/>
  <c r="CG17" i="11"/>
  <c r="CF17" i="11"/>
  <c r="CE17" i="11"/>
  <c r="CD17" i="11"/>
  <c r="CC17" i="11"/>
  <c r="CB17" i="11"/>
  <c r="CA17" i="11"/>
  <c r="BZ17" i="11"/>
  <c r="BY17" i="11"/>
  <c r="BX17" i="11"/>
  <c r="BW17" i="11"/>
  <c r="BV17" i="11"/>
  <c r="BU17" i="11"/>
  <c r="BT17" i="11"/>
  <c r="BS17" i="11"/>
  <c r="BR17" i="11"/>
  <c r="BQ17" i="11"/>
  <c r="BP17" i="11"/>
  <c r="EA17" i="11" s="1"/>
  <c r="DZ16" i="11"/>
  <c r="DY16" i="11"/>
  <c r="DX16" i="11"/>
  <c r="DW16" i="11"/>
  <c r="DV16" i="11"/>
  <c r="DU16" i="11"/>
  <c r="DT16" i="11"/>
  <c r="DS16" i="11"/>
  <c r="DR16" i="11"/>
  <c r="DQ16" i="11"/>
  <c r="DP16" i="11"/>
  <c r="DO16" i="11"/>
  <c r="DN16" i="11"/>
  <c r="DM16" i="11"/>
  <c r="DL16" i="11"/>
  <c r="DK16" i="11"/>
  <c r="DJ16" i="11"/>
  <c r="DI16" i="11"/>
  <c r="DH16" i="11"/>
  <c r="DG16" i="11"/>
  <c r="DF16" i="11"/>
  <c r="DE16" i="11"/>
  <c r="DD16" i="11"/>
  <c r="DC16" i="11"/>
  <c r="DB16" i="11"/>
  <c r="DA16" i="11"/>
  <c r="CZ16" i="11"/>
  <c r="CY16" i="11"/>
  <c r="CX16" i="11"/>
  <c r="CW16" i="11"/>
  <c r="CV16" i="11"/>
  <c r="CU16" i="11"/>
  <c r="CT16" i="11"/>
  <c r="CS16" i="11"/>
  <c r="CR16" i="11"/>
  <c r="CQ16" i="11"/>
  <c r="CP16" i="11"/>
  <c r="CO16" i="11"/>
  <c r="CN16" i="11"/>
  <c r="CM16" i="11"/>
  <c r="CL16" i="11"/>
  <c r="CK16" i="11"/>
  <c r="CJ16" i="11"/>
  <c r="CI16" i="11"/>
  <c r="CH16" i="11"/>
  <c r="CG16" i="11"/>
  <c r="CF16" i="11"/>
  <c r="CE16" i="11"/>
  <c r="CD16" i="11"/>
  <c r="CC16" i="11"/>
  <c r="CB16" i="11"/>
  <c r="CA16" i="11"/>
  <c r="BZ16" i="11"/>
  <c r="BY16" i="11"/>
  <c r="BX16" i="11"/>
  <c r="BW16" i="11"/>
  <c r="BV16" i="11"/>
  <c r="BU16" i="11"/>
  <c r="BT16" i="11"/>
  <c r="BS16" i="11"/>
  <c r="BR16" i="11"/>
  <c r="BQ16" i="11"/>
  <c r="BP16" i="11"/>
  <c r="EA16" i="11" s="1"/>
  <c r="DZ15" i="11"/>
  <c r="DY15" i="11"/>
  <c r="DX15" i="11"/>
  <c r="DW15" i="11"/>
  <c r="DV15" i="11"/>
  <c r="DU15" i="11"/>
  <c r="DT15" i="11"/>
  <c r="DS15" i="11"/>
  <c r="DR15" i="11"/>
  <c r="DQ15" i="11"/>
  <c r="DP15" i="11"/>
  <c r="DO15" i="11"/>
  <c r="DN15" i="11"/>
  <c r="DM15" i="11"/>
  <c r="DL15" i="11"/>
  <c r="DK15" i="11"/>
  <c r="DJ15" i="11"/>
  <c r="DI15" i="11"/>
  <c r="DH15" i="11"/>
  <c r="DG15" i="11"/>
  <c r="DF15" i="11"/>
  <c r="DE15" i="11"/>
  <c r="DD15" i="11"/>
  <c r="DC15" i="11"/>
  <c r="DB15" i="11"/>
  <c r="DA15" i="11"/>
  <c r="CZ15" i="11"/>
  <c r="CY15" i="11"/>
  <c r="CX15" i="11"/>
  <c r="CW15" i="11"/>
  <c r="CV15" i="11"/>
  <c r="CU15" i="11"/>
  <c r="CT15" i="11"/>
  <c r="CS15" i="11"/>
  <c r="CR15" i="11"/>
  <c r="CQ15" i="11"/>
  <c r="CP15" i="11"/>
  <c r="CO15" i="11"/>
  <c r="CN15" i="11"/>
  <c r="CM15" i="11"/>
  <c r="CL15" i="11"/>
  <c r="CK15" i="11"/>
  <c r="CJ15" i="11"/>
  <c r="CI15" i="11"/>
  <c r="CH15" i="11"/>
  <c r="CG15" i="11"/>
  <c r="CF15" i="11"/>
  <c r="CE15" i="11"/>
  <c r="CD15" i="11"/>
  <c r="CC15" i="11"/>
  <c r="CB15" i="11"/>
  <c r="CA15" i="11"/>
  <c r="BZ15" i="11"/>
  <c r="BY15" i="11"/>
  <c r="BX15" i="11"/>
  <c r="BW15" i="11"/>
  <c r="BV15" i="11"/>
  <c r="BU15" i="11"/>
  <c r="BT15" i="11"/>
  <c r="BS15" i="11"/>
  <c r="BR15" i="11"/>
  <c r="BQ15" i="11"/>
  <c r="BP15" i="11"/>
  <c r="EA15" i="11" s="1"/>
  <c r="DZ14" i="11"/>
  <c r="DY14" i="11"/>
  <c r="DX14" i="11"/>
  <c r="DW14" i="11"/>
  <c r="DV14" i="11"/>
  <c r="DU14" i="11"/>
  <c r="DT14" i="11"/>
  <c r="DS14" i="11"/>
  <c r="DR14" i="11"/>
  <c r="DQ14" i="11"/>
  <c r="DP14" i="11"/>
  <c r="DO14" i="11"/>
  <c r="DN14" i="11"/>
  <c r="DM14" i="11"/>
  <c r="DL14" i="11"/>
  <c r="DK14" i="11"/>
  <c r="DJ14" i="11"/>
  <c r="DI14" i="11"/>
  <c r="DH14" i="11"/>
  <c r="DG14" i="11"/>
  <c r="DF14" i="11"/>
  <c r="DE14" i="11"/>
  <c r="DD14" i="11"/>
  <c r="DC14" i="11"/>
  <c r="DB14" i="11"/>
  <c r="DA14" i="11"/>
  <c r="CZ14" i="11"/>
  <c r="CY14" i="11"/>
  <c r="CX14" i="11"/>
  <c r="CW14" i="11"/>
  <c r="CV14" i="11"/>
  <c r="CU14" i="11"/>
  <c r="CT14" i="11"/>
  <c r="CS14" i="11"/>
  <c r="CR14" i="11"/>
  <c r="CQ14" i="11"/>
  <c r="CP14" i="11"/>
  <c r="CO14" i="11"/>
  <c r="CN14" i="11"/>
  <c r="CM14" i="11"/>
  <c r="CL14" i="11"/>
  <c r="CK14" i="11"/>
  <c r="CJ14" i="11"/>
  <c r="CI14" i="11"/>
  <c r="CH14" i="11"/>
  <c r="CG14" i="11"/>
  <c r="CF14" i="11"/>
  <c r="CE14" i="11"/>
  <c r="CD14" i="11"/>
  <c r="CC14" i="11"/>
  <c r="CB14" i="11"/>
  <c r="CA14" i="11"/>
  <c r="BZ14" i="11"/>
  <c r="BY14" i="11"/>
  <c r="BX14" i="11"/>
  <c r="BW14" i="11"/>
  <c r="BV14" i="11"/>
  <c r="BU14" i="11"/>
  <c r="BT14" i="11"/>
  <c r="BS14" i="11"/>
  <c r="BR14" i="11"/>
  <c r="BQ14" i="11"/>
  <c r="BP14" i="11"/>
  <c r="EA14" i="11" s="1"/>
  <c r="DZ13" i="11"/>
  <c r="DY13" i="11"/>
  <c r="DX13" i="11"/>
  <c r="DW13" i="11"/>
  <c r="DV13" i="11"/>
  <c r="DU13" i="11"/>
  <c r="DT13" i="11"/>
  <c r="DS13" i="11"/>
  <c r="DR13" i="11"/>
  <c r="DQ13" i="11"/>
  <c r="DP13" i="11"/>
  <c r="DO13" i="11"/>
  <c r="DN13" i="11"/>
  <c r="DM13" i="11"/>
  <c r="DL13" i="11"/>
  <c r="DK13" i="11"/>
  <c r="DJ13" i="11"/>
  <c r="DI13" i="11"/>
  <c r="DH13" i="11"/>
  <c r="DG13" i="11"/>
  <c r="DF13" i="11"/>
  <c r="DE13" i="11"/>
  <c r="DD13" i="11"/>
  <c r="DC13" i="11"/>
  <c r="DB13" i="11"/>
  <c r="DA13" i="11"/>
  <c r="CZ13" i="11"/>
  <c r="CY13" i="11"/>
  <c r="CX13" i="11"/>
  <c r="CW13" i="11"/>
  <c r="CV13" i="11"/>
  <c r="CU13" i="11"/>
  <c r="CT13" i="11"/>
  <c r="CS13" i="11"/>
  <c r="CR13" i="11"/>
  <c r="CQ13" i="11"/>
  <c r="CP13" i="11"/>
  <c r="CO13" i="11"/>
  <c r="CN13" i="11"/>
  <c r="CM13" i="11"/>
  <c r="CL13" i="11"/>
  <c r="CK13" i="11"/>
  <c r="CJ13" i="11"/>
  <c r="CI13" i="11"/>
  <c r="CH13" i="11"/>
  <c r="CG13" i="11"/>
  <c r="CF13" i="11"/>
  <c r="CE13" i="11"/>
  <c r="CD13" i="11"/>
  <c r="CC13" i="11"/>
  <c r="CB13" i="11"/>
  <c r="CA13" i="11"/>
  <c r="BZ13" i="11"/>
  <c r="BY13" i="11"/>
  <c r="BX13" i="11"/>
  <c r="BW13" i="11"/>
  <c r="BV13" i="11"/>
  <c r="BU13" i="11"/>
  <c r="BT13" i="11"/>
  <c r="BS13" i="11"/>
  <c r="BR13" i="11"/>
  <c r="BQ13" i="11"/>
  <c r="BP13" i="11"/>
  <c r="EA13" i="11" s="1"/>
  <c r="DZ12" i="11"/>
  <c r="DY12" i="11"/>
  <c r="DX12" i="11"/>
  <c r="DW12" i="11"/>
  <c r="DV12" i="11"/>
  <c r="DU12" i="11"/>
  <c r="DT12" i="11"/>
  <c r="DS12" i="11"/>
  <c r="DR12" i="11"/>
  <c r="DQ12" i="11"/>
  <c r="DP12" i="11"/>
  <c r="DO12" i="11"/>
  <c r="DN12" i="11"/>
  <c r="DM12" i="11"/>
  <c r="DL12" i="11"/>
  <c r="DK12" i="11"/>
  <c r="DJ12" i="11"/>
  <c r="DI12" i="11"/>
  <c r="DH12" i="11"/>
  <c r="DG12" i="11"/>
  <c r="DF12" i="11"/>
  <c r="DE12" i="11"/>
  <c r="DD12" i="11"/>
  <c r="DC12" i="11"/>
  <c r="DB12" i="11"/>
  <c r="DA12" i="11"/>
  <c r="CZ12" i="11"/>
  <c r="CY12" i="11"/>
  <c r="CX12" i="11"/>
  <c r="CW12" i="11"/>
  <c r="CV12" i="11"/>
  <c r="CU12" i="11"/>
  <c r="CT12" i="11"/>
  <c r="CS12" i="11"/>
  <c r="CR12" i="11"/>
  <c r="CQ12" i="11"/>
  <c r="CP12" i="11"/>
  <c r="CO12" i="11"/>
  <c r="CN12" i="11"/>
  <c r="CM12" i="11"/>
  <c r="CL12" i="11"/>
  <c r="CK12" i="11"/>
  <c r="CJ12" i="11"/>
  <c r="CI12" i="11"/>
  <c r="CH12" i="11"/>
  <c r="CG12" i="11"/>
  <c r="CF12" i="11"/>
  <c r="CE12" i="11"/>
  <c r="CD12" i="11"/>
  <c r="CC12" i="11"/>
  <c r="CB12" i="11"/>
  <c r="CA12" i="11"/>
  <c r="BZ12" i="11"/>
  <c r="BY12" i="11"/>
  <c r="BX12" i="11"/>
  <c r="BW12" i="11"/>
  <c r="BV12" i="11"/>
  <c r="BU12" i="11"/>
  <c r="BT12" i="11"/>
  <c r="BS12" i="11"/>
  <c r="BR12" i="11"/>
  <c r="BQ12" i="11"/>
  <c r="BP12" i="11"/>
  <c r="EA12" i="11" s="1"/>
  <c r="DZ11" i="11"/>
  <c r="DY11" i="11"/>
  <c r="DX11" i="11"/>
  <c r="DW11" i="11"/>
  <c r="DV11" i="11"/>
  <c r="DU11" i="11"/>
  <c r="DT11" i="11"/>
  <c r="DS11" i="11"/>
  <c r="DR11" i="11"/>
  <c r="DQ11" i="11"/>
  <c r="DP11" i="11"/>
  <c r="DO11" i="11"/>
  <c r="DN11" i="11"/>
  <c r="DM11" i="11"/>
  <c r="DL11" i="11"/>
  <c r="DK11" i="11"/>
  <c r="DJ11" i="11"/>
  <c r="DI11" i="11"/>
  <c r="DH11" i="11"/>
  <c r="DG11" i="11"/>
  <c r="DF11" i="11"/>
  <c r="DE11" i="11"/>
  <c r="DD11" i="11"/>
  <c r="DC11" i="11"/>
  <c r="DB11" i="11"/>
  <c r="DA11" i="11"/>
  <c r="CZ11" i="11"/>
  <c r="CY11" i="11"/>
  <c r="CX11" i="11"/>
  <c r="CW11" i="11"/>
  <c r="CV11" i="11"/>
  <c r="CU11" i="11"/>
  <c r="CT11" i="11"/>
  <c r="CS11" i="11"/>
  <c r="CR11" i="11"/>
  <c r="CQ11" i="11"/>
  <c r="CP11" i="11"/>
  <c r="CO11" i="11"/>
  <c r="CN11" i="11"/>
  <c r="CM11" i="11"/>
  <c r="CL11" i="11"/>
  <c r="CK11" i="11"/>
  <c r="CJ11" i="11"/>
  <c r="CI11" i="11"/>
  <c r="CH11" i="11"/>
  <c r="CG11" i="11"/>
  <c r="CF11" i="11"/>
  <c r="CE11" i="11"/>
  <c r="CD11" i="11"/>
  <c r="CC11" i="11"/>
  <c r="CB11" i="11"/>
  <c r="CA11" i="11"/>
  <c r="BZ11" i="11"/>
  <c r="BY11" i="11"/>
  <c r="BX11" i="11"/>
  <c r="BW11" i="11"/>
  <c r="BV11" i="11"/>
  <c r="BU11" i="11"/>
  <c r="BT11" i="11"/>
  <c r="BS11" i="11"/>
  <c r="BR11" i="11"/>
  <c r="BQ11" i="11"/>
  <c r="BP11" i="11"/>
  <c r="EA11" i="11" s="1"/>
  <c r="DZ10" i="11"/>
  <c r="DY10" i="11"/>
  <c r="DX10" i="11"/>
  <c r="DW10" i="11"/>
  <c r="DV10" i="11"/>
  <c r="DU10" i="11"/>
  <c r="DT10" i="11"/>
  <c r="DS10" i="11"/>
  <c r="DR10" i="11"/>
  <c r="DQ10" i="11"/>
  <c r="DP10" i="11"/>
  <c r="DO10" i="11"/>
  <c r="DN10" i="11"/>
  <c r="DM10" i="11"/>
  <c r="DL10" i="11"/>
  <c r="DK10" i="11"/>
  <c r="DJ10" i="11"/>
  <c r="DI10" i="11"/>
  <c r="DH10" i="11"/>
  <c r="DG10" i="11"/>
  <c r="DF10" i="11"/>
  <c r="DE10" i="11"/>
  <c r="DD10" i="11"/>
  <c r="DC10" i="11"/>
  <c r="DB10" i="11"/>
  <c r="DA10" i="11"/>
  <c r="CZ10" i="11"/>
  <c r="CY10" i="11"/>
  <c r="CX10" i="11"/>
  <c r="CW10" i="11"/>
  <c r="CV10" i="11"/>
  <c r="CU10" i="11"/>
  <c r="CT10" i="11"/>
  <c r="CS10" i="11"/>
  <c r="CR10" i="11"/>
  <c r="CQ10" i="11"/>
  <c r="CP10" i="11"/>
  <c r="CO10" i="11"/>
  <c r="CN10" i="11"/>
  <c r="CM10" i="11"/>
  <c r="CL10" i="11"/>
  <c r="CK10" i="11"/>
  <c r="CJ10" i="11"/>
  <c r="CI10" i="11"/>
  <c r="CH10" i="11"/>
  <c r="CG10" i="11"/>
  <c r="CF10" i="11"/>
  <c r="CE10" i="11"/>
  <c r="CD10" i="11"/>
  <c r="CC10" i="11"/>
  <c r="CB10" i="11"/>
  <c r="CA10" i="11"/>
  <c r="BZ10" i="11"/>
  <c r="BY10" i="11"/>
  <c r="BX10" i="11"/>
  <c r="BW10" i="11"/>
  <c r="BV10" i="11"/>
  <c r="BU10" i="11"/>
  <c r="BT10" i="11"/>
  <c r="BS10" i="11"/>
  <c r="BR10" i="11"/>
  <c r="BQ10" i="11"/>
  <c r="BP10" i="11"/>
  <c r="EA10" i="11" s="1"/>
  <c r="DZ9" i="11"/>
  <c r="DY9" i="11"/>
  <c r="DX9" i="11"/>
  <c r="DW9" i="11"/>
  <c r="DV9" i="11"/>
  <c r="DU9" i="11"/>
  <c r="DT9" i="11"/>
  <c r="DS9" i="11"/>
  <c r="DR9" i="11"/>
  <c r="DQ9" i="11"/>
  <c r="DP9" i="11"/>
  <c r="DO9" i="11"/>
  <c r="DN9" i="11"/>
  <c r="DM9" i="11"/>
  <c r="DL9" i="11"/>
  <c r="DK9" i="11"/>
  <c r="DJ9" i="11"/>
  <c r="DI9" i="11"/>
  <c r="DH9" i="11"/>
  <c r="DG9" i="11"/>
  <c r="DF9" i="11"/>
  <c r="DE9" i="11"/>
  <c r="DD9" i="11"/>
  <c r="DC9" i="11"/>
  <c r="DB9" i="11"/>
  <c r="DA9" i="11"/>
  <c r="CZ9" i="11"/>
  <c r="CY9" i="11"/>
  <c r="CX9" i="11"/>
  <c r="CW9" i="11"/>
  <c r="CV9" i="11"/>
  <c r="CU9" i="11"/>
  <c r="CT9" i="11"/>
  <c r="CS9" i="11"/>
  <c r="CR9" i="11"/>
  <c r="CQ9" i="11"/>
  <c r="CP9" i="11"/>
  <c r="CO9" i="11"/>
  <c r="CN9" i="11"/>
  <c r="CM9" i="11"/>
  <c r="CL9" i="11"/>
  <c r="CK9" i="11"/>
  <c r="CJ9" i="11"/>
  <c r="CI9" i="11"/>
  <c r="CH9" i="11"/>
  <c r="CG9" i="11"/>
  <c r="CF9" i="11"/>
  <c r="CE9" i="11"/>
  <c r="CD9" i="11"/>
  <c r="CC9" i="11"/>
  <c r="CB9" i="11"/>
  <c r="CA9" i="11"/>
  <c r="BZ9" i="11"/>
  <c r="BY9" i="11"/>
  <c r="BX9" i="11"/>
  <c r="BW9" i="11"/>
  <c r="BV9" i="11"/>
  <c r="BU9" i="11"/>
  <c r="BT9" i="11"/>
  <c r="BS9" i="11"/>
  <c r="BR9" i="11"/>
  <c r="BQ9" i="11"/>
  <c r="BP9" i="11"/>
  <c r="EA9" i="11" s="1"/>
  <c r="DZ8" i="11"/>
  <c r="DY8" i="11"/>
  <c r="DX8" i="11"/>
  <c r="DW8" i="11"/>
  <c r="DV8" i="11"/>
  <c r="DU8" i="11"/>
  <c r="DT8" i="11"/>
  <c r="DS8" i="11"/>
  <c r="DR8" i="11"/>
  <c r="DQ8" i="11"/>
  <c r="DP8" i="11"/>
  <c r="DO8" i="11"/>
  <c r="DN8" i="11"/>
  <c r="DM8" i="11"/>
  <c r="DL8" i="11"/>
  <c r="DK8" i="11"/>
  <c r="DJ8" i="11"/>
  <c r="DI8" i="11"/>
  <c r="DH8" i="11"/>
  <c r="DG8" i="11"/>
  <c r="DF8" i="11"/>
  <c r="DE8" i="11"/>
  <c r="DD8" i="11"/>
  <c r="DC8" i="11"/>
  <c r="DB8" i="11"/>
  <c r="DA8" i="11"/>
  <c r="CZ8" i="11"/>
  <c r="CY8" i="11"/>
  <c r="CX8" i="11"/>
  <c r="CW8" i="11"/>
  <c r="CV8" i="11"/>
  <c r="CU8" i="11"/>
  <c r="CT8" i="11"/>
  <c r="CS8" i="11"/>
  <c r="CR8" i="11"/>
  <c r="CQ8" i="11"/>
  <c r="CP8" i="11"/>
  <c r="CO8" i="11"/>
  <c r="CN8" i="11"/>
  <c r="CM8" i="11"/>
  <c r="CL8" i="11"/>
  <c r="CK8" i="11"/>
  <c r="CJ8" i="11"/>
  <c r="CI8" i="11"/>
  <c r="CH8" i="11"/>
  <c r="CG8" i="11"/>
  <c r="CF8" i="11"/>
  <c r="CE8" i="11"/>
  <c r="CD8" i="11"/>
  <c r="CC8" i="11"/>
  <c r="CB8" i="11"/>
  <c r="CA8" i="11"/>
  <c r="BZ8" i="11"/>
  <c r="BY8" i="11"/>
  <c r="BX8" i="11"/>
  <c r="BW8" i="11"/>
  <c r="BV8" i="11"/>
  <c r="BU8" i="11"/>
  <c r="BT8" i="11"/>
  <c r="BS8" i="11"/>
  <c r="BR8" i="11"/>
  <c r="BQ8" i="11"/>
  <c r="BP8" i="11"/>
  <c r="EA8" i="11" s="1"/>
  <c r="DZ7" i="11"/>
  <c r="DY7" i="11"/>
  <c r="DX7" i="11"/>
  <c r="DW7" i="11"/>
  <c r="DV7" i="11"/>
  <c r="DU7" i="11"/>
  <c r="DT7" i="11"/>
  <c r="DS7" i="11"/>
  <c r="DR7" i="11"/>
  <c r="DQ7" i="11"/>
  <c r="DP7" i="11"/>
  <c r="DO7" i="11"/>
  <c r="DN7" i="11"/>
  <c r="DM7" i="11"/>
  <c r="DL7" i="11"/>
  <c r="DK7" i="11"/>
  <c r="DJ7" i="11"/>
  <c r="DI7" i="11"/>
  <c r="DH7" i="11"/>
  <c r="DG7" i="11"/>
  <c r="DF7" i="11"/>
  <c r="DE7" i="11"/>
  <c r="DD7" i="11"/>
  <c r="DC7" i="11"/>
  <c r="DB7" i="11"/>
  <c r="DA7" i="11"/>
  <c r="CZ7" i="11"/>
  <c r="CY7" i="11"/>
  <c r="CX7" i="11"/>
  <c r="CW7" i="11"/>
  <c r="CV7" i="11"/>
  <c r="CU7" i="11"/>
  <c r="CT7" i="11"/>
  <c r="CS7" i="11"/>
  <c r="CR7" i="11"/>
  <c r="CQ7" i="11"/>
  <c r="CP7" i="11"/>
  <c r="CO7" i="11"/>
  <c r="CN7" i="11"/>
  <c r="CM7" i="11"/>
  <c r="CL7" i="11"/>
  <c r="CK7" i="11"/>
  <c r="CJ7" i="11"/>
  <c r="CI7" i="11"/>
  <c r="CH7" i="11"/>
  <c r="CG7" i="11"/>
  <c r="CF7" i="11"/>
  <c r="CE7" i="11"/>
  <c r="CD7" i="11"/>
  <c r="CC7" i="11"/>
  <c r="CB7" i="11"/>
  <c r="CA7" i="11"/>
  <c r="BZ7" i="11"/>
  <c r="BY7" i="11"/>
  <c r="BX7" i="11"/>
  <c r="BW7" i="11"/>
  <c r="BV7" i="11"/>
  <c r="BU7" i="11"/>
  <c r="BT7" i="11"/>
  <c r="BS7" i="11"/>
  <c r="BR7" i="11"/>
  <c r="BQ7" i="11"/>
  <c r="BP7" i="11"/>
  <c r="EA7" i="11" s="1"/>
  <c r="DZ6" i="11"/>
  <c r="DY6" i="11"/>
  <c r="DX6" i="11"/>
  <c r="DW6" i="11"/>
  <c r="DV6" i="11"/>
  <c r="DU6" i="11"/>
  <c r="DT6" i="11"/>
  <c r="DS6" i="11"/>
  <c r="DR6" i="11"/>
  <c r="DQ6" i="11"/>
  <c r="DP6" i="11"/>
  <c r="DO6" i="11"/>
  <c r="DN6" i="11"/>
  <c r="DM6" i="11"/>
  <c r="DL6" i="11"/>
  <c r="DK6" i="11"/>
  <c r="DJ6" i="11"/>
  <c r="DI6" i="11"/>
  <c r="DH6" i="11"/>
  <c r="DG6" i="11"/>
  <c r="DF6" i="11"/>
  <c r="DE6" i="11"/>
  <c r="DD6" i="11"/>
  <c r="DC6" i="11"/>
  <c r="DB6" i="11"/>
  <c r="DA6" i="11"/>
  <c r="CZ6" i="11"/>
  <c r="CY6" i="11"/>
  <c r="CX6" i="11"/>
  <c r="CW6" i="11"/>
  <c r="CV6" i="11"/>
  <c r="CU6" i="11"/>
  <c r="CT6" i="11"/>
  <c r="CS6" i="11"/>
  <c r="CR6" i="11"/>
  <c r="CQ6" i="11"/>
  <c r="CP6" i="11"/>
  <c r="CO6" i="11"/>
  <c r="CN6" i="11"/>
  <c r="CM6" i="11"/>
  <c r="CL6" i="11"/>
  <c r="CK6" i="11"/>
  <c r="CJ6" i="11"/>
  <c r="CI6" i="11"/>
  <c r="CH6" i="11"/>
  <c r="CG6" i="11"/>
  <c r="CF6" i="11"/>
  <c r="CE6" i="11"/>
  <c r="CD6" i="11"/>
  <c r="CC6" i="11"/>
  <c r="CB6" i="11"/>
  <c r="CA6" i="11"/>
  <c r="BZ6" i="11"/>
  <c r="BY6" i="11"/>
  <c r="BX6" i="11"/>
  <c r="BW6" i="11"/>
  <c r="BV6" i="11"/>
  <c r="BU6" i="11"/>
  <c r="BT6" i="11"/>
  <c r="BS6" i="11"/>
  <c r="BR6" i="11"/>
  <c r="BQ6" i="11"/>
  <c r="BP6" i="11"/>
  <c r="EA6" i="11" s="1"/>
  <c r="DZ5" i="11"/>
  <c r="DY5" i="11"/>
  <c r="DX5" i="11"/>
  <c r="DW5" i="11"/>
  <c r="DV5" i="11"/>
  <c r="DU5" i="11"/>
  <c r="DT5" i="11"/>
  <c r="DS5" i="11"/>
  <c r="DR5" i="11"/>
  <c r="DQ5" i="11"/>
  <c r="DP5" i="11"/>
  <c r="DO5" i="11"/>
  <c r="DN5" i="11"/>
  <c r="DM5" i="11"/>
  <c r="DL5" i="11"/>
  <c r="DK5" i="11"/>
  <c r="DJ5" i="11"/>
  <c r="DI5" i="11"/>
  <c r="DH5" i="11"/>
  <c r="DG5" i="11"/>
  <c r="DF5" i="11"/>
  <c r="DE5" i="11"/>
  <c r="DD5" i="11"/>
  <c r="DC5" i="11"/>
  <c r="DB5" i="11"/>
  <c r="DA5" i="11"/>
  <c r="CZ5" i="11"/>
  <c r="CY5" i="11"/>
  <c r="CX5" i="11"/>
  <c r="CW5" i="11"/>
  <c r="CV5" i="11"/>
  <c r="CU5" i="11"/>
  <c r="CT5" i="11"/>
  <c r="CS5" i="11"/>
  <c r="CR5" i="11"/>
  <c r="CQ5" i="11"/>
  <c r="CP5" i="11"/>
  <c r="CO5" i="11"/>
  <c r="CN5" i="11"/>
  <c r="CM5" i="11"/>
  <c r="CL5" i="11"/>
  <c r="CK5" i="11"/>
  <c r="CJ5" i="11"/>
  <c r="CI5" i="11"/>
  <c r="CH5" i="11"/>
  <c r="CG5" i="11"/>
  <c r="CF5" i="11"/>
  <c r="CE5" i="11"/>
  <c r="CD5" i="11"/>
  <c r="CC5" i="11"/>
  <c r="CB5" i="11"/>
  <c r="CA5" i="11"/>
  <c r="BZ5" i="11"/>
  <c r="BY5" i="11"/>
  <c r="BX5" i="11"/>
  <c r="BW5" i="11"/>
  <c r="BV5" i="11"/>
  <c r="BU5" i="11"/>
  <c r="BT5" i="11"/>
  <c r="BS5" i="11"/>
  <c r="BR5" i="11"/>
  <c r="EA5" i="11" s="1"/>
  <c r="BQ5" i="11"/>
  <c r="BP5" i="11"/>
  <c r="EC3" i="11"/>
  <c r="E33" i="10"/>
  <c r="B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33" i="10" s="1"/>
  <c r="EL4" i="15" l="1"/>
  <c r="EK32" i="15"/>
  <c r="EL7" i="15" s="1"/>
  <c r="EM7" i="15" s="1"/>
  <c r="EO7" i="15" s="1"/>
  <c r="ER7" i="15" s="1"/>
  <c r="EL6" i="15"/>
  <c r="EM6" i="15" s="1"/>
  <c r="EO6" i="15" s="1"/>
  <c r="ER6" i="15" s="1"/>
  <c r="EL14" i="15"/>
  <c r="EM14" i="15" s="1"/>
  <c r="EO14" i="15" s="1"/>
  <c r="ER14" i="15" s="1"/>
  <c r="EL15" i="15"/>
  <c r="EM15" i="15" s="1"/>
  <c r="EO15" i="15" s="1"/>
  <c r="ER15" i="15" s="1"/>
  <c r="EL18" i="15"/>
  <c r="EM18" i="15" s="1"/>
  <c r="EO18" i="15" s="1"/>
  <c r="ER18" i="15" s="1"/>
  <c r="EL20" i="15"/>
  <c r="EM20" i="15" s="1"/>
  <c r="EO20" i="15" s="1"/>
  <c r="ER20" i="15" s="1"/>
  <c r="EL22" i="15"/>
  <c r="EM22" i="15" s="1"/>
  <c r="EO22" i="15" s="1"/>
  <c r="ER22" i="15" s="1"/>
  <c r="EL30" i="15"/>
  <c r="EM30" i="15" s="1"/>
  <c r="EO30" i="15" s="1"/>
  <c r="ER28" i="15" s="1"/>
  <c r="EL31" i="15"/>
  <c r="EM31" i="15" s="1"/>
  <c r="EO31" i="15" s="1"/>
  <c r="ER29" i="15" s="1"/>
  <c r="EL8" i="15"/>
  <c r="EM8" i="15" s="1"/>
  <c r="EO8" i="15" s="1"/>
  <c r="ER8" i="15" s="1"/>
  <c r="EL16" i="15"/>
  <c r="EM16" i="15" s="1"/>
  <c r="EO16" i="15" s="1"/>
  <c r="ER16" i="15" s="1"/>
  <c r="EL24" i="15"/>
  <c r="EM24" i="15" s="1"/>
  <c r="EO24" i="15" s="1"/>
  <c r="ER24" i="15" s="1"/>
  <c r="EL5" i="15"/>
  <c r="EM5" i="15" s="1"/>
  <c r="EO5" i="15" s="1"/>
  <c r="ER5" i="15" s="1"/>
  <c r="EL11" i="15"/>
  <c r="EM11" i="15" s="1"/>
  <c r="EO11" i="15" s="1"/>
  <c r="ER11" i="15" s="1"/>
  <c r="EL13" i="15"/>
  <c r="EM13" i="15" s="1"/>
  <c r="EO13" i="15" s="1"/>
  <c r="ER13" i="15" s="1"/>
  <c r="EL19" i="15"/>
  <c r="EM19" i="15" s="1"/>
  <c r="EO19" i="15" s="1"/>
  <c r="ER19" i="15" s="1"/>
  <c r="EL21" i="15"/>
  <c r="EM21" i="15" s="1"/>
  <c r="EO21" i="15" s="1"/>
  <c r="ER21" i="15" s="1"/>
  <c r="EL6" i="13"/>
  <c r="EM6" i="13" s="1"/>
  <c r="EO6" i="13" s="1"/>
  <c r="ER6" i="13" s="1"/>
  <c r="EL22" i="13"/>
  <c r="EM22" i="13" s="1"/>
  <c r="EO22" i="13" s="1"/>
  <c r="ER22" i="13" s="1"/>
  <c r="EK32" i="13"/>
  <c r="EL7" i="13" s="1"/>
  <c r="EM7" i="13" s="1"/>
  <c r="EO7" i="13" s="1"/>
  <c r="ER7" i="13" s="1"/>
  <c r="EL9" i="13"/>
  <c r="EM9" i="13" s="1"/>
  <c r="EO9" i="13" s="1"/>
  <c r="ER9" i="13" s="1"/>
  <c r="EL27" i="13"/>
  <c r="EM27" i="13" s="1"/>
  <c r="EO27" i="13" s="1"/>
  <c r="EL28" i="13"/>
  <c r="EM28" i="13" s="1"/>
  <c r="EO28" i="13" s="1"/>
  <c r="ER26" i="13" s="1"/>
  <c r="EL21" i="13"/>
  <c r="EM21" i="13" s="1"/>
  <c r="EO21" i="13" s="1"/>
  <c r="ER21" i="13" s="1"/>
  <c r="EB22" i="11"/>
  <c r="EC22" i="11" s="1"/>
  <c r="EF22" i="11" s="1"/>
  <c r="EI22" i="11" s="1"/>
  <c r="EB30" i="11"/>
  <c r="EC30" i="11" s="1"/>
  <c r="EF30" i="11" s="1"/>
  <c r="EI28" i="11" s="1"/>
  <c r="EB16" i="11"/>
  <c r="EC16" i="11" s="1"/>
  <c r="EF16" i="11" s="1"/>
  <c r="EI16" i="11" s="1"/>
  <c r="EB7" i="11"/>
  <c r="EC7" i="11" s="1"/>
  <c r="EF7" i="11" s="1"/>
  <c r="EI7" i="11" s="1"/>
  <c r="EA33" i="11"/>
  <c r="EB9" i="11" s="1"/>
  <c r="EC9" i="11" s="1"/>
  <c r="EF9" i="11" s="1"/>
  <c r="EI9" i="11" s="1"/>
  <c r="EB5" i="11"/>
  <c r="EB11" i="11"/>
  <c r="EC11" i="11" s="1"/>
  <c r="EF11" i="11" s="1"/>
  <c r="EI11" i="11" s="1"/>
  <c r="EL25" i="15" l="1"/>
  <c r="EM25" i="15" s="1"/>
  <c r="EO25" i="15" s="1"/>
  <c r="ER25" i="15" s="1"/>
  <c r="EL28" i="15"/>
  <c r="EM28" i="15" s="1"/>
  <c r="EO28" i="15" s="1"/>
  <c r="ER26" i="15" s="1"/>
  <c r="EL12" i="15"/>
  <c r="EM12" i="15" s="1"/>
  <c r="EO12" i="15" s="1"/>
  <c r="ER12" i="15" s="1"/>
  <c r="EL29" i="15"/>
  <c r="EM29" i="15" s="1"/>
  <c r="EO29" i="15" s="1"/>
  <c r="ER27" i="15" s="1"/>
  <c r="EL17" i="15"/>
  <c r="EM17" i="15" s="1"/>
  <c r="EO17" i="15" s="1"/>
  <c r="EL26" i="15"/>
  <c r="EM26" i="15" s="1"/>
  <c r="EO26" i="15" s="1"/>
  <c r="EL10" i="15"/>
  <c r="EM10" i="15" s="1"/>
  <c r="EO10" i="15" s="1"/>
  <c r="ER10" i="15" s="1"/>
  <c r="EL27" i="15"/>
  <c r="EM27" i="15" s="1"/>
  <c r="EO27" i="15" s="1"/>
  <c r="EL9" i="15"/>
  <c r="EM9" i="15" s="1"/>
  <c r="EO9" i="15" s="1"/>
  <c r="ER9" i="15" s="1"/>
  <c r="EL23" i="15"/>
  <c r="EM23" i="15" s="1"/>
  <c r="EO23" i="15" s="1"/>
  <c r="ER23" i="15" s="1"/>
  <c r="EM4" i="15"/>
  <c r="EL18" i="13"/>
  <c r="EM18" i="13" s="1"/>
  <c r="EO18" i="13" s="1"/>
  <c r="ER18" i="13" s="1"/>
  <c r="EL25" i="13"/>
  <c r="EM25" i="13" s="1"/>
  <c r="EO25" i="13" s="1"/>
  <c r="ER25" i="13" s="1"/>
  <c r="EL4" i="13"/>
  <c r="EL16" i="13"/>
  <c r="EM16" i="13" s="1"/>
  <c r="EO16" i="13" s="1"/>
  <c r="ER16" i="13" s="1"/>
  <c r="EL20" i="13"/>
  <c r="EM20" i="13" s="1"/>
  <c r="EO20" i="13" s="1"/>
  <c r="ER20" i="13" s="1"/>
  <c r="EL31" i="13"/>
  <c r="EM31" i="13" s="1"/>
  <c r="EO31" i="13" s="1"/>
  <c r="ER29" i="13" s="1"/>
  <c r="EL15" i="13"/>
  <c r="EM15" i="13" s="1"/>
  <c r="EO15" i="13" s="1"/>
  <c r="ER15" i="13" s="1"/>
  <c r="EL29" i="13"/>
  <c r="EM29" i="13" s="1"/>
  <c r="EO29" i="13" s="1"/>
  <c r="ER27" i="13" s="1"/>
  <c r="EL19" i="13"/>
  <c r="EM19" i="13" s="1"/>
  <c r="EO19" i="13" s="1"/>
  <c r="ER19" i="13" s="1"/>
  <c r="EL30" i="13"/>
  <c r="EM30" i="13" s="1"/>
  <c r="EO30" i="13" s="1"/>
  <c r="ER28" i="13" s="1"/>
  <c r="EL14" i="13"/>
  <c r="EM14" i="13" s="1"/>
  <c r="EO14" i="13" s="1"/>
  <c r="ER14" i="13" s="1"/>
  <c r="EL17" i="13"/>
  <c r="EM17" i="13" s="1"/>
  <c r="EO17" i="13" s="1"/>
  <c r="ER17" i="13" s="1"/>
  <c r="EL26" i="13"/>
  <c r="EM26" i="13" s="1"/>
  <c r="EO26" i="13" s="1"/>
  <c r="EL10" i="13"/>
  <c r="EM10" i="13" s="1"/>
  <c r="EO10" i="13" s="1"/>
  <c r="ER10" i="13" s="1"/>
  <c r="EL13" i="13"/>
  <c r="EM13" i="13" s="1"/>
  <c r="EO13" i="13" s="1"/>
  <c r="ER13" i="13" s="1"/>
  <c r="EL12" i="13"/>
  <c r="EM12" i="13" s="1"/>
  <c r="EO12" i="13" s="1"/>
  <c r="ER12" i="13" s="1"/>
  <c r="EL24" i="13"/>
  <c r="EM24" i="13" s="1"/>
  <c r="EO24" i="13" s="1"/>
  <c r="ER24" i="13" s="1"/>
  <c r="EL8" i="13"/>
  <c r="EM8" i="13" s="1"/>
  <c r="EO8" i="13" s="1"/>
  <c r="ER8" i="13" s="1"/>
  <c r="EL5" i="13"/>
  <c r="EM5" i="13" s="1"/>
  <c r="EO5" i="13" s="1"/>
  <c r="ER5" i="13" s="1"/>
  <c r="EL11" i="13"/>
  <c r="EM11" i="13" s="1"/>
  <c r="EO11" i="13" s="1"/>
  <c r="ER11" i="13" s="1"/>
  <c r="EL23" i="13"/>
  <c r="EM23" i="13" s="1"/>
  <c r="EO23" i="13" s="1"/>
  <c r="ER23" i="13" s="1"/>
  <c r="EB8" i="11"/>
  <c r="EC8" i="11" s="1"/>
  <c r="EF8" i="11" s="1"/>
  <c r="EI8" i="11" s="1"/>
  <c r="EB31" i="11"/>
  <c r="EC31" i="11" s="1"/>
  <c r="EF31" i="11" s="1"/>
  <c r="EI29" i="11" s="1"/>
  <c r="EB18" i="11"/>
  <c r="EC18" i="11" s="1"/>
  <c r="EF18" i="11" s="1"/>
  <c r="EB20" i="11"/>
  <c r="EC20" i="11" s="1"/>
  <c r="EF20" i="11" s="1"/>
  <c r="EI20" i="11" s="1"/>
  <c r="EB17" i="11"/>
  <c r="EC17" i="11" s="1"/>
  <c r="EF17" i="11" s="1"/>
  <c r="EI17" i="11" s="1"/>
  <c r="EB15" i="11"/>
  <c r="EC15" i="11" s="1"/>
  <c r="EF15" i="11" s="1"/>
  <c r="EI15" i="11" s="1"/>
  <c r="EB28" i="11"/>
  <c r="EC28" i="11" s="1"/>
  <c r="EF28" i="11" s="1"/>
  <c r="EB10" i="11"/>
  <c r="EC10" i="11" s="1"/>
  <c r="EF10" i="11" s="1"/>
  <c r="EI10" i="11" s="1"/>
  <c r="EB12" i="11"/>
  <c r="EC12" i="11" s="1"/>
  <c r="EF12" i="11" s="1"/>
  <c r="EI12" i="11" s="1"/>
  <c r="EB29" i="11"/>
  <c r="EC29" i="11" s="1"/>
  <c r="EF29" i="11" s="1"/>
  <c r="EI27" i="11" s="1"/>
  <c r="EB24" i="11"/>
  <c r="EC24" i="11" s="1"/>
  <c r="EF24" i="11" s="1"/>
  <c r="EI24" i="11" s="1"/>
  <c r="EB14" i="11"/>
  <c r="EC14" i="11" s="1"/>
  <c r="EF14" i="11" s="1"/>
  <c r="EI14" i="11" s="1"/>
  <c r="EB32" i="11"/>
  <c r="EC32" i="11" s="1"/>
  <c r="EF32" i="11" s="1"/>
  <c r="EI30" i="11" s="1"/>
  <c r="EB27" i="11"/>
  <c r="EC27" i="11" s="1"/>
  <c r="EF27" i="11" s="1"/>
  <c r="EB6" i="11"/>
  <c r="EC6" i="11" s="1"/>
  <c r="EF6" i="11" s="1"/>
  <c r="EI6" i="11" s="1"/>
  <c r="EB21" i="11"/>
  <c r="EC21" i="11" s="1"/>
  <c r="EF21" i="11" s="1"/>
  <c r="EI21" i="11" s="1"/>
  <c r="EB25" i="11"/>
  <c r="EC25" i="11" s="1"/>
  <c r="EF25" i="11" s="1"/>
  <c r="EI25" i="11" s="1"/>
  <c r="EC5" i="11"/>
  <c r="EB26" i="11"/>
  <c r="EC26" i="11" s="1"/>
  <c r="EF26" i="11" s="1"/>
  <c r="EI26" i="11" s="1"/>
  <c r="EB19" i="11"/>
  <c r="EC19" i="11" s="1"/>
  <c r="EF19" i="11" s="1"/>
  <c r="EI19" i="11" s="1"/>
  <c r="EB23" i="11"/>
  <c r="EC23" i="11" s="1"/>
  <c r="EF23" i="11" s="1"/>
  <c r="EI23" i="11" s="1"/>
  <c r="EB13" i="11"/>
  <c r="EC13" i="11" s="1"/>
  <c r="EF13" i="11" s="1"/>
  <c r="EI13" i="11" s="1"/>
  <c r="ER17" i="15" l="1"/>
  <c r="EL32" i="15"/>
  <c r="EM32" i="15"/>
  <c r="EO4" i="15"/>
  <c r="EM4" i="13"/>
  <c r="EL32" i="13"/>
  <c r="EI18" i="11"/>
  <c r="EF5" i="11"/>
  <c r="EC33" i="11"/>
  <c r="EB33" i="11"/>
  <c r="EO32" i="15" l="1"/>
  <c r="ER4" i="15"/>
  <c r="ER30" i="15" s="1"/>
  <c r="EM32" i="13"/>
  <c r="EO4" i="13"/>
  <c r="EF33" i="11"/>
  <c r="EI5" i="11"/>
  <c r="EO32" i="13" l="1"/>
  <c r="ER4" i="13"/>
  <c r="ER30" i="13" s="1"/>
  <c r="DZ32" i="9"/>
  <c r="DY32" i="9"/>
  <c r="DX32" i="9"/>
  <c r="DW32" i="9"/>
  <c r="DV32" i="9"/>
  <c r="DU32" i="9"/>
  <c r="DT32" i="9"/>
  <c r="DS32" i="9"/>
  <c r="DR32" i="9"/>
  <c r="DQ32" i="9"/>
  <c r="DP32" i="9"/>
  <c r="DO32" i="9"/>
  <c r="DN32" i="9"/>
  <c r="DM32" i="9"/>
  <c r="DL32" i="9"/>
  <c r="DK32" i="9"/>
  <c r="DJ32" i="9"/>
  <c r="DI32" i="9"/>
  <c r="DH32" i="9"/>
  <c r="DG32" i="9"/>
  <c r="DF32" i="9"/>
  <c r="DE32" i="9"/>
  <c r="DD32" i="9"/>
  <c r="DC32" i="9"/>
  <c r="DB32" i="9"/>
  <c r="DA32" i="9"/>
  <c r="CZ32" i="9"/>
  <c r="CY32" i="9"/>
  <c r="CX32" i="9"/>
  <c r="CW32" i="9"/>
  <c r="CV32" i="9"/>
  <c r="CU32" i="9"/>
  <c r="CT32" i="9"/>
  <c r="CS32" i="9"/>
  <c r="CR32" i="9"/>
  <c r="CQ32" i="9"/>
  <c r="CP32" i="9"/>
  <c r="CO32" i="9"/>
  <c r="CN32" i="9"/>
  <c r="CM32" i="9"/>
  <c r="CL32" i="9"/>
  <c r="CK32" i="9"/>
  <c r="CJ32" i="9"/>
  <c r="CI32" i="9"/>
  <c r="CH32" i="9"/>
  <c r="CG32" i="9"/>
  <c r="CF32" i="9"/>
  <c r="CE32" i="9"/>
  <c r="CD32" i="9"/>
  <c r="CC32" i="9"/>
  <c r="CB32" i="9"/>
  <c r="CA32" i="9"/>
  <c r="BZ32" i="9"/>
  <c r="BY32" i="9"/>
  <c r="BX32" i="9"/>
  <c r="BW32" i="9"/>
  <c r="BV32" i="9"/>
  <c r="BU32" i="9"/>
  <c r="BT32" i="9"/>
  <c r="BS32" i="9"/>
  <c r="BR32" i="9"/>
  <c r="BQ32" i="9"/>
  <c r="EA32" i="9" s="1"/>
  <c r="BP32" i="9"/>
  <c r="DZ31" i="9"/>
  <c r="DY31" i="9"/>
  <c r="DX31" i="9"/>
  <c r="DW31" i="9"/>
  <c r="DV31" i="9"/>
  <c r="DU31" i="9"/>
  <c r="DT31" i="9"/>
  <c r="DS31" i="9"/>
  <c r="DR31" i="9"/>
  <c r="DQ31" i="9"/>
  <c r="DP31" i="9"/>
  <c r="DO31" i="9"/>
  <c r="DN31" i="9"/>
  <c r="DM31" i="9"/>
  <c r="DL31" i="9"/>
  <c r="DK31" i="9"/>
  <c r="DJ31" i="9"/>
  <c r="DI31" i="9"/>
  <c r="DH31" i="9"/>
  <c r="DG31" i="9"/>
  <c r="DF31" i="9"/>
  <c r="DE31" i="9"/>
  <c r="DD31" i="9"/>
  <c r="DC31" i="9"/>
  <c r="DB31" i="9"/>
  <c r="DA31" i="9"/>
  <c r="CZ31" i="9"/>
  <c r="CY31" i="9"/>
  <c r="CX31" i="9"/>
  <c r="CW31" i="9"/>
  <c r="CV31" i="9"/>
  <c r="CU31" i="9"/>
  <c r="CT31" i="9"/>
  <c r="CS31" i="9"/>
  <c r="CR31" i="9"/>
  <c r="CQ31" i="9"/>
  <c r="CP31" i="9"/>
  <c r="CO31" i="9"/>
  <c r="CN31" i="9"/>
  <c r="CM31" i="9"/>
  <c r="CL31" i="9"/>
  <c r="CK31" i="9"/>
  <c r="CJ31" i="9"/>
  <c r="CI31" i="9"/>
  <c r="CH31" i="9"/>
  <c r="CG31" i="9"/>
  <c r="CF31" i="9"/>
  <c r="CE31" i="9"/>
  <c r="CD31" i="9"/>
  <c r="CC31" i="9"/>
  <c r="CB31" i="9"/>
  <c r="CA31" i="9"/>
  <c r="BZ31" i="9"/>
  <c r="BY31" i="9"/>
  <c r="BX31" i="9"/>
  <c r="BW31" i="9"/>
  <c r="BV31" i="9"/>
  <c r="BU31" i="9"/>
  <c r="BT31" i="9"/>
  <c r="BS31" i="9"/>
  <c r="EA31" i="9" s="1"/>
  <c r="BR31" i="9"/>
  <c r="BQ31" i="9"/>
  <c r="BP31" i="9"/>
  <c r="DZ30" i="9"/>
  <c r="DY30" i="9"/>
  <c r="DX30" i="9"/>
  <c r="DW30" i="9"/>
  <c r="DV30" i="9"/>
  <c r="DU30" i="9"/>
  <c r="DT30" i="9"/>
  <c r="DS30" i="9"/>
  <c r="DR30" i="9"/>
  <c r="DQ30" i="9"/>
  <c r="DP30" i="9"/>
  <c r="DO30" i="9"/>
  <c r="DN30" i="9"/>
  <c r="DM30" i="9"/>
  <c r="DL30" i="9"/>
  <c r="DK30" i="9"/>
  <c r="DJ30" i="9"/>
  <c r="DI30" i="9"/>
  <c r="DH30" i="9"/>
  <c r="DG30" i="9"/>
  <c r="DF30" i="9"/>
  <c r="DE30" i="9"/>
  <c r="DD30" i="9"/>
  <c r="DC30" i="9"/>
  <c r="DB30" i="9"/>
  <c r="DA30" i="9"/>
  <c r="CZ30" i="9"/>
  <c r="CY30" i="9"/>
  <c r="CX30" i="9"/>
  <c r="CW30" i="9"/>
  <c r="CV30" i="9"/>
  <c r="CU30" i="9"/>
  <c r="CT30" i="9"/>
  <c r="CS30" i="9"/>
  <c r="CR30" i="9"/>
  <c r="CQ30" i="9"/>
  <c r="CP30" i="9"/>
  <c r="CO30" i="9"/>
  <c r="CN30" i="9"/>
  <c r="CM30" i="9"/>
  <c r="CL30" i="9"/>
  <c r="CK30" i="9"/>
  <c r="CJ30" i="9"/>
  <c r="CI30" i="9"/>
  <c r="CH30" i="9"/>
  <c r="CG30" i="9"/>
  <c r="CF30" i="9"/>
  <c r="CE30" i="9"/>
  <c r="CD30" i="9"/>
  <c r="CC30" i="9"/>
  <c r="CB30" i="9"/>
  <c r="CA30" i="9"/>
  <c r="BZ30" i="9"/>
  <c r="BY30" i="9"/>
  <c r="BX30" i="9"/>
  <c r="BW30" i="9"/>
  <c r="BV30" i="9"/>
  <c r="BU30" i="9"/>
  <c r="BT30" i="9"/>
  <c r="BS30" i="9"/>
  <c r="BR30" i="9"/>
  <c r="BQ30" i="9"/>
  <c r="BP30" i="9"/>
  <c r="EA30" i="9" s="1"/>
  <c r="DZ29" i="9"/>
  <c r="DY29" i="9"/>
  <c r="DX29" i="9"/>
  <c r="DW29" i="9"/>
  <c r="DV29" i="9"/>
  <c r="DU29" i="9"/>
  <c r="DT29" i="9"/>
  <c r="DS29" i="9"/>
  <c r="DR29" i="9"/>
  <c r="DQ29" i="9"/>
  <c r="DP29" i="9"/>
  <c r="DO29" i="9"/>
  <c r="DN29" i="9"/>
  <c r="DM29" i="9"/>
  <c r="DL29" i="9"/>
  <c r="DK29" i="9"/>
  <c r="DJ29" i="9"/>
  <c r="DI29" i="9"/>
  <c r="DH29" i="9"/>
  <c r="DG29" i="9"/>
  <c r="DF29" i="9"/>
  <c r="DE29" i="9"/>
  <c r="DD29" i="9"/>
  <c r="DC29" i="9"/>
  <c r="DB29" i="9"/>
  <c r="DA29" i="9"/>
  <c r="CZ29" i="9"/>
  <c r="CY29" i="9"/>
  <c r="CX29" i="9"/>
  <c r="CW29" i="9"/>
  <c r="CV29" i="9"/>
  <c r="CU29" i="9"/>
  <c r="CT29" i="9"/>
  <c r="CS29" i="9"/>
  <c r="CR29" i="9"/>
  <c r="CQ29" i="9"/>
  <c r="CP29" i="9"/>
  <c r="CO29" i="9"/>
  <c r="CN29" i="9"/>
  <c r="CM29" i="9"/>
  <c r="CL29" i="9"/>
  <c r="CK29" i="9"/>
  <c r="CJ29" i="9"/>
  <c r="CI29" i="9"/>
  <c r="CH29" i="9"/>
  <c r="CG29" i="9"/>
  <c r="CF29" i="9"/>
  <c r="CE29" i="9"/>
  <c r="CD29" i="9"/>
  <c r="CC29" i="9"/>
  <c r="CB29" i="9"/>
  <c r="CA29" i="9"/>
  <c r="BZ29" i="9"/>
  <c r="BY29" i="9"/>
  <c r="BX29" i="9"/>
  <c r="BW29" i="9"/>
  <c r="BV29" i="9"/>
  <c r="BU29" i="9"/>
  <c r="BT29" i="9"/>
  <c r="BS29" i="9"/>
  <c r="BR29" i="9"/>
  <c r="BQ29" i="9"/>
  <c r="BP29" i="9"/>
  <c r="EA29" i="9" s="1"/>
  <c r="DZ28" i="9"/>
  <c r="DY28" i="9"/>
  <c r="DX28" i="9"/>
  <c r="DW28" i="9"/>
  <c r="DV28" i="9"/>
  <c r="DU28" i="9"/>
  <c r="DT28" i="9"/>
  <c r="DS28" i="9"/>
  <c r="DR28" i="9"/>
  <c r="DQ28" i="9"/>
  <c r="DP28" i="9"/>
  <c r="DO28" i="9"/>
  <c r="DN28" i="9"/>
  <c r="DM28" i="9"/>
  <c r="DL28" i="9"/>
  <c r="DK28" i="9"/>
  <c r="DJ28" i="9"/>
  <c r="DI28" i="9"/>
  <c r="DH28" i="9"/>
  <c r="DG28" i="9"/>
  <c r="DF28" i="9"/>
  <c r="DE28" i="9"/>
  <c r="DD28" i="9"/>
  <c r="DC28" i="9"/>
  <c r="DB28" i="9"/>
  <c r="DA28" i="9"/>
  <c r="CZ28" i="9"/>
  <c r="CY28" i="9"/>
  <c r="CX28" i="9"/>
  <c r="CW28" i="9"/>
  <c r="CV28" i="9"/>
  <c r="CU28" i="9"/>
  <c r="CT28" i="9"/>
  <c r="CS28" i="9"/>
  <c r="CR28" i="9"/>
  <c r="CQ28" i="9"/>
  <c r="CP28" i="9"/>
  <c r="CO28" i="9"/>
  <c r="CN28" i="9"/>
  <c r="CM28" i="9"/>
  <c r="CL28" i="9"/>
  <c r="CK28" i="9"/>
  <c r="CJ28" i="9"/>
  <c r="CI28" i="9"/>
  <c r="CH28" i="9"/>
  <c r="CG28" i="9"/>
  <c r="CF28" i="9"/>
  <c r="CE28" i="9"/>
  <c r="CD28" i="9"/>
  <c r="CC28" i="9"/>
  <c r="CB28" i="9"/>
  <c r="CA28" i="9"/>
  <c r="BZ28" i="9"/>
  <c r="BY28" i="9"/>
  <c r="BX28" i="9"/>
  <c r="BW28" i="9"/>
  <c r="BV28" i="9"/>
  <c r="EA28" i="9" s="1"/>
  <c r="BU28" i="9"/>
  <c r="BT28" i="9"/>
  <c r="BS28" i="9"/>
  <c r="BR28" i="9"/>
  <c r="BQ28" i="9"/>
  <c r="BP28" i="9"/>
  <c r="DZ27" i="9"/>
  <c r="DY27" i="9"/>
  <c r="DX27" i="9"/>
  <c r="DW27" i="9"/>
  <c r="DV27" i="9"/>
  <c r="DU27" i="9"/>
  <c r="DT27" i="9"/>
  <c r="DS27" i="9"/>
  <c r="DR27" i="9"/>
  <c r="DQ27" i="9"/>
  <c r="DP27" i="9"/>
  <c r="DO27" i="9"/>
  <c r="DN27" i="9"/>
  <c r="DM27" i="9"/>
  <c r="DL27" i="9"/>
  <c r="DK27" i="9"/>
  <c r="DJ27" i="9"/>
  <c r="DI27" i="9"/>
  <c r="DH27" i="9"/>
  <c r="DG27" i="9"/>
  <c r="DF27" i="9"/>
  <c r="DE27" i="9"/>
  <c r="DD27" i="9"/>
  <c r="DC27" i="9"/>
  <c r="DB27" i="9"/>
  <c r="DA27" i="9"/>
  <c r="CZ27" i="9"/>
  <c r="CY27" i="9"/>
  <c r="CX27" i="9"/>
  <c r="CW27" i="9"/>
  <c r="CV27" i="9"/>
  <c r="CU27" i="9"/>
  <c r="CT27" i="9"/>
  <c r="CS27" i="9"/>
  <c r="CR27" i="9"/>
  <c r="CQ27" i="9"/>
  <c r="CP27" i="9"/>
  <c r="CO27" i="9"/>
  <c r="CN27" i="9"/>
  <c r="CM27" i="9"/>
  <c r="CL27" i="9"/>
  <c r="CK27" i="9"/>
  <c r="CJ27" i="9"/>
  <c r="CI27" i="9"/>
  <c r="CH27" i="9"/>
  <c r="CG27" i="9"/>
  <c r="CF27" i="9"/>
  <c r="CE27" i="9"/>
  <c r="CD27" i="9"/>
  <c r="CC27" i="9"/>
  <c r="CB27" i="9"/>
  <c r="CA27" i="9"/>
  <c r="BZ27" i="9"/>
  <c r="BY27" i="9"/>
  <c r="BX27" i="9"/>
  <c r="BW27" i="9"/>
  <c r="BV27" i="9"/>
  <c r="BU27" i="9"/>
  <c r="BT27" i="9"/>
  <c r="BS27" i="9"/>
  <c r="BR27" i="9"/>
  <c r="BQ27" i="9"/>
  <c r="EA27" i="9" s="1"/>
  <c r="BP27" i="9"/>
  <c r="DZ26" i="9"/>
  <c r="DY26" i="9"/>
  <c r="DX26" i="9"/>
  <c r="DW26" i="9"/>
  <c r="DV26" i="9"/>
  <c r="DU26" i="9"/>
  <c r="DT26" i="9"/>
  <c r="DS26" i="9"/>
  <c r="DR26" i="9"/>
  <c r="DQ26" i="9"/>
  <c r="DP26" i="9"/>
  <c r="DO26" i="9"/>
  <c r="DN26" i="9"/>
  <c r="DM26" i="9"/>
  <c r="DL26" i="9"/>
  <c r="DK26" i="9"/>
  <c r="DJ26" i="9"/>
  <c r="DI26" i="9"/>
  <c r="DH26" i="9"/>
  <c r="DG26" i="9"/>
  <c r="DF26" i="9"/>
  <c r="DE26" i="9"/>
  <c r="DD26" i="9"/>
  <c r="DC26" i="9"/>
  <c r="DB26" i="9"/>
  <c r="DA26" i="9"/>
  <c r="CZ26" i="9"/>
  <c r="CY26" i="9"/>
  <c r="CX26" i="9"/>
  <c r="CW26" i="9"/>
  <c r="CV26" i="9"/>
  <c r="CU26" i="9"/>
  <c r="CT26" i="9"/>
  <c r="CS26" i="9"/>
  <c r="CR26" i="9"/>
  <c r="CQ26" i="9"/>
  <c r="CP26" i="9"/>
  <c r="CO26" i="9"/>
  <c r="CN26" i="9"/>
  <c r="CM26" i="9"/>
  <c r="CL26" i="9"/>
  <c r="CK26" i="9"/>
  <c r="CJ26" i="9"/>
  <c r="CI26" i="9"/>
  <c r="CH26" i="9"/>
  <c r="CG26" i="9"/>
  <c r="CF26" i="9"/>
  <c r="CE26" i="9"/>
  <c r="CD26" i="9"/>
  <c r="CC26" i="9"/>
  <c r="CB26" i="9"/>
  <c r="CA26" i="9"/>
  <c r="BZ26" i="9"/>
  <c r="BY26" i="9"/>
  <c r="BX26" i="9"/>
  <c r="BW26" i="9"/>
  <c r="BV26" i="9"/>
  <c r="BU26" i="9"/>
  <c r="BT26" i="9"/>
  <c r="BS26" i="9"/>
  <c r="BR26" i="9"/>
  <c r="BQ26" i="9"/>
  <c r="BP26" i="9"/>
  <c r="EA26" i="9" s="1"/>
  <c r="DZ25" i="9"/>
  <c r="DY25" i="9"/>
  <c r="DX25" i="9"/>
  <c r="DW25" i="9"/>
  <c r="DV25" i="9"/>
  <c r="DU25" i="9"/>
  <c r="DT25" i="9"/>
  <c r="DS25" i="9"/>
  <c r="DR25" i="9"/>
  <c r="DQ25" i="9"/>
  <c r="DP25" i="9"/>
  <c r="DO25" i="9"/>
  <c r="DN25" i="9"/>
  <c r="DM25" i="9"/>
  <c r="DL25" i="9"/>
  <c r="DK25" i="9"/>
  <c r="DJ25" i="9"/>
  <c r="DI25" i="9"/>
  <c r="DH25" i="9"/>
  <c r="DG25" i="9"/>
  <c r="DF25" i="9"/>
  <c r="DE25" i="9"/>
  <c r="DD25" i="9"/>
  <c r="DC25" i="9"/>
  <c r="DB25" i="9"/>
  <c r="DA25" i="9"/>
  <c r="CZ25" i="9"/>
  <c r="CY25" i="9"/>
  <c r="CX25" i="9"/>
  <c r="CW25" i="9"/>
  <c r="CV25" i="9"/>
  <c r="CU25" i="9"/>
  <c r="CT25" i="9"/>
  <c r="CS25" i="9"/>
  <c r="CR25" i="9"/>
  <c r="CQ25" i="9"/>
  <c r="CP25" i="9"/>
  <c r="CO25" i="9"/>
  <c r="CN25" i="9"/>
  <c r="CM25" i="9"/>
  <c r="CL25" i="9"/>
  <c r="CK25" i="9"/>
  <c r="CJ25" i="9"/>
  <c r="CI25" i="9"/>
  <c r="CH25" i="9"/>
  <c r="CG25" i="9"/>
  <c r="CF25" i="9"/>
  <c r="CE25" i="9"/>
  <c r="CD25" i="9"/>
  <c r="CC25" i="9"/>
  <c r="CB25" i="9"/>
  <c r="CA25" i="9"/>
  <c r="BZ25" i="9"/>
  <c r="BY25" i="9"/>
  <c r="BX25" i="9"/>
  <c r="BW25" i="9"/>
  <c r="EA25" i="9" s="1"/>
  <c r="BV25" i="9"/>
  <c r="BU25" i="9"/>
  <c r="BT25" i="9"/>
  <c r="BS25" i="9"/>
  <c r="BR25" i="9"/>
  <c r="BQ25" i="9"/>
  <c r="BP25" i="9"/>
  <c r="DZ24" i="9"/>
  <c r="DY24" i="9"/>
  <c r="DX24" i="9"/>
  <c r="DW24" i="9"/>
  <c r="DV24" i="9"/>
  <c r="DU24" i="9"/>
  <c r="DT24" i="9"/>
  <c r="DS24" i="9"/>
  <c r="DR24" i="9"/>
  <c r="DQ24" i="9"/>
  <c r="DP24" i="9"/>
  <c r="DO24" i="9"/>
  <c r="DN24" i="9"/>
  <c r="DM24" i="9"/>
  <c r="DL24" i="9"/>
  <c r="DK24" i="9"/>
  <c r="DJ24" i="9"/>
  <c r="DI24" i="9"/>
  <c r="DH24" i="9"/>
  <c r="DG24" i="9"/>
  <c r="DF24" i="9"/>
  <c r="DE24" i="9"/>
  <c r="DD24" i="9"/>
  <c r="DC24" i="9"/>
  <c r="DB24" i="9"/>
  <c r="DA24" i="9"/>
  <c r="CZ24" i="9"/>
  <c r="CY24" i="9"/>
  <c r="CX24" i="9"/>
  <c r="CW24" i="9"/>
  <c r="CV24" i="9"/>
  <c r="CU24" i="9"/>
  <c r="CT24" i="9"/>
  <c r="CS24" i="9"/>
  <c r="CR24" i="9"/>
  <c r="CQ24" i="9"/>
  <c r="CP24" i="9"/>
  <c r="CO24" i="9"/>
  <c r="CN24" i="9"/>
  <c r="CM24" i="9"/>
  <c r="CL24" i="9"/>
  <c r="CK24" i="9"/>
  <c r="CJ24" i="9"/>
  <c r="CI24" i="9"/>
  <c r="CH24" i="9"/>
  <c r="CG24" i="9"/>
  <c r="CF24" i="9"/>
  <c r="CE24" i="9"/>
  <c r="CD24" i="9"/>
  <c r="CC24" i="9"/>
  <c r="CB24" i="9"/>
  <c r="CA24" i="9"/>
  <c r="BZ24" i="9"/>
  <c r="BY24" i="9"/>
  <c r="BX24" i="9"/>
  <c r="BW24" i="9"/>
  <c r="BV24" i="9"/>
  <c r="BU24" i="9"/>
  <c r="BT24" i="9"/>
  <c r="BS24" i="9"/>
  <c r="BR24" i="9"/>
  <c r="BQ24" i="9"/>
  <c r="BP24" i="9"/>
  <c r="EA24" i="9" s="1"/>
  <c r="DZ23" i="9"/>
  <c r="DY23" i="9"/>
  <c r="DX23" i="9"/>
  <c r="DW23" i="9"/>
  <c r="DV23" i="9"/>
  <c r="DU23" i="9"/>
  <c r="DT23" i="9"/>
  <c r="DS23" i="9"/>
  <c r="DR23" i="9"/>
  <c r="DQ23" i="9"/>
  <c r="DP23" i="9"/>
  <c r="DO23" i="9"/>
  <c r="DN23" i="9"/>
  <c r="DM23" i="9"/>
  <c r="DL23" i="9"/>
  <c r="DK23" i="9"/>
  <c r="DJ23" i="9"/>
  <c r="DI23" i="9"/>
  <c r="DH23" i="9"/>
  <c r="DG23" i="9"/>
  <c r="DF23" i="9"/>
  <c r="DE23" i="9"/>
  <c r="DD23" i="9"/>
  <c r="DC23" i="9"/>
  <c r="DB23" i="9"/>
  <c r="DA23" i="9"/>
  <c r="CZ23" i="9"/>
  <c r="CY23" i="9"/>
  <c r="CX23" i="9"/>
  <c r="CW23" i="9"/>
  <c r="CV23" i="9"/>
  <c r="CU23" i="9"/>
  <c r="CT23" i="9"/>
  <c r="CS23" i="9"/>
  <c r="CR23" i="9"/>
  <c r="CQ23" i="9"/>
  <c r="CP23" i="9"/>
  <c r="CO23" i="9"/>
  <c r="CN23" i="9"/>
  <c r="CM23" i="9"/>
  <c r="CL23" i="9"/>
  <c r="CK23" i="9"/>
  <c r="CJ23" i="9"/>
  <c r="CI23" i="9"/>
  <c r="CH23" i="9"/>
  <c r="CG23" i="9"/>
  <c r="CF23" i="9"/>
  <c r="CE23" i="9"/>
  <c r="CD23" i="9"/>
  <c r="CC23" i="9"/>
  <c r="CB23" i="9"/>
  <c r="CA23" i="9"/>
  <c r="BZ23" i="9"/>
  <c r="BY23" i="9"/>
  <c r="BX23" i="9"/>
  <c r="BW23" i="9"/>
  <c r="BV23" i="9"/>
  <c r="BU23" i="9"/>
  <c r="BT23" i="9"/>
  <c r="BS23" i="9"/>
  <c r="EA23" i="9" s="1"/>
  <c r="BR23" i="9"/>
  <c r="BQ23" i="9"/>
  <c r="BP23" i="9"/>
  <c r="DZ22" i="9"/>
  <c r="DY22" i="9"/>
  <c r="DX22" i="9"/>
  <c r="DW22" i="9"/>
  <c r="DV22" i="9"/>
  <c r="DU22" i="9"/>
  <c r="DT22" i="9"/>
  <c r="DS22" i="9"/>
  <c r="DR22" i="9"/>
  <c r="DQ22" i="9"/>
  <c r="DP22" i="9"/>
  <c r="DO22" i="9"/>
  <c r="DN22" i="9"/>
  <c r="DM22" i="9"/>
  <c r="DL22" i="9"/>
  <c r="DK22" i="9"/>
  <c r="DJ22" i="9"/>
  <c r="DI22" i="9"/>
  <c r="DH22" i="9"/>
  <c r="DG22" i="9"/>
  <c r="DF22" i="9"/>
  <c r="DE22" i="9"/>
  <c r="DD22" i="9"/>
  <c r="DC22" i="9"/>
  <c r="DB22" i="9"/>
  <c r="DA22" i="9"/>
  <c r="CZ22" i="9"/>
  <c r="CY22" i="9"/>
  <c r="CX22" i="9"/>
  <c r="CW22" i="9"/>
  <c r="CV22" i="9"/>
  <c r="CU22" i="9"/>
  <c r="CT22" i="9"/>
  <c r="CS22" i="9"/>
  <c r="CR22" i="9"/>
  <c r="CQ22" i="9"/>
  <c r="CP22" i="9"/>
  <c r="CO22" i="9"/>
  <c r="CN22" i="9"/>
  <c r="CM22" i="9"/>
  <c r="CL22" i="9"/>
  <c r="CK22" i="9"/>
  <c r="CJ22" i="9"/>
  <c r="CI22" i="9"/>
  <c r="CH22" i="9"/>
  <c r="CG22" i="9"/>
  <c r="CF22" i="9"/>
  <c r="CE22" i="9"/>
  <c r="CD22" i="9"/>
  <c r="CC22" i="9"/>
  <c r="CB22" i="9"/>
  <c r="CA22" i="9"/>
  <c r="BZ22" i="9"/>
  <c r="BY22" i="9"/>
  <c r="BX22" i="9"/>
  <c r="BW22" i="9"/>
  <c r="BV22" i="9"/>
  <c r="BU22" i="9"/>
  <c r="BT22" i="9"/>
  <c r="BS22" i="9"/>
  <c r="BR22" i="9"/>
  <c r="BQ22" i="9"/>
  <c r="BP22" i="9"/>
  <c r="EA22" i="9" s="1"/>
  <c r="DZ21" i="9"/>
  <c r="DY21" i="9"/>
  <c r="DX21" i="9"/>
  <c r="DW21" i="9"/>
  <c r="DV21" i="9"/>
  <c r="DU21" i="9"/>
  <c r="DT21" i="9"/>
  <c r="DS21" i="9"/>
  <c r="DR21" i="9"/>
  <c r="DQ21" i="9"/>
  <c r="DP21" i="9"/>
  <c r="DO21" i="9"/>
  <c r="DN21" i="9"/>
  <c r="DM21" i="9"/>
  <c r="DL21" i="9"/>
  <c r="DK21" i="9"/>
  <c r="DJ21" i="9"/>
  <c r="DI21" i="9"/>
  <c r="DH21" i="9"/>
  <c r="DG21" i="9"/>
  <c r="DF21" i="9"/>
  <c r="DE21" i="9"/>
  <c r="DD21" i="9"/>
  <c r="DC21" i="9"/>
  <c r="DB21" i="9"/>
  <c r="DA21" i="9"/>
  <c r="CZ21" i="9"/>
  <c r="CY21" i="9"/>
  <c r="CX21" i="9"/>
  <c r="CW21" i="9"/>
  <c r="CV21" i="9"/>
  <c r="CU21" i="9"/>
  <c r="CT21" i="9"/>
  <c r="CS21" i="9"/>
  <c r="CR21" i="9"/>
  <c r="CQ21" i="9"/>
  <c r="CP21" i="9"/>
  <c r="CO21" i="9"/>
  <c r="CN21" i="9"/>
  <c r="CM21" i="9"/>
  <c r="CL21" i="9"/>
  <c r="CK21" i="9"/>
  <c r="CJ21" i="9"/>
  <c r="CI21" i="9"/>
  <c r="CH21" i="9"/>
  <c r="CG21" i="9"/>
  <c r="CF21" i="9"/>
  <c r="CE21" i="9"/>
  <c r="CD21" i="9"/>
  <c r="CC21" i="9"/>
  <c r="CB21" i="9"/>
  <c r="CA21" i="9"/>
  <c r="BZ21" i="9"/>
  <c r="BY21" i="9"/>
  <c r="BX21" i="9"/>
  <c r="BW21" i="9"/>
  <c r="BV21" i="9"/>
  <c r="BU21" i="9"/>
  <c r="BT21" i="9"/>
  <c r="BS21" i="9"/>
  <c r="BR21" i="9"/>
  <c r="BQ21" i="9"/>
  <c r="BP21" i="9"/>
  <c r="EA21" i="9" s="1"/>
  <c r="DZ20" i="9"/>
  <c r="DY20" i="9"/>
  <c r="DX20" i="9"/>
  <c r="DW20" i="9"/>
  <c r="DV20" i="9"/>
  <c r="DU20" i="9"/>
  <c r="DT20" i="9"/>
  <c r="DS20" i="9"/>
  <c r="DR20" i="9"/>
  <c r="DQ20" i="9"/>
  <c r="DP20" i="9"/>
  <c r="DO20" i="9"/>
  <c r="DN20" i="9"/>
  <c r="DM20" i="9"/>
  <c r="DL20" i="9"/>
  <c r="DK20" i="9"/>
  <c r="DJ20" i="9"/>
  <c r="DI20" i="9"/>
  <c r="DH20" i="9"/>
  <c r="DG20" i="9"/>
  <c r="DF20" i="9"/>
  <c r="DE20" i="9"/>
  <c r="DD20" i="9"/>
  <c r="DC20" i="9"/>
  <c r="DB20" i="9"/>
  <c r="DA20" i="9"/>
  <c r="CZ20" i="9"/>
  <c r="CY20" i="9"/>
  <c r="CX20" i="9"/>
  <c r="CW20" i="9"/>
  <c r="CV20" i="9"/>
  <c r="CU20" i="9"/>
  <c r="CT20" i="9"/>
  <c r="CS20" i="9"/>
  <c r="CR20" i="9"/>
  <c r="CQ20" i="9"/>
  <c r="CP20" i="9"/>
  <c r="CO20" i="9"/>
  <c r="CN20" i="9"/>
  <c r="CM20" i="9"/>
  <c r="CL20" i="9"/>
  <c r="CK20" i="9"/>
  <c r="CJ20" i="9"/>
  <c r="CI20" i="9"/>
  <c r="CH20" i="9"/>
  <c r="CG20" i="9"/>
  <c r="CF20" i="9"/>
  <c r="CE20" i="9"/>
  <c r="CD20" i="9"/>
  <c r="CC20" i="9"/>
  <c r="CB20" i="9"/>
  <c r="CA20" i="9"/>
  <c r="BZ20" i="9"/>
  <c r="BY20" i="9"/>
  <c r="BX20" i="9"/>
  <c r="BW20" i="9"/>
  <c r="BV20" i="9"/>
  <c r="EA20" i="9" s="1"/>
  <c r="BU20" i="9"/>
  <c r="BT20" i="9"/>
  <c r="BS20" i="9"/>
  <c r="BR20" i="9"/>
  <c r="BQ20" i="9"/>
  <c r="BP20" i="9"/>
  <c r="DZ19" i="9"/>
  <c r="DY19" i="9"/>
  <c r="DX19" i="9"/>
  <c r="DW19" i="9"/>
  <c r="DV19" i="9"/>
  <c r="DU19" i="9"/>
  <c r="DT19" i="9"/>
  <c r="DS19" i="9"/>
  <c r="DR19" i="9"/>
  <c r="DQ19" i="9"/>
  <c r="DP19" i="9"/>
  <c r="DO19" i="9"/>
  <c r="DN19" i="9"/>
  <c r="DM19" i="9"/>
  <c r="DL19" i="9"/>
  <c r="DK19" i="9"/>
  <c r="DJ19" i="9"/>
  <c r="DI19" i="9"/>
  <c r="DH19" i="9"/>
  <c r="DG19" i="9"/>
  <c r="DF19" i="9"/>
  <c r="DE19" i="9"/>
  <c r="DD19" i="9"/>
  <c r="DC19" i="9"/>
  <c r="DB19" i="9"/>
  <c r="DA19" i="9"/>
  <c r="CZ19" i="9"/>
  <c r="CY19" i="9"/>
  <c r="CX19" i="9"/>
  <c r="CW19" i="9"/>
  <c r="CV19" i="9"/>
  <c r="CU19" i="9"/>
  <c r="CT19" i="9"/>
  <c r="CS19" i="9"/>
  <c r="CR19" i="9"/>
  <c r="CQ19" i="9"/>
  <c r="CP19" i="9"/>
  <c r="CO19" i="9"/>
  <c r="CN19" i="9"/>
  <c r="CM19" i="9"/>
  <c r="CL19" i="9"/>
  <c r="CK19" i="9"/>
  <c r="CJ19" i="9"/>
  <c r="CI19" i="9"/>
  <c r="CH19" i="9"/>
  <c r="CG19" i="9"/>
  <c r="CF19" i="9"/>
  <c r="CE19" i="9"/>
  <c r="CD19" i="9"/>
  <c r="CC19" i="9"/>
  <c r="CB19" i="9"/>
  <c r="CA19" i="9"/>
  <c r="BZ19" i="9"/>
  <c r="BY19" i="9"/>
  <c r="BX19" i="9"/>
  <c r="BW19" i="9"/>
  <c r="BV19" i="9"/>
  <c r="BU19" i="9"/>
  <c r="BT19" i="9"/>
  <c r="BS19" i="9"/>
  <c r="BR19" i="9"/>
  <c r="BQ19" i="9"/>
  <c r="EA19" i="9" s="1"/>
  <c r="BP19" i="9"/>
  <c r="EI18" i="9"/>
  <c r="EI31" i="9" s="1"/>
  <c r="DZ18" i="9"/>
  <c r="DY18" i="9"/>
  <c r="DX18" i="9"/>
  <c r="DW18" i="9"/>
  <c r="DV18" i="9"/>
  <c r="DU18" i="9"/>
  <c r="DT18" i="9"/>
  <c r="DS18" i="9"/>
  <c r="DR18" i="9"/>
  <c r="DQ18" i="9"/>
  <c r="DP18" i="9"/>
  <c r="DO18" i="9"/>
  <c r="DN18" i="9"/>
  <c r="DM18" i="9"/>
  <c r="DL18" i="9"/>
  <c r="DK18" i="9"/>
  <c r="DJ18" i="9"/>
  <c r="DI18" i="9"/>
  <c r="DH18" i="9"/>
  <c r="DG18" i="9"/>
  <c r="DF18" i="9"/>
  <c r="DE18" i="9"/>
  <c r="DD18" i="9"/>
  <c r="DC18" i="9"/>
  <c r="DB18" i="9"/>
  <c r="DA18" i="9"/>
  <c r="CZ18" i="9"/>
  <c r="CY18" i="9"/>
  <c r="CX18" i="9"/>
  <c r="CW18" i="9"/>
  <c r="CV18" i="9"/>
  <c r="CU18" i="9"/>
  <c r="CT18" i="9"/>
  <c r="CS18" i="9"/>
  <c r="CR18" i="9"/>
  <c r="CQ18" i="9"/>
  <c r="CP18" i="9"/>
  <c r="CO18" i="9"/>
  <c r="CN18" i="9"/>
  <c r="CM18" i="9"/>
  <c r="CL18" i="9"/>
  <c r="CK18" i="9"/>
  <c r="CJ18" i="9"/>
  <c r="CI18" i="9"/>
  <c r="CH18" i="9"/>
  <c r="CG18" i="9"/>
  <c r="CF18" i="9"/>
  <c r="CE18" i="9"/>
  <c r="CD18" i="9"/>
  <c r="CC18" i="9"/>
  <c r="CB18" i="9"/>
  <c r="CA18" i="9"/>
  <c r="BZ18" i="9"/>
  <c r="BY18" i="9"/>
  <c r="BX18" i="9"/>
  <c r="BW18" i="9"/>
  <c r="BV18" i="9"/>
  <c r="BU18" i="9"/>
  <c r="BT18" i="9"/>
  <c r="BS18" i="9"/>
  <c r="EA18" i="9" s="1"/>
  <c r="BR18" i="9"/>
  <c r="BQ18" i="9"/>
  <c r="BP18" i="9"/>
  <c r="DZ17" i="9"/>
  <c r="DY17" i="9"/>
  <c r="DX17" i="9"/>
  <c r="DW17" i="9"/>
  <c r="DV17" i="9"/>
  <c r="DU17" i="9"/>
  <c r="DT17" i="9"/>
  <c r="DS17" i="9"/>
  <c r="DR17" i="9"/>
  <c r="DQ17" i="9"/>
  <c r="DP17" i="9"/>
  <c r="DO17" i="9"/>
  <c r="DN17" i="9"/>
  <c r="DM17" i="9"/>
  <c r="DL17" i="9"/>
  <c r="DK17" i="9"/>
  <c r="DJ17" i="9"/>
  <c r="DI17" i="9"/>
  <c r="DH17" i="9"/>
  <c r="DG17" i="9"/>
  <c r="DF17" i="9"/>
  <c r="DE17" i="9"/>
  <c r="DD17" i="9"/>
  <c r="DC17" i="9"/>
  <c r="DB17" i="9"/>
  <c r="DA17" i="9"/>
  <c r="CZ17" i="9"/>
  <c r="CY17" i="9"/>
  <c r="CX17" i="9"/>
  <c r="CW17" i="9"/>
  <c r="CV17" i="9"/>
  <c r="CU17" i="9"/>
  <c r="CT17" i="9"/>
  <c r="CS17" i="9"/>
  <c r="CR17" i="9"/>
  <c r="CQ17" i="9"/>
  <c r="CP17" i="9"/>
  <c r="CO17" i="9"/>
  <c r="CN17" i="9"/>
  <c r="CM17" i="9"/>
  <c r="CL17" i="9"/>
  <c r="CK17" i="9"/>
  <c r="CJ17" i="9"/>
  <c r="CI17" i="9"/>
  <c r="CH17" i="9"/>
  <c r="CG17" i="9"/>
  <c r="CF17" i="9"/>
  <c r="CE17" i="9"/>
  <c r="CD17" i="9"/>
  <c r="CC17" i="9"/>
  <c r="CB17" i="9"/>
  <c r="CA17" i="9"/>
  <c r="BZ17" i="9"/>
  <c r="BY17" i="9"/>
  <c r="BX17" i="9"/>
  <c r="BW17" i="9"/>
  <c r="BV17" i="9"/>
  <c r="BU17" i="9"/>
  <c r="BT17" i="9"/>
  <c r="BS17" i="9"/>
  <c r="BR17" i="9"/>
  <c r="BQ17" i="9"/>
  <c r="BP17" i="9"/>
  <c r="EA17" i="9" s="1"/>
  <c r="DZ16" i="9"/>
  <c r="DY16" i="9"/>
  <c r="DX16" i="9"/>
  <c r="DW16" i="9"/>
  <c r="DV16" i="9"/>
  <c r="DU16" i="9"/>
  <c r="DT16" i="9"/>
  <c r="DS16" i="9"/>
  <c r="DR16" i="9"/>
  <c r="DQ16" i="9"/>
  <c r="DP16" i="9"/>
  <c r="DO16" i="9"/>
  <c r="DN16" i="9"/>
  <c r="DM16" i="9"/>
  <c r="DL16" i="9"/>
  <c r="DK16" i="9"/>
  <c r="DJ16" i="9"/>
  <c r="DI16" i="9"/>
  <c r="DH16" i="9"/>
  <c r="DG16" i="9"/>
  <c r="DF16" i="9"/>
  <c r="DE16" i="9"/>
  <c r="DD16" i="9"/>
  <c r="DC16" i="9"/>
  <c r="DB16" i="9"/>
  <c r="DA16" i="9"/>
  <c r="CZ16" i="9"/>
  <c r="CY16" i="9"/>
  <c r="CX16" i="9"/>
  <c r="CW16" i="9"/>
  <c r="CV16" i="9"/>
  <c r="CU16" i="9"/>
  <c r="CT16" i="9"/>
  <c r="CS16" i="9"/>
  <c r="CR16" i="9"/>
  <c r="CQ16" i="9"/>
  <c r="CP16" i="9"/>
  <c r="CO16" i="9"/>
  <c r="CN16" i="9"/>
  <c r="CM16" i="9"/>
  <c r="CL16" i="9"/>
  <c r="CK16" i="9"/>
  <c r="CJ16" i="9"/>
  <c r="CI16" i="9"/>
  <c r="CH16" i="9"/>
  <c r="CG16" i="9"/>
  <c r="CF16" i="9"/>
  <c r="CE16" i="9"/>
  <c r="CD16" i="9"/>
  <c r="CC16" i="9"/>
  <c r="CB16" i="9"/>
  <c r="CA16" i="9"/>
  <c r="BZ16" i="9"/>
  <c r="BY16" i="9"/>
  <c r="BX16" i="9"/>
  <c r="BW16" i="9"/>
  <c r="BV16" i="9"/>
  <c r="BU16" i="9"/>
  <c r="BT16" i="9"/>
  <c r="BS16" i="9"/>
  <c r="BR16" i="9"/>
  <c r="BQ16" i="9"/>
  <c r="BP16" i="9"/>
  <c r="EA16" i="9" s="1"/>
  <c r="DZ15" i="9"/>
  <c r="DY15" i="9"/>
  <c r="DX15" i="9"/>
  <c r="DW15" i="9"/>
  <c r="DV15" i="9"/>
  <c r="DU15" i="9"/>
  <c r="DT15" i="9"/>
  <c r="DS15" i="9"/>
  <c r="DR15" i="9"/>
  <c r="DQ15" i="9"/>
  <c r="DP15" i="9"/>
  <c r="DO15" i="9"/>
  <c r="DN15" i="9"/>
  <c r="DM15" i="9"/>
  <c r="DL15" i="9"/>
  <c r="DK15" i="9"/>
  <c r="DJ15" i="9"/>
  <c r="DI15" i="9"/>
  <c r="DH15" i="9"/>
  <c r="DG15" i="9"/>
  <c r="DF15" i="9"/>
  <c r="DE15" i="9"/>
  <c r="DD15" i="9"/>
  <c r="DC15" i="9"/>
  <c r="DB15" i="9"/>
  <c r="DA15" i="9"/>
  <c r="CZ15" i="9"/>
  <c r="CY15" i="9"/>
  <c r="CX15" i="9"/>
  <c r="CW15" i="9"/>
  <c r="CV15" i="9"/>
  <c r="CU15" i="9"/>
  <c r="CT15" i="9"/>
  <c r="CS15" i="9"/>
  <c r="CR15" i="9"/>
  <c r="CQ15" i="9"/>
  <c r="CP15" i="9"/>
  <c r="CO15" i="9"/>
  <c r="CN15" i="9"/>
  <c r="CM15" i="9"/>
  <c r="CL15" i="9"/>
  <c r="CK15" i="9"/>
  <c r="CJ15" i="9"/>
  <c r="CI15" i="9"/>
  <c r="CH15" i="9"/>
  <c r="CG15" i="9"/>
  <c r="CF15" i="9"/>
  <c r="CE15" i="9"/>
  <c r="CD15" i="9"/>
  <c r="CC15" i="9"/>
  <c r="CB15" i="9"/>
  <c r="CA15" i="9"/>
  <c r="BZ15" i="9"/>
  <c r="BY15" i="9"/>
  <c r="BX15" i="9"/>
  <c r="BW15" i="9"/>
  <c r="BV15" i="9"/>
  <c r="EA15" i="9" s="1"/>
  <c r="BU15" i="9"/>
  <c r="BT15" i="9"/>
  <c r="BS15" i="9"/>
  <c r="BR15" i="9"/>
  <c r="BQ15" i="9"/>
  <c r="BP15" i="9"/>
  <c r="DZ14" i="9"/>
  <c r="DY14" i="9"/>
  <c r="DX14" i="9"/>
  <c r="DW14" i="9"/>
  <c r="DV14" i="9"/>
  <c r="DU14" i="9"/>
  <c r="DT14" i="9"/>
  <c r="DS14" i="9"/>
  <c r="DR14" i="9"/>
  <c r="DQ14" i="9"/>
  <c r="DP14" i="9"/>
  <c r="DO14" i="9"/>
  <c r="DN14" i="9"/>
  <c r="DM14" i="9"/>
  <c r="DL14" i="9"/>
  <c r="DK14" i="9"/>
  <c r="DJ14" i="9"/>
  <c r="DI14" i="9"/>
  <c r="DH14" i="9"/>
  <c r="DG14" i="9"/>
  <c r="DF14" i="9"/>
  <c r="DE14" i="9"/>
  <c r="DD14" i="9"/>
  <c r="DC14" i="9"/>
  <c r="DB14" i="9"/>
  <c r="DA14" i="9"/>
  <c r="CZ14" i="9"/>
  <c r="CY14" i="9"/>
  <c r="CX14" i="9"/>
  <c r="CW14" i="9"/>
  <c r="CV14" i="9"/>
  <c r="CU14" i="9"/>
  <c r="CT14" i="9"/>
  <c r="CS14" i="9"/>
  <c r="CR14" i="9"/>
  <c r="CQ14" i="9"/>
  <c r="CP14" i="9"/>
  <c r="CO14" i="9"/>
  <c r="CN14" i="9"/>
  <c r="CM14" i="9"/>
  <c r="CL14" i="9"/>
  <c r="CK14" i="9"/>
  <c r="CJ14" i="9"/>
  <c r="CI14" i="9"/>
  <c r="CH14" i="9"/>
  <c r="CG14" i="9"/>
  <c r="CF14" i="9"/>
  <c r="CE14" i="9"/>
  <c r="CD14" i="9"/>
  <c r="CC14" i="9"/>
  <c r="CB14" i="9"/>
  <c r="CA14" i="9"/>
  <c r="BZ14" i="9"/>
  <c r="BY14" i="9"/>
  <c r="BX14" i="9"/>
  <c r="BW14" i="9"/>
  <c r="BV14" i="9"/>
  <c r="BU14" i="9"/>
  <c r="BT14" i="9"/>
  <c r="BS14" i="9"/>
  <c r="BR14" i="9"/>
  <c r="BQ14" i="9"/>
  <c r="EA14" i="9" s="1"/>
  <c r="BP14" i="9"/>
  <c r="DZ13" i="9"/>
  <c r="DY13" i="9"/>
  <c r="DX13" i="9"/>
  <c r="DW13" i="9"/>
  <c r="DV13" i="9"/>
  <c r="DU13" i="9"/>
  <c r="DT13" i="9"/>
  <c r="DS13" i="9"/>
  <c r="DR13" i="9"/>
  <c r="DQ13" i="9"/>
  <c r="DP13" i="9"/>
  <c r="DO13" i="9"/>
  <c r="DN13" i="9"/>
  <c r="DM13" i="9"/>
  <c r="DL13" i="9"/>
  <c r="DK13" i="9"/>
  <c r="DJ13" i="9"/>
  <c r="DI13" i="9"/>
  <c r="DH13" i="9"/>
  <c r="DG13" i="9"/>
  <c r="DF13" i="9"/>
  <c r="DE13" i="9"/>
  <c r="DD13" i="9"/>
  <c r="DC13" i="9"/>
  <c r="DB13" i="9"/>
  <c r="DA13" i="9"/>
  <c r="CZ13" i="9"/>
  <c r="CY13" i="9"/>
  <c r="CX13" i="9"/>
  <c r="CW13" i="9"/>
  <c r="CV13" i="9"/>
  <c r="CU13" i="9"/>
  <c r="CT13" i="9"/>
  <c r="CS13" i="9"/>
  <c r="CR13" i="9"/>
  <c r="CQ13" i="9"/>
  <c r="CP13" i="9"/>
  <c r="CO13" i="9"/>
  <c r="CN13" i="9"/>
  <c r="CM13" i="9"/>
  <c r="CL13" i="9"/>
  <c r="CK13" i="9"/>
  <c r="CJ13" i="9"/>
  <c r="CI13" i="9"/>
  <c r="CH13" i="9"/>
  <c r="CG13" i="9"/>
  <c r="CF13" i="9"/>
  <c r="CE13" i="9"/>
  <c r="CD13" i="9"/>
  <c r="CC13" i="9"/>
  <c r="CB13" i="9"/>
  <c r="CA13" i="9"/>
  <c r="BZ13" i="9"/>
  <c r="BY13" i="9"/>
  <c r="BX13" i="9"/>
  <c r="BW13" i="9"/>
  <c r="BV13" i="9"/>
  <c r="BU13" i="9"/>
  <c r="BT13" i="9"/>
  <c r="BS13" i="9"/>
  <c r="BR13" i="9"/>
  <c r="BQ13" i="9"/>
  <c r="BP13" i="9"/>
  <c r="EA13" i="9" s="1"/>
  <c r="DZ12" i="9"/>
  <c r="DY12" i="9"/>
  <c r="DX12" i="9"/>
  <c r="DW12" i="9"/>
  <c r="DV12" i="9"/>
  <c r="DU12" i="9"/>
  <c r="DT12" i="9"/>
  <c r="DS12" i="9"/>
  <c r="DR12" i="9"/>
  <c r="DQ12" i="9"/>
  <c r="DP12" i="9"/>
  <c r="DO12" i="9"/>
  <c r="DN12" i="9"/>
  <c r="DM12" i="9"/>
  <c r="DL12" i="9"/>
  <c r="DK12" i="9"/>
  <c r="DJ12" i="9"/>
  <c r="DI12" i="9"/>
  <c r="DH12" i="9"/>
  <c r="DG12" i="9"/>
  <c r="DF12" i="9"/>
  <c r="DE12" i="9"/>
  <c r="DD12" i="9"/>
  <c r="DC12" i="9"/>
  <c r="DB12" i="9"/>
  <c r="DA12" i="9"/>
  <c r="CZ12" i="9"/>
  <c r="CY12" i="9"/>
  <c r="CX12" i="9"/>
  <c r="CW12" i="9"/>
  <c r="CV12" i="9"/>
  <c r="CU12" i="9"/>
  <c r="CT12" i="9"/>
  <c r="CS12" i="9"/>
  <c r="CR12" i="9"/>
  <c r="CQ12" i="9"/>
  <c r="CP12" i="9"/>
  <c r="CO12" i="9"/>
  <c r="CN12" i="9"/>
  <c r="CM12" i="9"/>
  <c r="CL12" i="9"/>
  <c r="CK12" i="9"/>
  <c r="CJ12" i="9"/>
  <c r="CI12" i="9"/>
  <c r="CH12" i="9"/>
  <c r="CG12" i="9"/>
  <c r="CF12" i="9"/>
  <c r="CE12" i="9"/>
  <c r="CD12" i="9"/>
  <c r="CC12" i="9"/>
  <c r="CB12" i="9"/>
  <c r="CA12" i="9"/>
  <c r="BZ12" i="9"/>
  <c r="BY12" i="9"/>
  <c r="BX12" i="9"/>
  <c r="BW12" i="9"/>
  <c r="EA12" i="9" s="1"/>
  <c r="BV12" i="9"/>
  <c r="BU12" i="9"/>
  <c r="BT12" i="9"/>
  <c r="BS12" i="9"/>
  <c r="BR12" i="9"/>
  <c r="BQ12" i="9"/>
  <c r="BP12" i="9"/>
  <c r="DZ11" i="9"/>
  <c r="DY11" i="9"/>
  <c r="DX11" i="9"/>
  <c r="DW11" i="9"/>
  <c r="DV11" i="9"/>
  <c r="DU11" i="9"/>
  <c r="DT11" i="9"/>
  <c r="DS11" i="9"/>
  <c r="DR11" i="9"/>
  <c r="DQ11" i="9"/>
  <c r="DP11" i="9"/>
  <c r="DO11" i="9"/>
  <c r="DN11" i="9"/>
  <c r="DM11" i="9"/>
  <c r="DL11" i="9"/>
  <c r="DK11" i="9"/>
  <c r="DJ11" i="9"/>
  <c r="DI11" i="9"/>
  <c r="DH11" i="9"/>
  <c r="DG11" i="9"/>
  <c r="DF11" i="9"/>
  <c r="DE11" i="9"/>
  <c r="DD11" i="9"/>
  <c r="DC11" i="9"/>
  <c r="DB11" i="9"/>
  <c r="DA11" i="9"/>
  <c r="CZ11" i="9"/>
  <c r="CY11" i="9"/>
  <c r="CX11" i="9"/>
  <c r="CW11" i="9"/>
  <c r="CV11" i="9"/>
  <c r="CU11" i="9"/>
  <c r="CT11" i="9"/>
  <c r="CS11" i="9"/>
  <c r="CR11" i="9"/>
  <c r="CQ11" i="9"/>
  <c r="CP11" i="9"/>
  <c r="CO11" i="9"/>
  <c r="CN11" i="9"/>
  <c r="CM11" i="9"/>
  <c r="CL11" i="9"/>
  <c r="CK11" i="9"/>
  <c r="CJ11" i="9"/>
  <c r="CI11" i="9"/>
  <c r="CH11" i="9"/>
  <c r="CG11" i="9"/>
  <c r="CF11" i="9"/>
  <c r="CE11" i="9"/>
  <c r="CD11" i="9"/>
  <c r="CC11" i="9"/>
  <c r="CB11" i="9"/>
  <c r="CA11" i="9"/>
  <c r="BZ11" i="9"/>
  <c r="BY11" i="9"/>
  <c r="BX11" i="9"/>
  <c r="BW11" i="9"/>
  <c r="BV11" i="9"/>
  <c r="BU11" i="9"/>
  <c r="BT11" i="9"/>
  <c r="BS11" i="9"/>
  <c r="BR11" i="9"/>
  <c r="BQ11" i="9"/>
  <c r="BP11" i="9"/>
  <c r="EA11" i="9" s="1"/>
  <c r="DZ10" i="9"/>
  <c r="DY10" i="9"/>
  <c r="DX10" i="9"/>
  <c r="DW10" i="9"/>
  <c r="DV10" i="9"/>
  <c r="DU10" i="9"/>
  <c r="DT10" i="9"/>
  <c r="DS10" i="9"/>
  <c r="DR10" i="9"/>
  <c r="DQ10" i="9"/>
  <c r="DP10" i="9"/>
  <c r="DO10" i="9"/>
  <c r="DN10" i="9"/>
  <c r="DM10" i="9"/>
  <c r="DL10" i="9"/>
  <c r="DK10" i="9"/>
  <c r="DJ10" i="9"/>
  <c r="DI10" i="9"/>
  <c r="DH10" i="9"/>
  <c r="DG10" i="9"/>
  <c r="DF10" i="9"/>
  <c r="DE10" i="9"/>
  <c r="DD10" i="9"/>
  <c r="DC10" i="9"/>
  <c r="DB10" i="9"/>
  <c r="DA10" i="9"/>
  <c r="CZ10" i="9"/>
  <c r="CY10" i="9"/>
  <c r="CX10" i="9"/>
  <c r="CW10" i="9"/>
  <c r="CV10" i="9"/>
  <c r="CU10" i="9"/>
  <c r="CT10" i="9"/>
  <c r="CS10" i="9"/>
  <c r="CR10" i="9"/>
  <c r="CQ10" i="9"/>
  <c r="CP10" i="9"/>
  <c r="CO10" i="9"/>
  <c r="CN10" i="9"/>
  <c r="CM10" i="9"/>
  <c r="CL10" i="9"/>
  <c r="CK10" i="9"/>
  <c r="CJ10" i="9"/>
  <c r="CI10" i="9"/>
  <c r="CH10" i="9"/>
  <c r="CG10" i="9"/>
  <c r="CF10" i="9"/>
  <c r="CE10" i="9"/>
  <c r="CD10" i="9"/>
  <c r="CC10" i="9"/>
  <c r="CB10" i="9"/>
  <c r="CA10" i="9"/>
  <c r="BZ10" i="9"/>
  <c r="BY10" i="9"/>
  <c r="BX10" i="9"/>
  <c r="BW10" i="9"/>
  <c r="BV10" i="9"/>
  <c r="BU10" i="9"/>
  <c r="BT10" i="9"/>
  <c r="BS10" i="9"/>
  <c r="EA10" i="9" s="1"/>
  <c r="BR10" i="9"/>
  <c r="BQ10" i="9"/>
  <c r="BP10" i="9"/>
  <c r="DZ9" i="9"/>
  <c r="DY9" i="9"/>
  <c r="DX9" i="9"/>
  <c r="DW9" i="9"/>
  <c r="DV9" i="9"/>
  <c r="DU9" i="9"/>
  <c r="DT9" i="9"/>
  <c r="DS9" i="9"/>
  <c r="DR9" i="9"/>
  <c r="DQ9" i="9"/>
  <c r="DP9" i="9"/>
  <c r="DO9" i="9"/>
  <c r="DN9" i="9"/>
  <c r="DM9" i="9"/>
  <c r="DL9" i="9"/>
  <c r="DK9" i="9"/>
  <c r="DJ9" i="9"/>
  <c r="DI9" i="9"/>
  <c r="DH9" i="9"/>
  <c r="DG9" i="9"/>
  <c r="DF9" i="9"/>
  <c r="DE9" i="9"/>
  <c r="DD9" i="9"/>
  <c r="DC9" i="9"/>
  <c r="DB9" i="9"/>
  <c r="DA9" i="9"/>
  <c r="CZ9" i="9"/>
  <c r="CY9" i="9"/>
  <c r="CX9" i="9"/>
  <c r="CW9" i="9"/>
  <c r="CV9" i="9"/>
  <c r="CU9" i="9"/>
  <c r="CT9" i="9"/>
  <c r="CS9" i="9"/>
  <c r="CR9" i="9"/>
  <c r="CQ9" i="9"/>
  <c r="CP9" i="9"/>
  <c r="CO9" i="9"/>
  <c r="CN9" i="9"/>
  <c r="CM9" i="9"/>
  <c r="CL9" i="9"/>
  <c r="CK9" i="9"/>
  <c r="CJ9" i="9"/>
  <c r="CI9" i="9"/>
  <c r="CH9" i="9"/>
  <c r="CG9" i="9"/>
  <c r="CF9" i="9"/>
  <c r="CE9" i="9"/>
  <c r="CD9" i="9"/>
  <c r="CC9" i="9"/>
  <c r="CB9" i="9"/>
  <c r="CA9" i="9"/>
  <c r="BZ9" i="9"/>
  <c r="BY9" i="9"/>
  <c r="BX9" i="9"/>
  <c r="BW9" i="9"/>
  <c r="BV9" i="9"/>
  <c r="BU9" i="9"/>
  <c r="BT9" i="9"/>
  <c r="BS9" i="9"/>
  <c r="BR9" i="9"/>
  <c r="BQ9" i="9"/>
  <c r="BP9" i="9"/>
  <c r="EA9" i="9" s="1"/>
  <c r="DZ8" i="9"/>
  <c r="DY8" i="9"/>
  <c r="DX8" i="9"/>
  <c r="DW8" i="9"/>
  <c r="DV8" i="9"/>
  <c r="DU8" i="9"/>
  <c r="DT8" i="9"/>
  <c r="DS8" i="9"/>
  <c r="DR8" i="9"/>
  <c r="DQ8" i="9"/>
  <c r="DP8" i="9"/>
  <c r="DO8" i="9"/>
  <c r="DN8" i="9"/>
  <c r="DM8" i="9"/>
  <c r="DL8" i="9"/>
  <c r="DK8" i="9"/>
  <c r="DJ8" i="9"/>
  <c r="DI8" i="9"/>
  <c r="DH8" i="9"/>
  <c r="DG8" i="9"/>
  <c r="DF8" i="9"/>
  <c r="DE8" i="9"/>
  <c r="DD8" i="9"/>
  <c r="DC8" i="9"/>
  <c r="DB8" i="9"/>
  <c r="DA8" i="9"/>
  <c r="CZ8" i="9"/>
  <c r="CY8" i="9"/>
  <c r="CX8" i="9"/>
  <c r="CW8" i="9"/>
  <c r="CV8" i="9"/>
  <c r="CU8" i="9"/>
  <c r="CT8" i="9"/>
  <c r="CS8" i="9"/>
  <c r="CR8" i="9"/>
  <c r="CQ8" i="9"/>
  <c r="CP8" i="9"/>
  <c r="CO8" i="9"/>
  <c r="CN8" i="9"/>
  <c r="CM8" i="9"/>
  <c r="CL8" i="9"/>
  <c r="CK8" i="9"/>
  <c r="CJ8" i="9"/>
  <c r="CI8" i="9"/>
  <c r="CH8" i="9"/>
  <c r="CG8" i="9"/>
  <c r="CF8" i="9"/>
  <c r="CE8" i="9"/>
  <c r="CD8" i="9"/>
  <c r="CC8" i="9"/>
  <c r="CB8" i="9"/>
  <c r="CA8" i="9"/>
  <c r="BZ8" i="9"/>
  <c r="BY8" i="9"/>
  <c r="BX8" i="9"/>
  <c r="BW8" i="9"/>
  <c r="BV8" i="9"/>
  <c r="BU8" i="9"/>
  <c r="BT8" i="9"/>
  <c r="BS8" i="9"/>
  <c r="BR8" i="9"/>
  <c r="BQ8" i="9"/>
  <c r="BP8" i="9"/>
  <c r="EA8" i="9" s="1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EA7" i="9" s="1"/>
  <c r="BU7" i="9"/>
  <c r="BT7" i="9"/>
  <c r="BS7" i="9"/>
  <c r="BR7" i="9"/>
  <c r="BQ7" i="9"/>
  <c r="BP7" i="9"/>
  <c r="DZ6" i="9"/>
  <c r="DY6" i="9"/>
  <c r="DX6" i="9"/>
  <c r="DW6" i="9"/>
  <c r="DV6" i="9"/>
  <c r="DU6" i="9"/>
  <c r="DT6" i="9"/>
  <c r="DS6" i="9"/>
  <c r="DR6" i="9"/>
  <c r="DQ6" i="9"/>
  <c r="DP6" i="9"/>
  <c r="DO6" i="9"/>
  <c r="DN6" i="9"/>
  <c r="DM6" i="9"/>
  <c r="DL6" i="9"/>
  <c r="DK6" i="9"/>
  <c r="DJ6" i="9"/>
  <c r="DI6" i="9"/>
  <c r="DH6" i="9"/>
  <c r="DG6" i="9"/>
  <c r="DF6" i="9"/>
  <c r="DE6" i="9"/>
  <c r="DD6" i="9"/>
  <c r="DC6" i="9"/>
  <c r="DB6" i="9"/>
  <c r="DA6" i="9"/>
  <c r="CZ6" i="9"/>
  <c r="CY6" i="9"/>
  <c r="CX6" i="9"/>
  <c r="CW6" i="9"/>
  <c r="CV6" i="9"/>
  <c r="CU6" i="9"/>
  <c r="CT6" i="9"/>
  <c r="CS6" i="9"/>
  <c r="CR6" i="9"/>
  <c r="CQ6" i="9"/>
  <c r="CP6" i="9"/>
  <c r="CO6" i="9"/>
  <c r="CN6" i="9"/>
  <c r="CM6" i="9"/>
  <c r="CL6" i="9"/>
  <c r="CK6" i="9"/>
  <c r="CJ6" i="9"/>
  <c r="CI6" i="9"/>
  <c r="CH6" i="9"/>
  <c r="CG6" i="9"/>
  <c r="CF6" i="9"/>
  <c r="CE6" i="9"/>
  <c r="CD6" i="9"/>
  <c r="CC6" i="9"/>
  <c r="CB6" i="9"/>
  <c r="CA6" i="9"/>
  <c r="BZ6" i="9"/>
  <c r="BY6" i="9"/>
  <c r="BX6" i="9"/>
  <c r="BW6" i="9"/>
  <c r="BV6" i="9"/>
  <c r="BU6" i="9"/>
  <c r="BT6" i="9"/>
  <c r="BS6" i="9"/>
  <c r="BR6" i="9"/>
  <c r="BQ6" i="9"/>
  <c r="EA6" i="9" s="1"/>
  <c r="BP6" i="9"/>
  <c r="DZ5" i="9"/>
  <c r="DY5" i="9"/>
  <c r="DX5" i="9"/>
  <c r="DW5" i="9"/>
  <c r="DV5" i="9"/>
  <c r="DU5" i="9"/>
  <c r="DT5" i="9"/>
  <c r="DS5" i="9"/>
  <c r="DR5" i="9"/>
  <c r="DQ5" i="9"/>
  <c r="DP5" i="9"/>
  <c r="DO5" i="9"/>
  <c r="DN5" i="9"/>
  <c r="DM5" i="9"/>
  <c r="DL5" i="9"/>
  <c r="DK5" i="9"/>
  <c r="DJ5" i="9"/>
  <c r="DI5" i="9"/>
  <c r="DH5" i="9"/>
  <c r="DG5" i="9"/>
  <c r="DF5" i="9"/>
  <c r="DE5" i="9"/>
  <c r="DD5" i="9"/>
  <c r="DC5" i="9"/>
  <c r="DB5" i="9"/>
  <c r="DA5" i="9"/>
  <c r="CZ5" i="9"/>
  <c r="CY5" i="9"/>
  <c r="CX5" i="9"/>
  <c r="CW5" i="9"/>
  <c r="CV5" i="9"/>
  <c r="CU5" i="9"/>
  <c r="CT5" i="9"/>
  <c r="CS5" i="9"/>
  <c r="CR5" i="9"/>
  <c r="CQ5" i="9"/>
  <c r="CP5" i="9"/>
  <c r="CO5" i="9"/>
  <c r="CN5" i="9"/>
  <c r="CM5" i="9"/>
  <c r="CL5" i="9"/>
  <c r="CK5" i="9"/>
  <c r="CJ5" i="9"/>
  <c r="CI5" i="9"/>
  <c r="CH5" i="9"/>
  <c r="CG5" i="9"/>
  <c r="CF5" i="9"/>
  <c r="CE5" i="9"/>
  <c r="CD5" i="9"/>
  <c r="CC5" i="9"/>
  <c r="CB5" i="9"/>
  <c r="CA5" i="9"/>
  <c r="BZ5" i="9"/>
  <c r="BY5" i="9"/>
  <c r="BX5" i="9"/>
  <c r="BW5" i="9"/>
  <c r="BV5" i="9"/>
  <c r="BU5" i="9"/>
  <c r="BT5" i="9"/>
  <c r="BS5" i="9"/>
  <c r="BR5" i="9"/>
  <c r="BQ5" i="9"/>
  <c r="BP5" i="9"/>
  <c r="EA5" i="9" s="1"/>
  <c r="EC3" i="9"/>
  <c r="E35" i="8"/>
  <c r="B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35" i="8" s="1"/>
  <c r="G8" i="8"/>
  <c r="G7" i="8"/>
  <c r="EB8" i="9" l="1"/>
  <c r="EC8" i="9" s="1"/>
  <c r="EF8" i="9" s="1"/>
  <c r="EB10" i="9"/>
  <c r="EC10" i="9" s="1"/>
  <c r="EF10" i="9" s="1"/>
  <c r="EB18" i="9"/>
  <c r="EC18" i="9" s="1"/>
  <c r="EF18" i="9" s="1"/>
  <c r="EB32" i="9"/>
  <c r="EC32" i="9" s="1"/>
  <c r="EF32" i="9" s="1"/>
  <c r="EA33" i="9"/>
  <c r="EB5" i="9" s="1"/>
  <c r="EB6" i="9"/>
  <c r="EC6" i="9" s="1"/>
  <c r="EF6" i="9" s="1"/>
  <c r="EB12" i="9"/>
  <c r="EC12" i="9" s="1"/>
  <c r="EF12" i="9" s="1"/>
  <c r="EB13" i="9"/>
  <c r="EC13" i="9" s="1"/>
  <c r="EF13" i="9" s="1"/>
  <c r="EB14" i="9"/>
  <c r="EC14" i="9" s="1"/>
  <c r="EF14" i="9" s="1"/>
  <c r="EB20" i="9"/>
  <c r="EC20" i="9" s="1"/>
  <c r="EF20" i="9" s="1"/>
  <c r="EB22" i="9"/>
  <c r="EC22" i="9" s="1"/>
  <c r="EF22" i="9" s="1"/>
  <c r="EB30" i="9"/>
  <c r="EC30" i="9" s="1"/>
  <c r="EF30" i="9" s="1"/>
  <c r="EB16" i="9"/>
  <c r="EC16" i="9" s="1"/>
  <c r="EF16" i="9" s="1"/>
  <c r="EB21" i="9"/>
  <c r="EC21" i="9" s="1"/>
  <c r="EF21" i="9" s="1"/>
  <c r="EB29" i="9"/>
  <c r="EC29" i="9" s="1"/>
  <c r="EF29" i="9" s="1"/>
  <c r="EB11" i="9"/>
  <c r="EC11" i="9" s="1"/>
  <c r="EF11" i="9" s="1"/>
  <c r="EB23" i="9"/>
  <c r="EC23" i="9" s="1"/>
  <c r="EF23" i="9" s="1"/>
  <c r="EB31" i="9"/>
  <c r="EC31" i="9" s="1"/>
  <c r="EF31" i="9" s="1"/>
  <c r="EB7" i="9"/>
  <c r="EC7" i="9" s="1"/>
  <c r="EF7" i="9" s="1"/>
  <c r="EB9" i="9"/>
  <c r="EC9" i="9" s="1"/>
  <c r="EF9" i="9" s="1"/>
  <c r="EB15" i="9"/>
  <c r="EC15" i="9" s="1"/>
  <c r="EF15" i="9" s="1"/>
  <c r="EB17" i="9"/>
  <c r="EC17" i="9" s="1"/>
  <c r="EF17" i="9" s="1"/>
  <c r="EB19" i="9"/>
  <c r="EC19" i="9" s="1"/>
  <c r="EF19" i="9" s="1"/>
  <c r="EB25" i="9"/>
  <c r="EC25" i="9" s="1"/>
  <c r="EF25" i="9" s="1"/>
  <c r="EB26" i="9"/>
  <c r="EC26" i="9" s="1"/>
  <c r="EF26" i="9" s="1"/>
  <c r="EC5" i="9" l="1"/>
  <c r="EB27" i="9"/>
  <c r="EC27" i="9" s="1"/>
  <c r="EF27" i="9" s="1"/>
  <c r="EB24" i="9"/>
  <c r="EC24" i="9" s="1"/>
  <c r="EF24" i="9" s="1"/>
  <c r="EB28" i="9"/>
  <c r="EC28" i="9" s="1"/>
  <c r="EF28" i="9" s="1"/>
  <c r="EB33" i="9" l="1"/>
  <c r="EC33" i="9"/>
  <c r="EF5" i="9"/>
  <c r="EF33" i="9" s="1"/>
  <c r="EK35" i="7" l="1"/>
  <c r="EJ35" i="7"/>
  <c r="EI35" i="7"/>
  <c r="EH35" i="7"/>
  <c r="EG35" i="7"/>
  <c r="EF35" i="7"/>
  <c r="EE35" i="7"/>
  <c r="ED35" i="7"/>
  <c r="EC35" i="7"/>
  <c r="EB35" i="7"/>
  <c r="EA35" i="7"/>
  <c r="DZ35" i="7"/>
  <c r="DY35" i="7"/>
  <c r="DX35" i="7"/>
  <c r="DW35" i="7"/>
  <c r="DV35" i="7"/>
  <c r="DU35" i="7"/>
  <c r="DT35" i="7"/>
  <c r="DS35" i="7"/>
  <c r="DR35" i="7"/>
  <c r="DQ35" i="7"/>
  <c r="DP35" i="7"/>
  <c r="DO35" i="7"/>
  <c r="DN35" i="7"/>
  <c r="DM35" i="7"/>
  <c r="DL35" i="7"/>
  <c r="DK35" i="7"/>
  <c r="DJ35" i="7"/>
  <c r="DI35" i="7"/>
  <c r="DH35" i="7"/>
  <c r="DG35" i="7"/>
  <c r="DF35" i="7"/>
  <c r="DE35" i="7"/>
  <c r="DD35" i="7"/>
  <c r="DC35" i="7"/>
  <c r="DB35" i="7"/>
  <c r="DA35" i="7"/>
  <c r="CZ35" i="7"/>
  <c r="CY35" i="7"/>
  <c r="CX35" i="7"/>
  <c r="CW35" i="7"/>
  <c r="CV35" i="7"/>
  <c r="CU35" i="7"/>
  <c r="CT35" i="7"/>
  <c r="CS35" i="7"/>
  <c r="CR35" i="7"/>
  <c r="CQ35" i="7"/>
  <c r="CP35" i="7"/>
  <c r="CO35" i="7"/>
  <c r="CN35" i="7"/>
  <c r="CM35" i="7"/>
  <c r="CL35" i="7"/>
  <c r="CK35" i="7"/>
  <c r="CJ35" i="7"/>
  <c r="CI35" i="7"/>
  <c r="CH35" i="7"/>
  <c r="CG35" i="7"/>
  <c r="CF35" i="7"/>
  <c r="CE35" i="7"/>
  <c r="CD35" i="7"/>
  <c r="CC35" i="7"/>
  <c r="CB35" i="7"/>
  <c r="CA35" i="7"/>
  <c r="BZ35" i="7"/>
  <c r="EL35" i="7" s="1"/>
  <c r="BY35" i="7"/>
  <c r="BX35" i="7"/>
  <c r="BW35" i="7"/>
  <c r="BV35" i="7"/>
  <c r="BU35" i="7"/>
  <c r="EK34" i="7"/>
  <c r="EJ34" i="7"/>
  <c r="EI34" i="7"/>
  <c r="EH34" i="7"/>
  <c r="EG34" i="7"/>
  <c r="EF34" i="7"/>
  <c r="EE34" i="7"/>
  <c r="ED34" i="7"/>
  <c r="EC34" i="7"/>
  <c r="EB34" i="7"/>
  <c r="EA34" i="7"/>
  <c r="DZ34" i="7"/>
  <c r="DY34" i="7"/>
  <c r="DX34" i="7"/>
  <c r="DW34" i="7"/>
  <c r="DV34" i="7"/>
  <c r="DU34" i="7"/>
  <c r="DT34" i="7"/>
  <c r="DS34" i="7"/>
  <c r="DR34" i="7"/>
  <c r="DQ34" i="7"/>
  <c r="DP34" i="7"/>
  <c r="DO34" i="7"/>
  <c r="DN34" i="7"/>
  <c r="DM34" i="7"/>
  <c r="DL34" i="7"/>
  <c r="DK34" i="7"/>
  <c r="DJ34" i="7"/>
  <c r="DI34" i="7"/>
  <c r="DH34" i="7"/>
  <c r="DG34" i="7"/>
  <c r="DF34" i="7"/>
  <c r="DE34" i="7"/>
  <c r="DD34" i="7"/>
  <c r="DC34" i="7"/>
  <c r="DB34" i="7"/>
  <c r="DA34" i="7"/>
  <c r="CZ34" i="7"/>
  <c r="CY34" i="7"/>
  <c r="CX34" i="7"/>
  <c r="CW34" i="7"/>
  <c r="CV34" i="7"/>
  <c r="CU34" i="7"/>
  <c r="CT34" i="7"/>
  <c r="CS34" i="7"/>
  <c r="CR34" i="7"/>
  <c r="CQ34" i="7"/>
  <c r="CP34" i="7"/>
  <c r="CO34" i="7"/>
  <c r="CN34" i="7"/>
  <c r="CM34" i="7"/>
  <c r="CL34" i="7"/>
  <c r="CK34" i="7"/>
  <c r="CJ34" i="7"/>
  <c r="CI34" i="7"/>
  <c r="CH34" i="7"/>
  <c r="CG34" i="7"/>
  <c r="CF34" i="7"/>
  <c r="CE34" i="7"/>
  <c r="CD34" i="7"/>
  <c r="CC34" i="7"/>
  <c r="CB34" i="7"/>
  <c r="CA34" i="7"/>
  <c r="BZ34" i="7"/>
  <c r="BY34" i="7"/>
  <c r="BX34" i="7"/>
  <c r="BW34" i="7"/>
  <c r="BV34" i="7"/>
  <c r="BU34" i="7"/>
  <c r="EL34" i="7" s="1"/>
  <c r="EK33" i="7"/>
  <c r="EJ33" i="7"/>
  <c r="EI33" i="7"/>
  <c r="EH33" i="7"/>
  <c r="EG33" i="7"/>
  <c r="EF33" i="7"/>
  <c r="EE33" i="7"/>
  <c r="ED33" i="7"/>
  <c r="EC33" i="7"/>
  <c r="EB33" i="7"/>
  <c r="EA33" i="7"/>
  <c r="DZ33" i="7"/>
  <c r="DY33" i="7"/>
  <c r="DX33" i="7"/>
  <c r="DW33" i="7"/>
  <c r="DV33" i="7"/>
  <c r="DU33" i="7"/>
  <c r="DT33" i="7"/>
  <c r="DS33" i="7"/>
  <c r="DR33" i="7"/>
  <c r="DQ33" i="7"/>
  <c r="DP33" i="7"/>
  <c r="DO33" i="7"/>
  <c r="DN33" i="7"/>
  <c r="DM33" i="7"/>
  <c r="DL33" i="7"/>
  <c r="DK33" i="7"/>
  <c r="DJ33" i="7"/>
  <c r="DI33" i="7"/>
  <c r="DH33" i="7"/>
  <c r="DG33" i="7"/>
  <c r="DF33" i="7"/>
  <c r="DE33" i="7"/>
  <c r="DD33" i="7"/>
  <c r="DC33" i="7"/>
  <c r="DB33" i="7"/>
  <c r="DA33" i="7"/>
  <c r="CZ33" i="7"/>
  <c r="CY33" i="7"/>
  <c r="CX33" i="7"/>
  <c r="CW33" i="7"/>
  <c r="CV33" i="7"/>
  <c r="CU33" i="7"/>
  <c r="CT33" i="7"/>
  <c r="CS33" i="7"/>
  <c r="CR33" i="7"/>
  <c r="CQ33" i="7"/>
  <c r="CP33" i="7"/>
  <c r="CO33" i="7"/>
  <c r="CN33" i="7"/>
  <c r="CM33" i="7"/>
  <c r="CL33" i="7"/>
  <c r="CK33" i="7"/>
  <c r="CJ33" i="7"/>
  <c r="CI33" i="7"/>
  <c r="CH33" i="7"/>
  <c r="CG33" i="7"/>
  <c r="CF33" i="7"/>
  <c r="CE33" i="7"/>
  <c r="CD33" i="7"/>
  <c r="CC33" i="7"/>
  <c r="CB33" i="7"/>
  <c r="CA33" i="7"/>
  <c r="BZ33" i="7"/>
  <c r="BY33" i="7"/>
  <c r="BX33" i="7"/>
  <c r="BW33" i="7"/>
  <c r="BV33" i="7"/>
  <c r="BU33" i="7"/>
  <c r="EL33" i="7" s="1"/>
  <c r="EK32" i="7"/>
  <c r="EJ32" i="7"/>
  <c r="EI32" i="7"/>
  <c r="EH32" i="7"/>
  <c r="EG32" i="7"/>
  <c r="EF32" i="7"/>
  <c r="EE32" i="7"/>
  <c r="ED32" i="7"/>
  <c r="EC32" i="7"/>
  <c r="EB32" i="7"/>
  <c r="EA32" i="7"/>
  <c r="DZ32" i="7"/>
  <c r="DY32" i="7"/>
  <c r="DX32" i="7"/>
  <c r="DW32" i="7"/>
  <c r="DV32" i="7"/>
  <c r="DU32" i="7"/>
  <c r="DT32" i="7"/>
  <c r="DS32" i="7"/>
  <c r="DR32" i="7"/>
  <c r="DQ32" i="7"/>
  <c r="DP32" i="7"/>
  <c r="DO32" i="7"/>
  <c r="DN32" i="7"/>
  <c r="DM32" i="7"/>
  <c r="DL32" i="7"/>
  <c r="DK32" i="7"/>
  <c r="DJ32" i="7"/>
  <c r="DI32" i="7"/>
  <c r="DH32" i="7"/>
  <c r="DG32" i="7"/>
  <c r="DF32" i="7"/>
  <c r="DE32" i="7"/>
  <c r="DD32" i="7"/>
  <c r="DC32" i="7"/>
  <c r="DB32" i="7"/>
  <c r="DA32" i="7"/>
  <c r="CZ32" i="7"/>
  <c r="CY32" i="7"/>
  <c r="CX32" i="7"/>
  <c r="CW32" i="7"/>
  <c r="CV32" i="7"/>
  <c r="CU32" i="7"/>
  <c r="CT32" i="7"/>
  <c r="CS32" i="7"/>
  <c r="CR32" i="7"/>
  <c r="CQ32" i="7"/>
  <c r="CP32" i="7"/>
  <c r="CO32" i="7"/>
  <c r="CN32" i="7"/>
  <c r="CM32" i="7"/>
  <c r="CL32" i="7"/>
  <c r="CK32" i="7"/>
  <c r="CJ32" i="7"/>
  <c r="CI32" i="7"/>
  <c r="CH32" i="7"/>
  <c r="CG32" i="7"/>
  <c r="CF32" i="7"/>
  <c r="CE32" i="7"/>
  <c r="CD32" i="7"/>
  <c r="CC32" i="7"/>
  <c r="CB32" i="7"/>
  <c r="CA32" i="7"/>
  <c r="BZ32" i="7"/>
  <c r="BY32" i="7"/>
  <c r="BX32" i="7"/>
  <c r="BW32" i="7"/>
  <c r="BV32" i="7"/>
  <c r="BU32" i="7"/>
  <c r="EL32" i="7" s="1"/>
  <c r="EK31" i="7"/>
  <c r="EJ31" i="7"/>
  <c r="EI31" i="7"/>
  <c r="EH31" i="7"/>
  <c r="EG31" i="7"/>
  <c r="EF31" i="7"/>
  <c r="EE31" i="7"/>
  <c r="ED31" i="7"/>
  <c r="EC31" i="7"/>
  <c r="EB31" i="7"/>
  <c r="EA31" i="7"/>
  <c r="DZ31" i="7"/>
  <c r="DY31" i="7"/>
  <c r="DX31" i="7"/>
  <c r="DW31" i="7"/>
  <c r="DV31" i="7"/>
  <c r="DU31" i="7"/>
  <c r="DT31" i="7"/>
  <c r="DS31" i="7"/>
  <c r="DR31" i="7"/>
  <c r="DQ31" i="7"/>
  <c r="DP31" i="7"/>
  <c r="DO31" i="7"/>
  <c r="DN31" i="7"/>
  <c r="DM31" i="7"/>
  <c r="DL31" i="7"/>
  <c r="DK31" i="7"/>
  <c r="DJ31" i="7"/>
  <c r="DI31" i="7"/>
  <c r="DH31" i="7"/>
  <c r="DG31" i="7"/>
  <c r="DF31" i="7"/>
  <c r="DE31" i="7"/>
  <c r="DD31" i="7"/>
  <c r="DC31" i="7"/>
  <c r="DB31" i="7"/>
  <c r="DA31" i="7"/>
  <c r="CZ31" i="7"/>
  <c r="CY31" i="7"/>
  <c r="CX31" i="7"/>
  <c r="CW31" i="7"/>
  <c r="CV31" i="7"/>
  <c r="CU31" i="7"/>
  <c r="CT31" i="7"/>
  <c r="CS31" i="7"/>
  <c r="CR31" i="7"/>
  <c r="CQ31" i="7"/>
  <c r="CP31" i="7"/>
  <c r="CO31" i="7"/>
  <c r="CN31" i="7"/>
  <c r="CM31" i="7"/>
  <c r="CL31" i="7"/>
  <c r="CK31" i="7"/>
  <c r="CJ31" i="7"/>
  <c r="CI31" i="7"/>
  <c r="CH31" i="7"/>
  <c r="CG31" i="7"/>
  <c r="CF31" i="7"/>
  <c r="CE31" i="7"/>
  <c r="CD31" i="7"/>
  <c r="CC31" i="7"/>
  <c r="CB31" i="7"/>
  <c r="CA31" i="7"/>
  <c r="BZ31" i="7"/>
  <c r="BY31" i="7"/>
  <c r="BX31" i="7"/>
  <c r="BW31" i="7"/>
  <c r="BV31" i="7"/>
  <c r="BU31" i="7"/>
  <c r="EL31" i="7" s="1"/>
  <c r="EK30" i="7"/>
  <c r="EJ30" i="7"/>
  <c r="EI30" i="7"/>
  <c r="EH30" i="7"/>
  <c r="EG30" i="7"/>
  <c r="EF30" i="7"/>
  <c r="EE30" i="7"/>
  <c r="ED30" i="7"/>
  <c r="EC30" i="7"/>
  <c r="EB30" i="7"/>
  <c r="EA30" i="7"/>
  <c r="DZ30" i="7"/>
  <c r="DY30" i="7"/>
  <c r="DX30" i="7"/>
  <c r="DW30" i="7"/>
  <c r="DV30" i="7"/>
  <c r="DU30" i="7"/>
  <c r="DT30" i="7"/>
  <c r="DS30" i="7"/>
  <c r="DR30" i="7"/>
  <c r="DQ30" i="7"/>
  <c r="DP30" i="7"/>
  <c r="DO30" i="7"/>
  <c r="DN30" i="7"/>
  <c r="DM30" i="7"/>
  <c r="DL30" i="7"/>
  <c r="DK30" i="7"/>
  <c r="DJ30" i="7"/>
  <c r="DI30" i="7"/>
  <c r="DH30" i="7"/>
  <c r="DG30" i="7"/>
  <c r="DF30" i="7"/>
  <c r="DE30" i="7"/>
  <c r="DD30" i="7"/>
  <c r="DC30" i="7"/>
  <c r="DB30" i="7"/>
  <c r="DA30" i="7"/>
  <c r="CZ30" i="7"/>
  <c r="CY30" i="7"/>
  <c r="CX30" i="7"/>
  <c r="CW30" i="7"/>
  <c r="CV30" i="7"/>
  <c r="CU30" i="7"/>
  <c r="CT30" i="7"/>
  <c r="CS30" i="7"/>
  <c r="CR30" i="7"/>
  <c r="CQ30" i="7"/>
  <c r="CP30" i="7"/>
  <c r="CO30" i="7"/>
  <c r="CN30" i="7"/>
  <c r="CM30" i="7"/>
  <c r="CL30" i="7"/>
  <c r="CK30" i="7"/>
  <c r="CJ30" i="7"/>
  <c r="CI30" i="7"/>
  <c r="CH30" i="7"/>
  <c r="CG30" i="7"/>
  <c r="CF30" i="7"/>
  <c r="CE30" i="7"/>
  <c r="CD30" i="7"/>
  <c r="CC30" i="7"/>
  <c r="CB30" i="7"/>
  <c r="CA30" i="7"/>
  <c r="BZ30" i="7"/>
  <c r="BY30" i="7"/>
  <c r="BX30" i="7"/>
  <c r="BW30" i="7"/>
  <c r="EL30" i="7" s="1"/>
  <c r="BV30" i="7"/>
  <c r="BU30" i="7"/>
  <c r="EK29" i="7"/>
  <c r="EJ29" i="7"/>
  <c r="EI29" i="7"/>
  <c r="EH29" i="7"/>
  <c r="EG29" i="7"/>
  <c r="EF29" i="7"/>
  <c r="EE29" i="7"/>
  <c r="ED29" i="7"/>
  <c r="EC29" i="7"/>
  <c r="EB29" i="7"/>
  <c r="EA29" i="7"/>
  <c r="DZ29" i="7"/>
  <c r="DY29" i="7"/>
  <c r="DX29" i="7"/>
  <c r="DW29" i="7"/>
  <c r="DV29" i="7"/>
  <c r="DU29" i="7"/>
  <c r="DT29" i="7"/>
  <c r="DS29" i="7"/>
  <c r="DR29" i="7"/>
  <c r="DQ29" i="7"/>
  <c r="DP29" i="7"/>
  <c r="DO29" i="7"/>
  <c r="DN29" i="7"/>
  <c r="DM29" i="7"/>
  <c r="DL29" i="7"/>
  <c r="DK29" i="7"/>
  <c r="DJ29" i="7"/>
  <c r="DI29" i="7"/>
  <c r="DH29" i="7"/>
  <c r="DG29" i="7"/>
  <c r="DF29" i="7"/>
  <c r="DE29" i="7"/>
  <c r="DD29" i="7"/>
  <c r="DC29" i="7"/>
  <c r="DB29" i="7"/>
  <c r="DA29" i="7"/>
  <c r="CZ29" i="7"/>
  <c r="CY29" i="7"/>
  <c r="CX29" i="7"/>
  <c r="CW29" i="7"/>
  <c r="CV29" i="7"/>
  <c r="CU29" i="7"/>
  <c r="CT29" i="7"/>
  <c r="CS29" i="7"/>
  <c r="CR29" i="7"/>
  <c r="CQ29" i="7"/>
  <c r="CP29" i="7"/>
  <c r="CO29" i="7"/>
  <c r="CN29" i="7"/>
  <c r="CM29" i="7"/>
  <c r="CL29" i="7"/>
  <c r="CK29" i="7"/>
  <c r="CJ29" i="7"/>
  <c r="CI29" i="7"/>
  <c r="CH29" i="7"/>
  <c r="CG29" i="7"/>
  <c r="CF29" i="7"/>
  <c r="CE29" i="7"/>
  <c r="CD29" i="7"/>
  <c r="CC29" i="7"/>
  <c r="CB29" i="7"/>
  <c r="CA29" i="7"/>
  <c r="BZ29" i="7"/>
  <c r="BY29" i="7"/>
  <c r="BX29" i="7"/>
  <c r="EL29" i="7" s="1"/>
  <c r="BW29" i="7"/>
  <c r="BV29" i="7"/>
  <c r="BU29" i="7"/>
  <c r="EK28" i="7"/>
  <c r="EJ28" i="7"/>
  <c r="EI28" i="7"/>
  <c r="EH28" i="7"/>
  <c r="EG28" i="7"/>
  <c r="EF28" i="7"/>
  <c r="EE28" i="7"/>
  <c r="ED28" i="7"/>
  <c r="EC28" i="7"/>
  <c r="EB28" i="7"/>
  <c r="EA28" i="7"/>
  <c r="DZ28" i="7"/>
  <c r="DY28" i="7"/>
  <c r="DX28" i="7"/>
  <c r="DW28" i="7"/>
  <c r="DV28" i="7"/>
  <c r="DU28" i="7"/>
  <c r="DT28" i="7"/>
  <c r="DS28" i="7"/>
  <c r="DR28" i="7"/>
  <c r="DQ28" i="7"/>
  <c r="DP28" i="7"/>
  <c r="DO28" i="7"/>
  <c r="DN28" i="7"/>
  <c r="DM28" i="7"/>
  <c r="DL28" i="7"/>
  <c r="DK28" i="7"/>
  <c r="DJ28" i="7"/>
  <c r="DI28" i="7"/>
  <c r="DH28" i="7"/>
  <c r="DG28" i="7"/>
  <c r="DF28" i="7"/>
  <c r="DE28" i="7"/>
  <c r="DD28" i="7"/>
  <c r="DC28" i="7"/>
  <c r="DB28" i="7"/>
  <c r="DA28" i="7"/>
  <c r="CZ28" i="7"/>
  <c r="CY28" i="7"/>
  <c r="CX28" i="7"/>
  <c r="CW28" i="7"/>
  <c r="CV28" i="7"/>
  <c r="CU28" i="7"/>
  <c r="CT28" i="7"/>
  <c r="CS28" i="7"/>
  <c r="CR28" i="7"/>
  <c r="CQ28" i="7"/>
  <c r="CP28" i="7"/>
  <c r="CO28" i="7"/>
  <c r="CN28" i="7"/>
  <c r="CM28" i="7"/>
  <c r="CL28" i="7"/>
  <c r="CK28" i="7"/>
  <c r="CJ28" i="7"/>
  <c r="CI28" i="7"/>
  <c r="CH28" i="7"/>
  <c r="CG28" i="7"/>
  <c r="CF28" i="7"/>
  <c r="CE28" i="7"/>
  <c r="CD28" i="7"/>
  <c r="CC28" i="7"/>
  <c r="CB28" i="7"/>
  <c r="CA28" i="7"/>
  <c r="BZ28" i="7"/>
  <c r="BY28" i="7"/>
  <c r="EL28" i="7" s="1"/>
  <c r="BX28" i="7"/>
  <c r="BW28" i="7"/>
  <c r="BV28" i="7"/>
  <c r="BU28" i="7"/>
  <c r="EK27" i="7"/>
  <c r="EJ27" i="7"/>
  <c r="EI27" i="7"/>
  <c r="EH27" i="7"/>
  <c r="EG27" i="7"/>
  <c r="EF27" i="7"/>
  <c r="EE27" i="7"/>
  <c r="ED27" i="7"/>
  <c r="EC27" i="7"/>
  <c r="EB27" i="7"/>
  <c r="EA27" i="7"/>
  <c r="DZ27" i="7"/>
  <c r="DY27" i="7"/>
  <c r="DX27" i="7"/>
  <c r="DW27" i="7"/>
  <c r="DV27" i="7"/>
  <c r="DU27" i="7"/>
  <c r="DT27" i="7"/>
  <c r="DS27" i="7"/>
  <c r="DR27" i="7"/>
  <c r="DQ27" i="7"/>
  <c r="DP27" i="7"/>
  <c r="DO27" i="7"/>
  <c r="DN27" i="7"/>
  <c r="DM27" i="7"/>
  <c r="DL27" i="7"/>
  <c r="DK27" i="7"/>
  <c r="DJ27" i="7"/>
  <c r="DI27" i="7"/>
  <c r="DH27" i="7"/>
  <c r="DG27" i="7"/>
  <c r="DF27" i="7"/>
  <c r="DE27" i="7"/>
  <c r="DD27" i="7"/>
  <c r="DC27" i="7"/>
  <c r="DB27" i="7"/>
  <c r="DA27" i="7"/>
  <c r="CZ27" i="7"/>
  <c r="CY27" i="7"/>
  <c r="CX27" i="7"/>
  <c r="CW27" i="7"/>
  <c r="CV27" i="7"/>
  <c r="CU27" i="7"/>
  <c r="CT27" i="7"/>
  <c r="CS27" i="7"/>
  <c r="CR27" i="7"/>
  <c r="CQ27" i="7"/>
  <c r="CP27" i="7"/>
  <c r="CO27" i="7"/>
  <c r="CN27" i="7"/>
  <c r="CM27" i="7"/>
  <c r="CL27" i="7"/>
  <c r="CK27" i="7"/>
  <c r="CJ27" i="7"/>
  <c r="CI27" i="7"/>
  <c r="CH27" i="7"/>
  <c r="CG27" i="7"/>
  <c r="CF27" i="7"/>
  <c r="CE27" i="7"/>
  <c r="CD27" i="7"/>
  <c r="CC27" i="7"/>
  <c r="CB27" i="7"/>
  <c r="CA27" i="7"/>
  <c r="BZ27" i="7"/>
  <c r="EL27" i="7" s="1"/>
  <c r="BY27" i="7"/>
  <c r="BX27" i="7"/>
  <c r="BW27" i="7"/>
  <c r="BV27" i="7"/>
  <c r="BU27" i="7"/>
  <c r="EK26" i="7"/>
  <c r="EJ26" i="7"/>
  <c r="EI26" i="7"/>
  <c r="EH26" i="7"/>
  <c r="EG26" i="7"/>
  <c r="EF26" i="7"/>
  <c r="EE26" i="7"/>
  <c r="ED26" i="7"/>
  <c r="EC26" i="7"/>
  <c r="EB26" i="7"/>
  <c r="EA26" i="7"/>
  <c r="DZ26" i="7"/>
  <c r="DY26" i="7"/>
  <c r="DX26" i="7"/>
  <c r="DW26" i="7"/>
  <c r="DV26" i="7"/>
  <c r="DU26" i="7"/>
  <c r="DT26" i="7"/>
  <c r="DS26" i="7"/>
  <c r="DR26" i="7"/>
  <c r="DQ26" i="7"/>
  <c r="DP26" i="7"/>
  <c r="DO26" i="7"/>
  <c r="DN26" i="7"/>
  <c r="DM26" i="7"/>
  <c r="DL26" i="7"/>
  <c r="DK26" i="7"/>
  <c r="DJ26" i="7"/>
  <c r="DI26" i="7"/>
  <c r="DH26" i="7"/>
  <c r="DG26" i="7"/>
  <c r="DF26" i="7"/>
  <c r="DE26" i="7"/>
  <c r="DD26" i="7"/>
  <c r="DC26" i="7"/>
  <c r="DB26" i="7"/>
  <c r="DA26" i="7"/>
  <c r="CZ26" i="7"/>
  <c r="CY26" i="7"/>
  <c r="CX26" i="7"/>
  <c r="CW26" i="7"/>
  <c r="CV26" i="7"/>
  <c r="CU26" i="7"/>
  <c r="CT26" i="7"/>
  <c r="CS26" i="7"/>
  <c r="CR26" i="7"/>
  <c r="CQ26" i="7"/>
  <c r="CP26" i="7"/>
  <c r="CO26" i="7"/>
  <c r="CN26" i="7"/>
  <c r="CM26" i="7"/>
  <c r="CL26" i="7"/>
  <c r="CK26" i="7"/>
  <c r="CJ26" i="7"/>
  <c r="CI26" i="7"/>
  <c r="CH26" i="7"/>
  <c r="CG26" i="7"/>
  <c r="CF26" i="7"/>
  <c r="CE26" i="7"/>
  <c r="CD26" i="7"/>
  <c r="CC26" i="7"/>
  <c r="CB26" i="7"/>
  <c r="CA26" i="7"/>
  <c r="BZ26" i="7"/>
  <c r="BY26" i="7"/>
  <c r="BX26" i="7"/>
  <c r="BW26" i="7"/>
  <c r="BV26" i="7"/>
  <c r="BU26" i="7"/>
  <c r="EL26" i="7" s="1"/>
  <c r="EK25" i="7"/>
  <c r="EJ25" i="7"/>
  <c r="EI25" i="7"/>
  <c r="EH25" i="7"/>
  <c r="EG25" i="7"/>
  <c r="EF25" i="7"/>
  <c r="EE25" i="7"/>
  <c r="ED25" i="7"/>
  <c r="EC25" i="7"/>
  <c r="EB25" i="7"/>
  <c r="EA25" i="7"/>
  <c r="DZ25" i="7"/>
  <c r="DY25" i="7"/>
  <c r="DX25" i="7"/>
  <c r="DW25" i="7"/>
  <c r="DV25" i="7"/>
  <c r="DU25" i="7"/>
  <c r="DT25" i="7"/>
  <c r="DS25" i="7"/>
  <c r="DR25" i="7"/>
  <c r="DQ25" i="7"/>
  <c r="DP25" i="7"/>
  <c r="DO25" i="7"/>
  <c r="DN25" i="7"/>
  <c r="DM25" i="7"/>
  <c r="DL25" i="7"/>
  <c r="DK25" i="7"/>
  <c r="DJ25" i="7"/>
  <c r="DI25" i="7"/>
  <c r="DH25" i="7"/>
  <c r="DG25" i="7"/>
  <c r="DF25" i="7"/>
  <c r="DE25" i="7"/>
  <c r="DD25" i="7"/>
  <c r="DC25" i="7"/>
  <c r="DB25" i="7"/>
  <c r="DA25" i="7"/>
  <c r="CZ25" i="7"/>
  <c r="CY25" i="7"/>
  <c r="CX25" i="7"/>
  <c r="CW25" i="7"/>
  <c r="CV25" i="7"/>
  <c r="CU25" i="7"/>
  <c r="CT25" i="7"/>
  <c r="CS25" i="7"/>
  <c r="CR25" i="7"/>
  <c r="CQ25" i="7"/>
  <c r="CP25" i="7"/>
  <c r="CO25" i="7"/>
  <c r="CN25" i="7"/>
  <c r="CM25" i="7"/>
  <c r="CL25" i="7"/>
  <c r="CK25" i="7"/>
  <c r="CJ25" i="7"/>
  <c r="CI25" i="7"/>
  <c r="CH25" i="7"/>
  <c r="CG25" i="7"/>
  <c r="CF25" i="7"/>
  <c r="CE25" i="7"/>
  <c r="CD25" i="7"/>
  <c r="CC25" i="7"/>
  <c r="CB25" i="7"/>
  <c r="CA25" i="7"/>
  <c r="BZ25" i="7"/>
  <c r="BY25" i="7"/>
  <c r="BX25" i="7"/>
  <c r="BW25" i="7"/>
  <c r="BV25" i="7"/>
  <c r="BU25" i="7"/>
  <c r="EL25" i="7" s="1"/>
  <c r="EK24" i="7"/>
  <c r="EJ24" i="7"/>
  <c r="EI24" i="7"/>
  <c r="EH24" i="7"/>
  <c r="EG24" i="7"/>
  <c r="EF24" i="7"/>
  <c r="EE24" i="7"/>
  <c r="ED24" i="7"/>
  <c r="EC24" i="7"/>
  <c r="EB24" i="7"/>
  <c r="EA24" i="7"/>
  <c r="DZ24" i="7"/>
  <c r="DY24" i="7"/>
  <c r="DX24" i="7"/>
  <c r="DW24" i="7"/>
  <c r="DV24" i="7"/>
  <c r="DU24" i="7"/>
  <c r="DT24" i="7"/>
  <c r="DS24" i="7"/>
  <c r="DR24" i="7"/>
  <c r="DQ24" i="7"/>
  <c r="DP24" i="7"/>
  <c r="DO24" i="7"/>
  <c r="DN24" i="7"/>
  <c r="DM24" i="7"/>
  <c r="DL24" i="7"/>
  <c r="DK24" i="7"/>
  <c r="DJ24" i="7"/>
  <c r="DI24" i="7"/>
  <c r="DH24" i="7"/>
  <c r="DG24" i="7"/>
  <c r="DF24" i="7"/>
  <c r="DE24" i="7"/>
  <c r="DD24" i="7"/>
  <c r="DC24" i="7"/>
  <c r="DB24" i="7"/>
  <c r="DA24" i="7"/>
  <c r="CZ24" i="7"/>
  <c r="CY24" i="7"/>
  <c r="CX24" i="7"/>
  <c r="CW24" i="7"/>
  <c r="CV24" i="7"/>
  <c r="CU24" i="7"/>
  <c r="CT24" i="7"/>
  <c r="CS24" i="7"/>
  <c r="CR24" i="7"/>
  <c r="CQ24" i="7"/>
  <c r="CP24" i="7"/>
  <c r="CO24" i="7"/>
  <c r="CN24" i="7"/>
  <c r="CM24" i="7"/>
  <c r="CL24" i="7"/>
  <c r="CK24" i="7"/>
  <c r="CJ24" i="7"/>
  <c r="CI24" i="7"/>
  <c r="CH24" i="7"/>
  <c r="CG24" i="7"/>
  <c r="CF24" i="7"/>
  <c r="CE24" i="7"/>
  <c r="CD24" i="7"/>
  <c r="CC24" i="7"/>
  <c r="CB24" i="7"/>
  <c r="CA24" i="7"/>
  <c r="BZ24" i="7"/>
  <c r="BY24" i="7"/>
  <c r="BX24" i="7"/>
  <c r="BW24" i="7"/>
  <c r="BV24" i="7"/>
  <c r="BU24" i="7"/>
  <c r="EL24" i="7" s="1"/>
  <c r="EK23" i="7"/>
  <c r="EJ23" i="7"/>
  <c r="EI23" i="7"/>
  <c r="EH23" i="7"/>
  <c r="EG23" i="7"/>
  <c r="EF23" i="7"/>
  <c r="EE23" i="7"/>
  <c r="ED23" i="7"/>
  <c r="EC23" i="7"/>
  <c r="EB23" i="7"/>
  <c r="EA23" i="7"/>
  <c r="DZ23" i="7"/>
  <c r="DY23" i="7"/>
  <c r="DX23" i="7"/>
  <c r="DW23" i="7"/>
  <c r="DV23" i="7"/>
  <c r="DU23" i="7"/>
  <c r="DT23" i="7"/>
  <c r="DS23" i="7"/>
  <c r="DR23" i="7"/>
  <c r="DQ23" i="7"/>
  <c r="DP23" i="7"/>
  <c r="DO23" i="7"/>
  <c r="DN23" i="7"/>
  <c r="DM23" i="7"/>
  <c r="DL23" i="7"/>
  <c r="DK23" i="7"/>
  <c r="DJ23" i="7"/>
  <c r="DI23" i="7"/>
  <c r="DH23" i="7"/>
  <c r="DG23" i="7"/>
  <c r="DF23" i="7"/>
  <c r="DE23" i="7"/>
  <c r="DD23" i="7"/>
  <c r="DC23" i="7"/>
  <c r="DB23" i="7"/>
  <c r="DA23" i="7"/>
  <c r="CZ23" i="7"/>
  <c r="CY23" i="7"/>
  <c r="CX23" i="7"/>
  <c r="CW23" i="7"/>
  <c r="CV23" i="7"/>
  <c r="CU23" i="7"/>
  <c r="CT23" i="7"/>
  <c r="CS23" i="7"/>
  <c r="CR23" i="7"/>
  <c r="CQ23" i="7"/>
  <c r="CP23" i="7"/>
  <c r="CO23" i="7"/>
  <c r="CN23" i="7"/>
  <c r="CM23" i="7"/>
  <c r="CL23" i="7"/>
  <c r="CK23" i="7"/>
  <c r="CJ23" i="7"/>
  <c r="CI23" i="7"/>
  <c r="CH23" i="7"/>
  <c r="CG23" i="7"/>
  <c r="CF23" i="7"/>
  <c r="CE23" i="7"/>
  <c r="CD23" i="7"/>
  <c r="CC23" i="7"/>
  <c r="CB23" i="7"/>
  <c r="CA23" i="7"/>
  <c r="BZ23" i="7"/>
  <c r="BY23" i="7"/>
  <c r="BX23" i="7"/>
  <c r="BW23" i="7"/>
  <c r="BV23" i="7"/>
  <c r="BU23" i="7"/>
  <c r="EL23" i="7" s="1"/>
  <c r="EK22" i="7"/>
  <c r="EJ22" i="7"/>
  <c r="EI22" i="7"/>
  <c r="EH22" i="7"/>
  <c r="EG22" i="7"/>
  <c r="EF22" i="7"/>
  <c r="EE22" i="7"/>
  <c r="ED22" i="7"/>
  <c r="EC22" i="7"/>
  <c r="EB22" i="7"/>
  <c r="EA22" i="7"/>
  <c r="DZ22" i="7"/>
  <c r="DY22" i="7"/>
  <c r="DX22" i="7"/>
  <c r="DW22" i="7"/>
  <c r="DV22" i="7"/>
  <c r="DU22" i="7"/>
  <c r="DT22" i="7"/>
  <c r="DS22" i="7"/>
  <c r="DR22" i="7"/>
  <c r="DQ22" i="7"/>
  <c r="DP22" i="7"/>
  <c r="DO22" i="7"/>
  <c r="DN22" i="7"/>
  <c r="DM22" i="7"/>
  <c r="DL22" i="7"/>
  <c r="DK22" i="7"/>
  <c r="DJ22" i="7"/>
  <c r="DI22" i="7"/>
  <c r="DH22" i="7"/>
  <c r="DG22" i="7"/>
  <c r="DF22" i="7"/>
  <c r="DE22" i="7"/>
  <c r="DD22" i="7"/>
  <c r="DC22" i="7"/>
  <c r="DB22" i="7"/>
  <c r="DA22" i="7"/>
  <c r="CZ22" i="7"/>
  <c r="CY22" i="7"/>
  <c r="CX22" i="7"/>
  <c r="CW22" i="7"/>
  <c r="CV22" i="7"/>
  <c r="CU22" i="7"/>
  <c r="CT22" i="7"/>
  <c r="CS22" i="7"/>
  <c r="CR22" i="7"/>
  <c r="CQ22" i="7"/>
  <c r="CP22" i="7"/>
  <c r="CO22" i="7"/>
  <c r="CN22" i="7"/>
  <c r="CM22" i="7"/>
  <c r="CL22" i="7"/>
  <c r="CK22" i="7"/>
  <c r="CJ22" i="7"/>
  <c r="CI22" i="7"/>
  <c r="CH22" i="7"/>
  <c r="CG22" i="7"/>
  <c r="CF22" i="7"/>
  <c r="CE22" i="7"/>
  <c r="CD22" i="7"/>
  <c r="CC22" i="7"/>
  <c r="CB22" i="7"/>
  <c r="CA22" i="7"/>
  <c r="BZ22" i="7"/>
  <c r="BY22" i="7"/>
  <c r="BX22" i="7"/>
  <c r="BW22" i="7"/>
  <c r="EL22" i="7" s="1"/>
  <c r="BV22" i="7"/>
  <c r="BU22" i="7"/>
  <c r="EK21" i="7"/>
  <c r="EJ21" i="7"/>
  <c r="EI21" i="7"/>
  <c r="EH21" i="7"/>
  <c r="EG21" i="7"/>
  <c r="EF21" i="7"/>
  <c r="EE21" i="7"/>
  <c r="ED21" i="7"/>
  <c r="EC21" i="7"/>
  <c r="EB21" i="7"/>
  <c r="EA21" i="7"/>
  <c r="DZ21" i="7"/>
  <c r="DY21" i="7"/>
  <c r="DX21" i="7"/>
  <c r="DW21" i="7"/>
  <c r="DV21" i="7"/>
  <c r="DU21" i="7"/>
  <c r="DT21" i="7"/>
  <c r="DS21" i="7"/>
  <c r="DR21" i="7"/>
  <c r="DQ21" i="7"/>
  <c r="DP21" i="7"/>
  <c r="DO21" i="7"/>
  <c r="DN21" i="7"/>
  <c r="DM21" i="7"/>
  <c r="DL21" i="7"/>
  <c r="DK21" i="7"/>
  <c r="DJ21" i="7"/>
  <c r="DI21" i="7"/>
  <c r="DH21" i="7"/>
  <c r="DG21" i="7"/>
  <c r="DF21" i="7"/>
  <c r="DE21" i="7"/>
  <c r="DD21" i="7"/>
  <c r="DC21" i="7"/>
  <c r="DB21" i="7"/>
  <c r="DA21" i="7"/>
  <c r="CZ21" i="7"/>
  <c r="CY21" i="7"/>
  <c r="CX21" i="7"/>
  <c r="CW21" i="7"/>
  <c r="CV21" i="7"/>
  <c r="CU21" i="7"/>
  <c r="CT21" i="7"/>
  <c r="CS21" i="7"/>
  <c r="CR21" i="7"/>
  <c r="CQ21" i="7"/>
  <c r="CP21" i="7"/>
  <c r="CO21" i="7"/>
  <c r="CN21" i="7"/>
  <c r="CM21" i="7"/>
  <c r="CL21" i="7"/>
  <c r="CK21" i="7"/>
  <c r="CJ21" i="7"/>
  <c r="CI21" i="7"/>
  <c r="CH21" i="7"/>
  <c r="CG21" i="7"/>
  <c r="CF21" i="7"/>
  <c r="CE21" i="7"/>
  <c r="CD21" i="7"/>
  <c r="CC21" i="7"/>
  <c r="CB21" i="7"/>
  <c r="CA21" i="7"/>
  <c r="BZ21" i="7"/>
  <c r="BY21" i="7"/>
  <c r="BX21" i="7"/>
  <c r="EL21" i="7" s="1"/>
  <c r="BW21" i="7"/>
  <c r="BV21" i="7"/>
  <c r="BU21" i="7"/>
  <c r="EK20" i="7"/>
  <c r="EJ20" i="7"/>
  <c r="EI20" i="7"/>
  <c r="EH20" i="7"/>
  <c r="EG20" i="7"/>
  <c r="EF20" i="7"/>
  <c r="EE20" i="7"/>
  <c r="ED20" i="7"/>
  <c r="EC20" i="7"/>
  <c r="EB20" i="7"/>
  <c r="EA20" i="7"/>
  <c r="DZ20" i="7"/>
  <c r="DY20" i="7"/>
  <c r="DX20" i="7"/>
  <c r="DW20" i="7"/>
  <c r="DV20" i="7"/>
  <c r="DU20" i="7"/>
  <c r="DT20" i="7"/>
  <c r="DS20" i="7"/>
  <c r="DR20" i="7"/>
  <c r="DQ20" i="7"/>
  <c r="DP20" i="7"/>
  <c r="DO20" i="7"/>
  <c r="DN20" i="7"/>
  <c r="DM20" i="7"/>
  <c r="DL20" i="7"/>
  <c r="DK20" i="7"/>
  <c r="DJ20" i="7"/>
  <c r="DI20" i="7"/>
  <c r="DH20" i="7"/>
  <c r="DG20" i="7"/>
  <c r="DF20" i="7"/>
  <c r="DE20" i="7"/>
  <c r="DD20" i="7"/>
  <c r="DC20" i="7"/>
  <c r="DB20" i="7"/>
  <c r="DA20" i="7"/>
  <c r="CZ20" i="7"/>
  <c r="CY20" i="7"/>
  <c r="CX20" i="7"/>
  <c r="CW20" i="7"/>
  <c r="CV20" i="7"/>
  <c r="CU20" i="7"/>
  <c r="CT20" i="7"/>
  <c r="CS20" i="7"/>
  <c r="CR20" i="7"/>
  <c r="CQ20" i="7"/>
  <c r="CP20" i="7"/>
  <c r="CO20" i="7"/>
  <c r="CN20" i="7"/>
  <c r="CM20" i="7"/>
  <c r="CL20" i="7"/>
  <c r="CK20" i="7"/>
  <c r="CJ20" i="7"/>
  <c r="CI20" i="7"/>
  <c r="CH20" i="7"/>
  <c r="CG20" i="7"/>
  <c r="CF20" i="7"/>
  <c r="CE20" i="7"/>
  <c r="CD20" i="7"/>
  <c r="CC20" i="7"/>
  <c r="CB20" i="7"/>
  <c r="CA20" i="7"/>
  <c r="BZ20" i="7"/>
  <c r="BY20" i="7"/>
  <c r="EL20" i="7" s="1"/>
  <c r="BX20" i="7"/>
  <c r="BW20" i="7"/>
  <c r="BV20" i="7"/>
  <c r="BU20" i="7"/>
  <c r="EK19" i="7"/>
  <c r="EJ19" i="7"/>
  <c r="EI19" i="7"/>
  <c r="EH19" i="7"/>
  <c r="EG19" i="7"/>
  <c r="EF19" i="7"/>
  <c r="EE19" i="7"/>
  <c r="ED19" i="7"/>
  <c r="EC19" i="7"/>
  <c r="EB19" i="7"/>
  <c r="EA19" i="7"/>
  <c r="DZ19" i="7"/>
  <c r="DY19" i="7"/>
  <c r="DX19" i="7"/>
  <c r="DW19" i="7"/>
  <c r="DV19" i="7"/>
  <c r="DU19" i="7"/>
  <c r="DT19" i="7"/>
  <c r="DS19" i="7"/>
  <c r="DR19" i="7"/>
  <c r="DQ19" i="7"/>
  <c r="DP19" i="7"/>
  <c r="DO19" i="7"/>
  <c r="DN19" i="7"/>
  <c r="DM19" i="7"/>
  <c r="DL19" i="7"/>
  <c r="DK19" i="7"/>
  <c r="DJ19" i="7"/>
  <c r="DI19" i="7"/>
  <c r="DH19" i="7"/>
  <c r="DG19" i="7"/>
  <c r="DF19" i="7"/>
  <c r="DE19" i="7"/>
  <c r="DD19" i="7"/>
  <c r="DC19" i="7"/>
  <c r="DB19" i="7"/>
  <c r="DA19" i="7"/>
  <c r="CZ19" i="7"/>
  <c r="CY19" i="7"/>
  <c r="CX19" i="7"/>
  <c r="CW19" i="7"/>
  <c r="CV19" i="7"/>
  <c r="CU19" i="7"/>
  <c r="CT19" i="7"/>
  <c r="CS19" i="7"/>
  <c r="CR19" i="7"/>
  <c r="CQ19" i="7"/>
  <c r="CP19" i="7"/>
  <c r="CO19" i="7"/>
  <c r="CN19" i="7"/>
  <c r="CM19" i="7"/>
  <c r="CL19" i="7"/>
  <c r="CK19" i="7"/>
  <c r="CJ19" i="7"/>
  <c r="CI19" i="7"/>
  <c r="CH19" i="7"/>
  <c r="CG19" i="7"/>
  <c r="CF19" i="7"/>
  <c r="CE19" i="7"/>
  <c r="CD19" i="7"/>
  <c r="CC19" i="7"/>
  <c r="CB19" i="7"/>
  <c r="CA19" i="7"/>
  <c r="BZ19" i="7"/>
  <c r="EL19" i="7" s="1"/>
  <c r="BY19" i="7"/>
  <c r="BX19" i="7"/>
  <c r="BW19" i="7"/>
  <c r="BV19" i="7"/>
  <c r="BU19" i="7"/>
  <c r="EK18" i="7"/>
  <c r="EJ18" i="7"/>
  <c r="EI18" i="7"/>
  <c r="EH18" i="7"/>
  <c r="EG18" i="7"/>
  <c r="EF18" i="7"/>
  <c r="EE18" i="7"/>
  <c r="ED18" i="7"/>
  <c r="EC18" i="7"/>
  <c r="EB18" i="7"/>
  <c r="EA18" i="7"/>
  <c r="DZ18" i="7"/>
  <c r="DY18" i="7"/>
  <c r="DX18" i="7"/>
  <c r="DW18" i="7"/>
  <c r="DV18" i="7"/>
  <c r="DU18" i="7"/>
  <c r="DT18" i="7"/>
  <c r="DS18" i="7"/>
  <c r="DR18" i="7"/>
  <c r="DQ18" i="7"/>
  <c r="DP18" i="7"/>
  <c r="DO18" i="7"/>
  <c r="DN18" i="7"/>
  <c r="DM18" i="7"/>
  <c r="DL18" i="7"/>
  <c r="DK18" i="7"/>
  <c r="DJ18" i="7"/>
  <c r="DI18" i="7"/>
  <c r="DH18" i="7"/>
  <c r="DG18" i="7"/>
  <c r="DF18" i="7"/>
  <c r="DE18" i="7"/>
  <c r="DD18" i="7"/>
  <c r="DC18" i="7"/>
  <c r="DB18" i="7"/>
  <c r="DA18" i="7"/>
  <c r="CZ18" i="7"/>
  <c r="CY18" i="7"/>
  <c r="CX18" i="7"/>
  <c r="CW18" i="7"/>
  <c r="CV18" i="7"/>
  <c r="CU18" i="7"/>
  <c r="CT18" i="7"/>
  <c r="CS18" i="7"/>
  <c r="CR18" i="7"/>
  <c r="CQ18" i="7"/>
  <c r="CP18" i="7"/>
  <c r="CO18" i="7"/>
  <c r="CN18" i="7"/>
  <c r="CM18" i="7"/>
  <c r="CL18" i="7"/>
  <c r="CK18" i="7"/>
  <c r="CJ18" i="7"/>
  <c r="CI18" i="7"/>
  <c r="CH18" i="7"/>
  <c r="CG18" i="7"/>
  <c r="CF18" i="7"/>
  <c r="CE18" i="7"/>
  <c r="CD18" i="7"/>
  <c r="CC18" i="7"/>
  <c r="CB18" i="7"/>
  <c r="CA18" i="7"/>
  <c r="BZ18" i="7"/>
  <c r="BY18" i="7"/>
  <c r="BX18" i="7"/>
  <c r="BW18" i="7"/>
  <c r="BV18" i="7"/>
  <c r="BU18" i="7"/>
  <c r="EL18" i="7" s="1"/>
  <c r="EK17" i="7"/>
  <c r="EJ17" i="7"/>
  <c r="EI17" i="7"/>
  <c r="EH17" i="7"/>
  <c r="EG17" i="7"/>
  <c r="EF17" i="7"/>
  <c r="EE17" i="7"/>
  <c r="ED17" i="7"/>
  <c r="EC17" i="7"/>
  <c r="EB17" i="7"/>
  <c r="EA17" i="7"/>
  <c r="DZ17" i="7"/>
  <c r="DY17" i="7"/>
  <c r="DX17" i="7"/>
  <c r="DW17" i="7"/>
  <c r="DV17" i="7"/>
  <c r="DU17" i="7"/>
  <c r="DT17" i="7"/>
  <c r="DS17" i="7"/>
  <c r="DR17" i="7"/>
  <c r="DQ17" i="7"/>
  <c r="DP17" i="7"/>
  <c r="DO17" i="7"/>
  <c r="DN17" i="7"/>
  <c r="DM17" i="7"/>
  <c r="DL17" i="7"/>
  <c r="DK17" i="7"/>
  <c r="DJ17" i="7"/>
  <c r="DI17" i="7"/>
  <c r="DH17" i="7"/>
  <c r="DG17" i="7"/>
  <c r="DF17" i="7"/>
  <c r="DE17" i="7"/>
  <c r="DD17" i="7"/>
  <c r="DC17" i="7"/>
  <c r="DB17" i="7"/>
  <c r="DA17" i="7"/>
  <c r="CZ17" i="7"/>
  <c r="CY17" i="7"/>
  <c r="CX17" i="7"/>
  <c r="CW17" i="7"/>
  <c r="CV17" i="7"/>
  <c r="CU17" i="7"/>
  <c r="CT17" i="7"/>
  <c r="CS17" i="7"/>
  <c r="CR17" i="7"/>
  <c r="CQ17" i="7"/>
  <c r="CP17" i="7"/>
  <c r="CO17" i="7"/>
  <c r="CN17" i="7"/>
  <c r="CM17" i="7"/>
  <c r="CL17" i="7"/>
  <c r="CK17" i="7"/>
  <c r="CJ17" i="7"/>
  <c r="CI17" i="7"/>
  <c r="CH17" i="7"/>
  <c r="CG17" i="7"/>
  <c r="CF17" i="7"/>
  <c r="CE17" i="7"/>
  <c r="CD17" i="7"/>
  <c r="CC17" i="7"/>
  <c r="CB17" i="7"/>
  <c r="CA17" i="7"/>
  <c r="BZ17" i="7"/>
  <c r="BY17" i="7"/>
  <c r="BX17" i="7"/>
  <c r="BW17" i="7"/>
  <c r="BV17" i="7"/>
  <c r="BU17" i="7"/>
  <c r="EL17" i="7" s="1"/>
  <c r="EK16" i="7"/>
  <c r="EJ16" i="7"/>
  <c r="EI16" i="7"/>
  <c r="EH16" i="7"/>
  <c r="EG16" i="7"/>
  <c r="EF16" i="7"/>
  <c r="EE16" i="7"/>
  <c r="ED16" i="7"/>
  <c r="EC16" i="7"/>
  <c r="EB16" i="7"/>
  <c r="EA16" i="7"/>
  <c r="DZ16" i="7"/>
  <c r="DY16" i="7"/>
  <c r="DX16" i="7"/>
  <c r="DW16" i="7"/>
  <c r="DV16" i="7"/>
  <c r="DU16" i="7"/>
  <c r="DT16" i="7"/>
  <c r="DS16" i="7"/>
  <c r="DR16" i="7"/>
  <c r="DQ16" i="7"/>
  <c r="DP16" i="7"/>
  <c r="DO16" i="7"/>
  <c r="DN16" i="7"/>
  <c r="DM16" i="7"/>
  <c r="DL16" i="7"/>
  <c r="DK16" i="7"/>
  <c r="DJ16" i="7"/>
  <c r="DI16" i="7"/>
  <c r="DH16" i="7"/>
  <c r="DG16" i="7"/>
  <c r="DF16" i="7"/>
  <c r="DE16" i="7"/>
  <c r="DD16" i="7"/>
  <c r="DC16" i="7"/>
  <c r="DB16" i="7"/>
  <c r="DA16" i="7"/>
  <c r="CZ16" i="7"/>
  <c r="CY16" i="7"/>
  <c r="CX16" i="7"/>
  <c r="CW16" i="7"/>
  <c r="CV16" i="7"/>
  <c r="CU16" i="7"/>
  <c r="CT16" i="7"/>
  <c r="CS16" i="7"/>
  <c r="CR16" i="7"/>
  <c r="CQ16" i="7"/>
  <c r="CP16" i="7"/>
  <c r="CO16" i="7"/>
  <c r="CN16" i="7"/>
  <c r="CM16" i="7"/>
  <c r="CL16" i="7"/>
  <c r="CK16" i="7"/>
  <c r="CJ16" i="7"/>
  <c r="CI16" i="7"/>
  <c r="CH16" i="7"/>
  <c r="CG16" i="7"/>
  <c r="CF16" i="7"/>
  <c r="CE16" i="7"/>
  <c r="CD16" i="7"/>
  <c r="CC16" i="7"/>
  <c r="CB16" i="7"/>
  <c r="CA16" i="7"/>
  <c r="BZ16" i="7"/>
  <c r="BY16" i="7"/>
  <c r="BX16" i="7"/>
  <c r="BW16" i="7"/>
  <c r="BV16" i="7"/>
  <c r="BU16" i="7"/>
  <c r="EL16" i="7" s="1"/>
  <c r="EK15" i="7"/>
  <c r="EJ15" i="7"/>
  <c r="EI15" i="7"/>
  <c r="EH15" i="7"/>
  <c r="EG15" i="7"/>
  <c r="EF15" i="7"/>
  <c r="EE15" i="7"/>
  <c r="ED15" i="7"/>
  <c r="EC15" i="7"/>
  <c r="EB15" i="7"/>
  <c r="EA15" i="7"/>
  <c r="DZ15" i="7"/>
  <c r="DY15" i="7"/>
  <c r="DX15" i="7"/>
  <c r="DW15" i="7"/>
  <c r="DV15" i="7"/>
  <c r="DU15" i="7"/>
  <c r="DT15" i="7"/>
  <c r="DS15" i="7"/>
  <c r="DR15" i="7"/>
  <c r="DQ15" i="7"/>
  <c r="DP15" i="7"/>
  <c r="DO15" i="7"/>
  <c r="DN15" i="7"/>
  <c r="DM15" i="7"/>
  <c r="DL15" i="7"/>
  <c r="DK15" i="7"/>
  <c r="DJ15" i="7"/>
  <c r="DI15" i="7"/>
  <c r="DH15" i="7"/>
  <c r="DG15" i="7"/>
  <c r="DF15" i="7"/>
  <c r="DE15" i="7"/>
  <c r="DD15" i="7"/>
  <c r="DC15" i="7"/>
  <c r="DB15" i="7"/>
  <c r="DA15" i="7"/>
  <c r="CZ15" i="7"/>
  <c r="CY15" i="7"/>
  <c r="CX15" i="7"/>
  <c r="CW15" i="7"/>
  <c r="CV15" i="7"/>
  <c r="CU15" i="7"/>
  <c r="CT15" i="7"/>
  <c r="CS15" i="7"/>
  <c r="CR15" i="7"/>
  <c r="CQ15" i="7"/>
  <c r="CP15" i="7"/>
  <c r="CO15" i="7"/>
  <c r="CN15" i="7"/>
  <c r="CM15" i="7"/>
  <c r="CL15" i="7"/>
  <c r="CK15" i="7"/>
  <c r="CJ15" i="7"/>
  <c r="CI15" i="7"/>
  <c r="CH15" i="7"/>
  <c r="CG15" i="7"/>
  <c r="CF15" i="7"/>
  <c r="CE15" i="7"/>
  <c r="CD15" i="7"/>
  <c r="CC15" i="7"/>
  <c r="CB15" i="7"/>
  <c r="CA15" i="7"/>
  <c r="BZ15" i="7"/>
  <c r="BY15" i="7"/>
  <c r="BX15" i="7"/>
  <c r="BW15" i="7"/>
  <c r="BV15" i="7"/>
  <c r="BU15" i="7"/>
  <c r="EL15" i="7" s="1"/>
  <c r="EK14" i="7"/>
  <c r="EJ14" i="7"/>
  <c r="EI14" i="7"/>
  <c r="EH14" i="7"/>
  <c r="EG14" i="7"/>
  <c r="EF14" i="7"/>
  <c r="EE14" i="7"/>
  <c r="ED14" i="7"/>
  <c r="EC14" i="7"/>
  <c r="EB14" i="7"/>
  <c r="EA14" i="7"/>
  <c r="DZ14" i="7"/>
  <c r="DY14" i="7"/>
  <c r="DX14" i="7"/>
  <c r="DW14" i="7"/>
  <c r="DV14" i="7"/>
  <c r="DU14" i="7"/>
  <c r="DT14" i="7"/>
  <c r="DS14" i="7"/>
  <c r="DR14" i="7"/>
  <c r="DQ14" i="7"/>
  <c r="DP14" i="7"/>
  <c r="DO14" i="7"/>
  <c r="DN14" i="7"/>
  <c r="DM14" i="7"/>
  <c r="DL14" i="7"/>
  <c r="DK14" i="7"/>
  <c r="DJ14" i="7"/>
  <c r="DI14" i="7"/>
  <c r="DH14" i="7"/>
  <c r="DG14" i="7"/>
  <c r="DF14" i="7"/>
  <c r="DE14" i="7"/>
  <c r="DD14" i="7"/>
  <c r="DC14" i="7"/>
  <c r="DB14" i="7"/>
  <c r="DA14" i="7"/>
  <c r="CZ14" i="7"/>
  <c r="CY14" i="7"/>
  <c r="CX14" i="7"/>
  <c r="CW14" i="7"/>
  <c r="CV14" i="7"/>
  <c r="CU14" i="7"/>
  <c r="CT14" i="7"/>
  <c r="CS14" i="7"/>
  <c r="CR14" i="7"/>
  <c r="CQ14" i="7"/>
  <c r="CP14" i="7"/>
  <c r="CO14" i="7"/>
  <c r="CN14" i="7"/>
  <c r="CM14" i="7"/>
  <c r="CL14" i="7"/>
  <c r="CK14" i="7"/>
  <c r="CJ14" i="7"/>
  <c r="CI14" i="7"/>
  <c r="CH14" i="7"/>
  <c r="CG14" i="7"/>
  <c r="CF14" i="7"/>
  <c r="CE14" i="7"/>
  <c r="CD14" i="7"/>
  <c r="CC14" i="7"/>
  <c r="CB14" i="7"/>
  <c r="CA14" i="7"/>
  <c r="BZ14" i="7"/>
  <c r="BY14" i="7"/>
  <c r="BX14" i="7"/>
  <c r="BW14" i="7"/>
  <c r="EL14" i="7" s="1"/>
  <c r="BV14" i="7"/>
  <c r="BU14" i="7"/>
  <c r="EK13" i="7"/>
  <c r="EJ13" i="7"/>
  <c r="EI13" i="7"/>
  <c r="EH13" i="7"/>
  <c r="EG13" i="7"/>
  <c r="EF13" i="7"/>
  <c r="EE13" i="7"/>
  <c r="ED13" i="7"/>
  <c r="EC13" i="7"/>
  <c r="EB13" i="7"/>
  <c r="EA13" i="7"/>
  <c r="DZ13" i="7"/>
  <c r="DY13" i="7"/>
  <c r="DX13" i="7"/>
  <c r="DW13" i="7"/>
  <c r="DV13" i="7"/>
  <c r="DU13" i="7"/>
  <c r="DT13" i="7"/>
  <c r="DS13" i="7"/>
  <c r="DR13" i="7"/>
  <c r="DQ13" i="7"/>
  <c r="DP13" i="7"/>
  <c r="DO13" i="7"/>
  <c r="DN13" i="7"/>
  <c r="DM13" i="7"/>
  <c r="DL13" i="7"/>
  <c r="DK13" i="7"/>
  <c r="DJ13" i="7"/>
  <c r="DI13" i="7"/>
  <c r="DH13" i="7"/>
  <c r="DG13" i="7"/>
  <c r="DF13" i="7"/>
  <c r="DE13" i="7"/>
  <c r="DD13" i="7"/>
  <c r="DC13" i="7"/>
  <c r="DB13" i="7"/>
  <c r="DA13" i="7"/>
  <c r="CZ13" i="7"/>
  <c r="CY13" i="7"/>
  <c r="CX13" i="7"/>
  <c r="CW13" i="7"/>
  <c r="CV13" i="7"/>
  <c r="CU13" i="7"/>
  <c r="CT13" i="7"/>
  <c r="CS13" i="7"/>
  <c r="CR13" i="7"/>
  <c r="CQ13" i="7"/>
  <c r="CP13" i="7"/>
  <c r="CO13" i="7"/>
  <c r="CN13" i="7"/>
  <c r="CM13" i="7"/>
  <c r="CL13" i="7"/>
  <c r="CK13" i="7"/>
  <c r="CJ13" i="7"/>
  <c r="CI13" i="7"/>
  <c r="CH13" i="7"/>
  <c r="CG13" i="7"/>
  <c r="CF13" i="7"/>
  <c r="CE13" i="7"/>
  <c r="CD13" i="7"/>
  <c r="CC13" i="7"/>
  <c r="CB13" i="7"/>
  <c r="CA13" i="7"/>
  <c r="BZ13" i="7"/>
  <c r="BY13" i="7"/>
  <c r="BX13" i="7"/>
  <c r="EL13" i="7" s="1"/>
  <c r="BW13" i="7"/>
  <c r="BV13" i="7"/>
  <c r="BU13" i="7"/>
  <c r="EK12" i="7"/>
  <c r="EJ12" i="7"/>
  <c r="EI12" i="7"/>
  <c r="EH12" i="7"/>
  <c r="EG12" i="7"/>
  <c r="EF12" i="7"/>
  <c r="EE12" i="7"/>
  <c r="ED12" i="7"/>
  <c r="EC12" i="7"/>
  <c r="EB12" i="7"/>
  <c r="EA12" i="7"/>
  <c r="DZ12" i="7"/>
  <c r="DY12" i="7"/>
  <c r="DX12" i="7"/>
  <c r="DW12" i="7"/>
  <c r="DV12" i="7"/>
  <c r="DU12" i="7"/>
  <c r="DT12" i="7"/>
  <c r="DS12" i="7"/>
  <c r="DR12" i="7"/>
  <c r="DQ12" i="7"/>
  <c r="DP12" i="7"/>
  <c r="DO12" i="7"/>
  <c r="DN12" i="7"/>
  <c r="DM12" i="7"/>
  <c r="DL12" i="7"/>
  <c r="DK12" i="7"/>
  <c r="DJ12" i="7"/>
  <c r="DI12" i="7"/>
  <c r="DH12" i="7"/>
  <c r="DG12" i="7"/>
  <c r="DF12" i="7"/>
  <c r="DE12" i="7"/>
  <c r="DD12" i="7"/>
  <c r="DC12" i="7"/>
  <c r="DB12" i="7"/>
  <c r="DA12" i="7"/>
  <c r="CZ12" i="7"/>
  <c r="CY12" i="7"/>
  <c r="CX12" i="7"/>
  <c r="CW12" i="7"/>
  <c r="CV12" i="7"/>
  <c r="CU12" i="7"/>
  <c r="CT12" i="7"/>
  <c r="CS12" i="7"/>
  <c r="CR12" i="7"/>
  <c r="CQ12" i="7"/>
  <c r="CP12" i="7"/>
  <c r="CO12" i="7"/>
  <c r="CN12" i="7"/>
  <c r="CM12" i="7"/>
  <c r="CL12" i="7"/>
  <c r="CK12" i="7"/>
  <c r="CJ12" i="7"/>
  <c r="CI12" i="7"/>
  <c r="CH12" i="7"/>
  <c r="CG12" i="7"/>
  <c r="CF12" i="7"/>
  <c r="CE12" i="7"/>
  <c r="CD12" i="7"/>
  <c r="CC12" i="7"/>
  <c r="CB12" i="7"/>
  <c r="CA12" i="7"/>
  <c r="BZ12" i="7"/>
  <c r="BY12" i="7"/>
  <c r="EL12" i="7" s="1"/>
  <c r="BX12" i="7"/>
  <c r="BW12" i="7"/>
  <c r="BV12" i="7"/>
  <c r="BU12" i="7"/>
  <c r="EK11" i="7"/>
  <c r="EJ11" i="7"/>
  <c r="EI11" i="7"/>
  <c r="EH11" i="7"/>
  <c r="EG11" i="7"/>
  <c r="EF11" i="7"/>
  <c r="EE11" i="7"/>
  <c r="ED11" i="7"/>
  <c r="EC11" i="7"/>
  <c r="EB11" i="7"/>
  <c r="EA11" i="7"/>
  <c r="DZ11" i="7"/>
  <c r="DY11" i="7"/>
  <c r="DX11" i="7"/>
  <c r="DW11" i="7"/>
  <c r="DV11" i="7"/>
  <c r="DU11" i="7"/>
  <c r="DT11" i="7"/>
  <c r="DS11" i="7"/>
  <c r="DR11" i="7"/>
  <c r="DQ11" i="7"/>
  <c r="DP11" i="7"/>
  <c r="DO11" i="7"/>
  <c r="DN11" i="7"/>
  <c r="DM11" i="7"/>
  <c r="DL11" i="7"/>
  <c r="DK11" i="7"/>
  <c r="DJ11" i="7"/>
  <c r="DI11" i="7"/>
  <c r="DH11" i="7"/>
  <c r="DG11" i="7"/>
  <c r="DF11" i="7"/>
  <c r="DE11" i="7"/>
  <c r="DD11" i="7"/>
  <c r="DC11" i="7"/>
  <c r="DB11" i="7"/>
  <c r="DA11" i="7"/>
  <c r="CZ11" i="7"/>
  <c r="CY11" i="7"/>
  <c r="CX11" i="7"/>
  <c r="CW11" i="7"/>
  <c r="CV11" i="7"/>
  <c r="CU11" i="7"/>
  <c r="CT11" i="7"/>
  <c r="CS11" i="7"/>
  <c r="CR11" i="7"/>
  <c r="CQ11" i="7"/>
  <c r="CP11" i="7"/>
  <c r="CO11" i="7"/>
  <c r="CN11" i="7"/>
  <c r="CM11" i="7"/>
  <c r="CL11" i="7"/>
  <c r="CK11" i="7"/>
  <c r="CJ11" i="7"/>
  <c r="CI11" i="7"/>
  <c r="CH11" i="7"/>
  <c r="CG11" i="7"/>
  <c r="CF11" i="7"/>
  <c r="CE11" i="7"/>
  <c r="CD11" i="7"/>
  <c r="CC11" i="7"/>
  <c r="CB11" i="7"/>
  <c r="CA11" i="7"/>
  <c r="BZ11" i="7"/>
  <c r="EL11" i="7" s="1"/>
  <c r="BY11" i="7"/>
  <c r="BX11" i="7"/>
  <c r="BW11" i="7"/>
  <c r="BV11" i="7"/>
  <c r="BU11" i="7"/>
  <c r="EK10" i="7"/>
  <c r="EJ10" i="7"/>
  <c r="EI10" i="7"/>
  <c r="EH10" i="7"/>
  <c r="EG10" i="7"/>
  <c r="EF10" i="7"/>
  <c r="EE10" i="7"/>
  <c r="ED10" i="7"/>
  <c r="EC10" i="7"/>
  <c r="EB10" i="7"/>
  <c r="EA10" i="7"/>
  <c r="DZ10" i="7"/>
  <c r="DY10" i="7"/>
  <c r="DX10" i="7"/>
  <c r="DW10" i="7"/>
  <c r="DV10" i="7"/>
  <c r="DU10" i="7"/>
  <c r="DT10" i="7"/>
  <c r="DS10" i="7"/>
  <c r="DR10" i="7"/>
  <c r="DQ10" i="7"/>
  <c r="DP10" i="7"/>
  <c r="DO10" i="7"/>
  <c r="DN10" i="7"/>
  <c r="DM10" i="7"/>
  <c r="DL10" i="7"/>
  <c r="DK10" i="7"/>
  <c r="DJ10" i="7"/>
  <c r="DI10" i="7"/>
  <c r="DH10" i="7"/>
  <c r="DG10" i="7"/>
  <c r="DF10" i="7"/>
  <c r="DE10" i="7"/>
  <c r="DD10" i="7"/>
  <c r="DC10" i="7"/>
  <c r="DB10" i="7"/>
  <c r="DA10" i="7"/>
  <c r="CZ10" i="7"/>
  <c r="CY10" i="7"/>
  <c r="CX10" i="7"/>
  <c r="CW10" i="7"/>
  <c r="CV10" i="7"/>
  <c r="CU10" i="7"/>
  <c r="CT10" i="7"/>
  <c r="CS10" i="7"/>
  <c r="CR10" i="7"/>
  <c r="CQ10" i="7"/>
  <c r="CP10" i="7"/>
  <c r="CO10" i="7"/>
  <c r="CN10" i="7"/>
  <c r="CM10" i="7"/>
  <c r="CL10" i="7"/>
  <c r="CK10" i="7"/>
  <c r="CJ10" i="7"/>
  <c r="CI10" i="7"/>
  <c r="CH10" i="7"/>
  <c r="CG10" i="7"/>
  <c r="CF10" i="7"/>
  <c r="CE10" i="7"/>
  <c r="CD10" i="7"/>
  <c r="CC10" i="7"/>
  <c r="CB10" i="7"/>
  <c r="CA10" i="7"/>
  <c r="BZ10" i="7"/>
  <c r="BY10" i="7"/>
  <c r="BX10" i="7"/>
  <c r="BW10" i="7"/>
  <c r="BV10" i="7"/>
  <c r="BU10" i="7"/>
  <c r="EL10" i="7" s="1"/>
  <c r="EK9" i="7"/>
  <c r="EJ9" i="7"/>
  <c r="EI9" i="7"/>
  <c r="EH9" i="7"/>
  <c r="EG9" i="7"/>
  <c r="EF9" i="7"/>
  <c r="EE9" i="7"/>
  <c r="ED9" i="7"/>
  <c r="EC9" i="7"/>
  <c r="EB9" i="7"/>
  <c r="EA9" i="7"/>
  <c r="DZ9" i="7"/>
  <c r="DY9" i="7"/>
  <c r="DX9" i="7"/>
  <c r="DW9" i="7"/>
  <c r="DV9" i="7"/>
  <c r="DU9" i="7"/>
  <c r="DT9" i="7"/>
  <c r="DS9" i="7"/>
  <c r="DR9" i="7"/>
  <c r="DQ9" i="7"/>
  <c r="DP9" i="7"/>
  <c r="DO9" i="7"/>
  <c r="DN9" i="7"/>
  <c r="DM9" i="7"/>
  <c r="DL9" i="7"/>
  <c r="DK9" i="7"/>
  <c r="DJ9" i="7"/>
  <c r="DI9" i="7"/>
  <c r="DH9" i="7"/>
  <c r="DG9" i="7"/>
  <c r="DF9" i="7"/>
  <c r="DE9" i="7"/>
  <c r="DD9" i="7"/>
  <c r="DC9" i="7"/>
  <c r="DB9" i="7"/>
  <c r="DA9" i="7"/>
  <c r="CZ9" i="7"/>
  <c r="CY9" i="7"/>
  <c r="CX9" i="7"/>
  <c r="CW9" i="7"/>
  <c r="CV9" i="7"/>
  <c r="CU9" i="7"/>
  <c r="CT9" i="7"/>
  <c r="CS9" i="7"/>
  <c r="CR9" i="7"/>
  <c r="CQ9" i="7"/>
  <c r="CP9" i="7"/>
  <c r="CO9" i="7"/>
  <c r="CN9" i="7"/>
  <c r="CM9" i="7"/>
  <c r="CL9" i="7"/>
  <c r="CK9" i="7"/>
  <c r="CJ9" i="7"/>
  <c r="CI9" i="7"/>
  <c r="CH9" i="7"/>
  <c r="CG9" i="7"/>
  <c r="CF9" i="7"/>
  <c r="CE9" i="7"/>
  <c r="CD9" i="7"/>
  <c r="CC9" i="7"/>
  <c r="CB9" i="7"/>
  <c r="CA9" i="7"/>
  <c r="BZ9" i="7"/>
  <c r="BY9" i="7"/>
  <c r="BX9" i="7"/>
  <c r="BW9" i="7"/>
  <c r="BV9" i="7"/>
  <c r="BU9" i="7"/>
  <c r="EL9" i="7" s="1"/>
  <c r="EK8" i="7"/>
  <c r="EJ8" i="7"/>
  <c r="EI8" i="7"/>
  <c r="EH8" i="7"/>
  <c r="EG8" i="7"/>
  <c r="EF8" i="7"/>
  <c r="EE8" i="7"/>
  <c r="ED8" i="7"/>
  <c r="EC8" i="7"/>
  <c r="EB8" i="7"/>
  <c r="EA8" i="7"/>
  <c r="DZ8" i="7"/>
  <c r="DY8" i="7"/>
  <c r="DX8" i="7"/>
  <c r="DW8" i="7"/>
  <c r="DV8" i="7"/>
  <c r="DU8" i="7"/>
  <c r="DT8" i="7"/>
  <c r="DS8" i="7"/>
  <c r="DR8" i="7"/>
  <c r="DQ8" i="7"/>
  <c r="DP8" i="7"/>
  <c r="DO8" i="7"/>
  <c r="DN8" i="7"/>
  <c r="DM8" i="7"/>
  <c r="DL8" i="7"/>
  <c r="DK8" i="7"/>
  <c r="DJ8" i="7"/>
  <c r="DI8" i="7"/>
  <c r="DH8" i="7"/>
  <c r="DG8" i="7"/>
  <c r="DF8" i="7"/>
  <c r="DE8" i="7"/>
  <c r="DD8" i="7"/>
  <c r="DC8" i="7"/>
  <c r="DB8" i="7"/>
  <c r="DA8" i="7"/>
  <c r="CZ8" i="7"/>
  <c r="CY8" i="7"/>
  <c r="CX8" i="7"/>
  <c r="CW8" i="7"/>
  <c r="CV8" i="7"/>
  <c r="CU8" i="7"/>
  <c r="CT8" i="7"/>
  <c r="CS8" i="7"/>
  <c r="CR8" i="7"/>
  <c r="CQ8" i="7"/>
  <c r="CP8" i="7"/>
  <c r="CO8" i="7"/>
  <c r="CN8" i="7"/>
  <c r="CM8" i="7"/>
  <c r="CL8" i="7"/>
  <c r="CK8" i="7"/>
  <c r="CJ8" i="7"/>
  <c r="CI8" i="7"/>
  <c r="CH8" i="7"/>
  <c r="CG8" i="7"/>
  <c r="CF8" i="7"/>
  <c r="CE8" i="7"/>
  <c r="CD8" i="7"/>
  <c r="CC8" i="7"/>
  <c r="CB8" i="7"/>
  <c r="CA8" i="7"/>
  <c r="BZ8" i="7"/>
  <c r="BY8" i="7"/>
  <c r="BX8" i="7"/>
  <c r="BW8" i="7"/>
  <c r="BV8" i="7"/>
  <c r="BU8" i="7"/>
  <c r="EL8" i="7" s="1"/>
  <c r="EK7" i="7"/>
  <c r="EJ7" i="7"/>
  <c r="EI7" i="7"/>
  <c r="EH7" i="7"/>
  <c r="EG7" i="7"/>
  <c r="EF7" i="7"/>
  <c r="EE7" i="7"/>
  <c r="ED7" i="7"/>
  <c r="EC7" i="7"/>
  <c r="EB7" i="7"/>
  <c r="EA7" i="7"/>
  <c r="DZ7" i="7"/>
  <c r="DY7" i="7"/>
  <c r="DX7" i="7"/>
  <c r="DW7" i="7"/>
  <c r="DV7" i="7"/>
  <c r="DU7" i="7"/>
  <c r="DT7" i="7"/>
  <c r="DS7" i="7"/>
  <c r="DR7" i="7"/>
  <c r="DQ7" i="7"/>
  <c r="DP7" i="7"/>
  <c r="DO7" i="7"/>
  <c r="DN7" i="7"/>
  <c r="DM7" i="7"/>
  <c r="DL7" i="7"/>
  <c r="DK7" i="7"/>
  <c r="DJ7" i="7"/>
  <c r="DI7" i="7"/>
  <c r="DH7" i="7"/>
  <c r="DG7" i="7"/>
  <c r="DF7" i="7"/>
  <c r="DE7" i="7"/>
  <c r="DD7" i="7"/>
  <c r="DC7" i="7"/>
  <c r="DB7" i="7"/>
  <c r="DA7" i="7"/>
  <c r="CZ7" i="7"/>
  <c r="CY7" i="7"/>
  <c r="CX7" i="7"/>
  <c r="CW7" i="7"/>
  <c r="CV7" i="7"/>
  <c r="CU7" i="7"/>
  <c r="CT7" i="7"/>
  <c r="CS7" i="7"/>
  <c r="CR7" i="7"/>
  <c r="CQ7" i="7"/>
  <c r="CP7" i="7"/>
  <c r="CO7" i="7"/>
  <c r="CN7" i="7"/>
  <c r="CM7" i="7"/>
  <c r="CL7" i="7"/>
  <c r="CK7" i="7"/>
  <c r="CJ7" i="7"/>
  <c r="CI7" i="7"/>
  <c r="CH7" i="7"/>
  <c r="CG7" i="7"/>
  <c r="CF7" i="7"/>
  <c r="CE7" i="7"/>
  <c r="CD7" i="7"/>
  <c r="CC7" i="7"/>
  <c r="CB7" i="7"/>
  <c r="CA7" i="7"/>
  <c r="BZ7" i="7"/>
  <c r="BY7" i="7"/>
  <c r="BX7" i="7"/>
  <c r="BW7" i="7"/>
  <c r="BV7" i="7"/>
  <c r="BU7" i="7"/>
  <c r="EL7" i="7" s="1"/>
  <c r="EK6" i="7"/>
  <c r="EJ6" i="7"/>
  <c r="EI6" i="7"/>
  <c r="EH6" i="7"/>
  <c r="EG6" i="7"/>
  <c r="EF6" i="7"/>
  <c r="EE6" i="7"/>
  <c r="ED6" i="7"/>
  <c r="EC6" i="7"/>
  <c r="EB6" i="7"/>
  <c r="EA6" i="7"/>
  <c r="DZ6" i="7"/>
  <c r="DY6" i="7"/>
  <c r="DX6" i="7"/>
  <c r="DW6" i="7"/>
  <c r="DV6" i="7"/>
  <c r="DU6" i="7"/>
  <c r="DT6" i="7"/>
  <c r="DS6" i="7"/>
  <c r="DR6" i="7"/>
  <c r="DQ6" i="7"/>
  <c r="DP6" i="7"/>
  <c r="DO6" i="7"/>
  <c r="DN6" i="7"/>
  <c r="DM6" i="7"/>
  <c r="DL6" i="7"/>
  <c r="DK6" i="7"/>
  <c r="DJ6" i="7"/>
  <c r="DI6" i="7"/>
  <c r="DH6" i="7"/>
  <c r="DG6" i="7"/>
  <c r="DF6" i="7"/>
  <c r="DE6" i="7"/>
  <c r="DD6" i="7"/>
  <c r="DC6" i="7"/>
  <c r="DB6" i="7"/>
  <c r="DA6" i="7"/>
  <c r="CZ6" i="7"/>
  <c r="CY6" i="7"/>
  <c r="CX6" i="7"/>
  <c r="CW6" i="7"/>
  <c r="CV6" i="7"/>
  <c r="CU6" i="7"/>
  <c r="CT6" i="7"/>
  <c r="CS6" i="7"/>
  <c r="CR6" i="7"/>
  <c r="CQ6" i="7"/>
  <c r="CP6" i="7"/>
  <c r="CO6" i="7"/>
  <c r="CN6" i="7"/>
  <c r="CM6" i="7"/>
  <c r="CL6" i="7"/>
  <c r="CK6" i="7"/>
  <c r="CJ6" i="7"/>
  <c r="CI6" i="7"/>
  <c r="CH6" i="7"/>
  <c r="CG6" i="7"/>
  <c r="CF6" i="7"/>
  <c r="CE6" i="7"/>
  <c r="CD6" i="7"/>
  <c r="CC6" i="7"/>
  <c r="CB6" i="7"/>
  <c r="CA6" i="7"/>
  <c r="BZ6" i="7"/>
  <c r="BY6" i="7"/>
  <c r="BX6" i="7"/>
  <c r="BW6" i="7"/>
  <c r="EL6" i="7" s="1"/>
  <c r="BV6" i="7"/>
  <c r="BU6" i="7"/>
  <c r="EK5" i="7"/>
  <c r="EJ5" i="7"/>
  <c r="EI5" i="7"/>
  <c r="EH5" i="7"/>
  <c r="EG5" i="7"/>
  <c r="EF5" i="7"/>
  <c r="EE5" i="7"/>
  <c r="ED5" i="7"/>
  <c r="EC5" i="7"/>
  <c r="EB5" i="7"/>
  <c r="EA5" i="7"/>
  <c r="DZ5" i="7"/>
  <c r="DY5" i="7"/>
  <c r="DX5" i="7"/>
  <c r="DW5" i="7"/>
  <c r="DV5" i="7"/>
  <c r="DU5" i="7"/>
  <c r="DT5" i="7"/>
  <c r="DS5" i="7"/>
  <c r="DR5" i="7"/>
  <c r="DQ5" i="7"/>
  <c r="DP5" i="7"/>
  <c r="DO5" i="7"/>
  <c r="DN5" i="7"/>
  <c r="DM5" i="7"/>
  <c r="DL5" i="7"/>
  <c r="DK5" i="7"/>
  <c r="DJ5" i="7"/>
  <c r="DI5" i="7"/>
  <c r="DH5" i="7"/>
  <c r="DG5" i="7"/>
  <c r="DF5" i="7"/>
  <c r="DE5" i="7"/>
  <c r="DD5" i="7"/>
  <c r="DC5" i="7"/>
  <c r="DB5" i="7"/>
  <c r="DA5" i="7"/>
  <c r="CZ5" i="7"/>
  <c r="CY5" i="7"/>
  <c r="CX5" i="7"/>
  <c r="CW5" i="7"/>
  <c r="CV5" i="7"/>
  <c r="CU5" i="7"/>
  <c r="CT5" i="7"/>
  <c r="CS5" i="7"/>
  <c r="CR5" i="7"/>
  <c r="CQ5" i="7"/>
  <c r="CP5" i="7"/>
  <c r="CO5" i="7"/>
  <c r="CN5" i="7"/>
  <c r="CM5" i="7"/>
  <c r="CL5" i="7"/>
  <c r="CK5" i="7"/>
  <c r="CJ5" i="7"/>
  <c r="CI5" i="7"/>
  <c r="CH5" i="7"/>
  <c r="CG5" i="7"/>
  <c r="CF5" i="7"/>
  <c r="CE5" i="7"/>
  <c r="CD5" i="7"/>
  <c r="CC5" i="7"/>
  <c r="CB5" i="7"/>
  <c r="CA5" i="7"/>
  <c r="BZ5" i="7"/>
  <c r="BY5" i="7"/>
  <c r="BX5" i="7"/>
  <c r="EL5" i="7" s="1"/>
  <c r="BW5" i="7"/>
  <c r="BV5" i="7"/>
  <c r="BU5" i="7"/>
  <c r="E35" i="6"/>
  <c r="B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35" i="6" s="1"/>
  <c r="EM6" i="7" l="1"/>
  <c r="EN6" i="7" s="1"/>
  <c r="EQ6" i="7" s="1"/>
  <c r="EM16" i="7"/>
  <c r="EN16" i="7" s="1"/>
  <c r="EQ16" i="7" s="1"/>
  <c r="EM22" i="7"/>
  <c r="EN22" i="7" s="1"/>
  <c r="EQ22" i="7" s="1"/>
  <c r="EL36" i="7"/>
  <c r="EM11" i="7" s="1"/>
  <c r="EN11" i="7" s="1"/>
  <c r="EQ11" i="7" s="1"/>
  <c r="EM21" i="7"/>
  <c r="EN21" i="7" s="1"/>
  <c r="EQ21" i="7" s="1"/>
  <c r="EM35" i="7"/>
  <c r="EN35" i="7" s="1"/>
  <c r="EQ35" i="7" s="1"/>
  <c r="EM9" i="7"/>
  <c r="EN9" i="7" s="1"/>
  <c r="EQ9" i="7" s="1"/>
  <c r="EM20" i="7"/>
  <c r="EN20" i="7" s="1"/>
  <c r="EQ20" i="7" s="1"/>
  <c r="EM24" i="7"/>
  <c r="EN24" i="7" s="1"/>
  <c r="EQ24" i="7" s="1"/>
  <c r="EM28" i="7"/>
  <c r="EN28" i="7" s="1"/>
  <c r="EQ28" i="7" s="1"/>
  <c r="EM15" i="7"/>
  <c r="EN15" i="7" s="1"/>
  <c r="EQ15" i="7" s="1"/>
  <c r="EM23" i="7"/>
  <c r="EN23" i="7" s="1"/>
  <c r="EQ23" i="7" s="1"/>
  <c r="EM31" i="7"/>
  <c r="EN31" i="7" s="1"/>
  <c r="EQ31" i="7" s="1"/>
  <c r="EM7" i="7" l="1"/>
  <c r="EN7" i="7" s="1"/>
  <c r="EQ7" i="7" s="1"/>
  <c r="EM14" i="7"/>
  <c r="EN14" i="7" s="1"/>
  <c r="EQ14" i="7" s="1"/>
  <c r="EM19" i="7"/>
  <c r="EN19" i="7" s="1"/>
  <c r="EQ19" i="7" s="1"/>
  <c r="EM29" i="7"/>
  <c r="EN29" i="7" s="1"/>
  <c r="EQ29" i="7" s="1"/>
  <c r="EM18" i="7"/>
  <c r="EN18" i="7" s="1"/>
  <c r="EQ18" i="7" s="1"/>
  <c r="EM12" i="7"/>
  <c r="EN12" i="7" s="1"/>
  <c r="EQ12" i="7" s="1"/>
  <c r="EM5" i="7"/>
  <c r="EM13" i="7"/>
  <c r="EN13" i="7" s="1"/>
  <c r="EQ13" i="7" s="1"/>
  <c r="EM32" i="7"/>
  <c r="EN32" i="7" s="1"/>
  <c r="EQ32" i="7" s="1"/>
  <c r="EM25" i="7"/>
  <c r="EN25" i="7" s="1"/>
  <c r="EQ25" i="7" s="1"/>
  <c r="EM34" i="7"/>
  <c r="EN34" i="7" s="1"/>
  <c r="EQ34" i="7" s="1"/>
  <c r="EM27" i="7"/>
  <c r="EN27" i="7" s="1"/>
  <c r="EQ27" i="7" s="1"/>
  <c r="EM10" i="7"/>
  <c r="EN10" i="7" s="1"/>
  <c r="EQ10" i="7" s="1"/>
  <c r="EM8" i="7"/>
  <c r="EN8" i="7" s="1"/>
  <c r="EQ8" i="7" s="1"/>
  <c r="EM33" i="7"/>
  <c r="EN33" i="7" s="1"/>
  <c r="EQ33" i="7" s="1"/>
  <c r="EM30" i="7"/>
  <c r="EN30" i="7" s="1"/>
  <c r="EQ30" i="7" s="1"/>
  <c r="EM17" i="7"/>
  <c r="EN17" i="7" s="1"/>
  <c r="EQ17" i="7" s="1"/>
  <c r="EM26" i="7"/>
  <c r="EN26" i="7" s="1"/>
  <c r="EQ26" i="7" s="1"/>
  <c r="EM36" i="7" l="1"/>
  <c r="EN5" i="7"/>
  <c r="EQ5" i="7" l="1"/>
  <c r="EQ36" i="7" s="1"/>
  <c r="EN36" i="7"/>
  <c r="DY37" i="5"/>
  <c r="DU36" i="5"/>
  <c r="DS36" i="5"/>
  <c r="DQ36" i="5"/>
  <c r="DO36" i="5"/>
  <c r="DM36" i="5"/>
  <c r="DK36" i="5"/>
  <c r="DI36" i="5"/>
  <c r="DG36" i="5"/>
  <c r="DE36" i="5"/>
  <c r="DC36" i="5"/>
  <c r="DA36" i="5"/>
  <c r="CY36" i="5"/>
  <c r="CW36" i="5"/>
  <c r="CU36" i="5"/>
  <c r="CS36" i="5"/>
  <c r="CQ36" i="5"/>
  <c r="CO36" i="5"/>
  <c r="CM36" i="5"/>
  <c r="CK36" i="5"/>
  <c r="CI36" i="5"/>
  <c r="CG36" i="5"/>
  <c r="CE36" i="5"/>
  <c r="CC36" i="5"/>
  <c r="CA36" i="5"/>
  <c r="BY36" i="5"/>
  <c r="BW36" i="5"/>
  <c r="BU36" i="5"/>
  <c r="BS36" i="5"/>
  <c r="BQ36" i="5"/>
  <c r="BO36" i="5"/>
  <c r="BM36" i="5"/>
  <c r="BK36" i="5"/>
  <c r="BI36" i="5"/>
  <c r="BG36" i="5"/>
  <c r="BE36" i="5"/>
  <c r="BC36" i="5"/>
  <c r="BA36" i="5"/>
  <c r="AY36" i="5"/>
  <c r="AW36" i="5"/>
  <c r="AU36" i="5"/>
  <c r="AS36" i="5"/>
  <c r="AQ36" i="5"/>
  <c r="AO36" i="5"/>
  <c r="AM36" i="5"/>
  <c r="AK36" i="5"/>
  <c r="AI36" i="5"/>
  <c r="AG36" i="5"/>
  <c r="AE36" i="5"/>
  <c r="AC36" i="5"/>
  <c r="AA36" i="5"/>
  <c r="Y36" i="5"/>
  <c r="W36" i="5"/>
  <c r="U36" i="5"/>
  <c r="S36" i="5"/>
  <c r="Q36" i="5"/>
  <c r="O36" i="5"/>
  <c r="M36" i="5"/>
  <c r="DV36" i="5" s="1"/>
  <c r="K36" i="5"/>
  <c r="I36" i="5"/>
  <c r="G36" i="5"/>
  <c r="E36" i="5"/>
  <c r="C36" i="5"/>
  <c r="DU35" i="5"/>
  <c r="DS35" i="5"/>
  <c r="DQ35" i="5"/>
  <c r="DO35" i="5"/>
  <c r="DM35" i="5"/>
  <c r="DK35" i="5"/>
  <c r="DI35" i="5"/>
  <c r="DG35" i="5"/>
  <c r="DE35" i="5"/>
  <c r="DC35" i="5"/>
  <c r="DA35" i="5"/>
  <c r="CY35" i="5"/>
  <c r="CW35" i="5"/>
  <c r="CU35" i="5"/>
  <c r="CS35" i="5"/>
  <c r="CQ35" i="5"/>
  <c r="CO35" i="5"/>
  <c r="CM35" i="5"/>
  <c r="CK35" i="5"/>
  <c r="CI35" i="5"/>
  <c r="CG35" i="5"/>
  <c r="CE35" i="5"/>
  <c r="CC35" i="5"/>
  <c r="CA35" i="5"/>
  <c r="BY35" i="5"/>
  <c r="BW35" i="5"/>
  <c r="BU35" i="5"/>
  <c r="BS35" i="5"/>
  <c r="BQ35" i="5"/>
  <c r="BO35" i="5"/>
  <c r="BM35" i="5"/>
  <c r="BK35" i="5"/>
  <c r="BI35" i="5"/>
  <c r="BG35" i="5"/>
  <c r="BE35" i="5"/>
  <c r="BC35" i="5"/>
  <c r="BA35" i="5"/>
  <c r="AY35" i="5"/>
  <c r="AW35" i="5"/>
  <c r="AU35" i="5"/>
  <c r="AS35" i="5"/>
  <c r="AQ35" i="5"/>
  <c r="AO35" i="5"/>
  <c r="AM35" i="5"/>
  <c r="AK35" i="5"/>
  <c r="AI35" i="5"/>
  <c r="AG35" i="5"/>
  <c r="AE35" i="5"/>
  <c r="AC35" i="5"/>
  <c r="AA35" i="5"/>
  <c r="Y35" i="5"/>
  <c r="W35" i="5"/>
  <c r="U35" i="5"/>
  <c r="S35" i="5"/>
  <c r="Q35" i="5"/>
  <c r="O35" i="5"/>
  <c r="M35" i="5"/>
  <c r="K35" i="5"/>
  <c r="I35" i="5"/>
  <c r="G35" i="5"/>
  <c r="E35" i="5"/>
  <c r="C35" i="5"/>
  <c r="DV35" i="5" s="1"/>
  <c r="DU34" i="5"/>
  <c r="DS34" i="5"/>
  <c r="DQ34" i="5"/>
  <c r="DO34" i="5"/>
  <c r="DM34" i="5"/>
  <c r="DK34" i="5"/>
  <c r="DI34" i="5"/>
  <c r="DG34" i="5"/>
  <c r="DE34" i="5"/>
  <c r="DC34" i="5"/>
  <c r="DA34" i="5"/>
  <c r="CY34" i="5"/>
  <c r="CW34" i="5"/>
  <c r="CU34" i="5"/>
  <c r="CS34" i="5"/>
  <c r="CQ34" i="5"/>
  <c r="CO34" i="5"/>
  <c r="CM34" i="5"/>
  <c r="CK34" i="5"/>
  <c r="CI34" i="5"/>
  <c r="CG34" i="5"/>
  <c r="CE34" i="5"/>
  <c r="CC34" i="5"/>
  <c r="CA34" i="5"/>
  <c r="BY34" i="5"/>
  <c r="BW34" i="5"/>
  <c r="BU34" i="5"/>
  <c r="BS34" i="5"/>
  <c r="BQ34" i="5"/>
  <c r="BO34" i="5"/>
  <c r="BM34" i="5"/>
  <c r="BK34" i="5"/>
  <c r="BI34" i="5"/>
  <c r="BG34" i="5"/>
  <c r="BE34" i="5"/>
  <c r="BC34" i="5"/>
  <c r="BA34" i="5"/>
  <c r="AY34" i="5"/>
  <c r="AW34" i="5"/>
  <c r="AU34" i="5"/>
  <c r="AS34" i="5"/>
  <c r="AQ34" i="5"/>
  <c r="AO34" i="5"/>
  <c r="AM34" i="5"/>
  <c r="AK34" i="5"/>
  <c r="AI34" i="5"/>
  <c r="AG34" i="5"/>
  <c r="AE34" i="5"/>
  <c r="AC34" i="5"/>
  <c r="AA34" i="5"/>
  <c r="Y34" i="5"/>
  <c r="W34" i="5"/>
  <c r="U34" i="5"/>
  <c r="S34" i="5"/>
  <c r="Q34" i="5"/>
  <c r="O34" i="5"/>
  <c r="M34" i="5"/>
  <c r="K34" i="5"/>
  <c r="I34" i="5"/>
  <c r="G34" i="5"/>
  <c r="E34" i="5"/>
  <c r="C34" i="5"/>
  <c r="DV34" i="5" s="1"/>
  <c r="DU33" i="5"/>
  <c r="DS33" i="5"/>
  <c r="DQ33" i="5"/>
  <c r="DO33" i="5"/>
  <c r="DM33" i="5"/>
  <c r="DK33" i="5"/>
  <c r="DI33" i="5"/>
  <c r="DG33" i="5"/>
  <c r="DE33" i="5"/>
  <c r="DC33" i="5"/>
  <c r="DA33" i="5"/>
  <c r="CY33" i="5"/>
  <c r="CW33" i="5"/>
  <c r="CU33" i="5"/>
  <c r="CS33" i="5"/>
  <c r="CQ33" i="5"/>
  <c r="CO33" i="5"/>
  <c r="CM33" i="5"/>
  <c r="CK33" i="5"/>
  <c r="CI33" i="5"/>
  <c r="CG33" i="5"/>
  <c r="CE33" i="5"/>
  <c r="CC33" i="5"/>
  <c r="CA33" i="5"/>
  <c r="BY33" i="5"/>
  <c r="BW33" i="5"/>
  <c r="BU33" i="5"/>
  <c r="BS33" i="5"/>
  <c r="BQ33" i="5"/>
  <c r="BO33" i="5"/>
  <c r="BM33" i="5"/>
  <c r="BK33" i="5"/>
  <c r="BI33" i="5"/>
  <c r="BG33" i="5"/>
  <c r="BE33" i="5"/>
  <c r="BC33" i="5"/>
  <c r="BA33" i="5"/>
  <c r="AY33" i="5"/>
  <c r="AW33" i="5"/>
  <c r="AU33" i="5"/>
  <c r="AS33" i="5"/>
  <c r="AQ33" i="5"/>
  <c r="AO33" i="5"/>
  <c r="AM33" i="5"/>
  <c r="AK33" i="5"/>
  <c r="AI33" i="5"/>
  <c r="AG33" i="5"/>
  <c r="AE33" i="5"/>
  <c r="AC33" i="5"/>
  <c r="AA33" i="5"/>
  <c r="Y33" i="5"/>
  <c r="W33" i="5"/>
  <c r="U33" i="5"/>
  <c r="S33" i="5"/>
  <c r="Q33" i="5"/>
  <c r="O33" i="5"/>
  <c r="M33" i="5"/>
  <c r="K33" i="5"/>
  <c r="I33" i="5"/>
  <c r="G33" i="5"/>
  <c r="E33" i="5"/>
  <c r="C33" i="5"/>
  <c r="DV33" i="5" s="1"/>
  <c r="DU32" i="5"/>
  <c r="DS32" i="5"/>
  <c r="DQ32" i="5"/>
  <c r="DO32" i="5"/>
  <c r="DM32" i="5"/>
  <c r="DK32" i="5"/>
  <c r="DI32" i="5"/>
  <c r="DG32" i="5"/>
  <c r="DE32" i="5"/>
  <c r="DC32" i="5"/>
  <c r="DA32" i="5"/>
  <c r="CY32" i="5"/>
  <c r="CW32" i="5"/>
  <c r="CU32" i="5"/>
  <c r="CS32" i="5"/>
  <c r="CQ32" i="5"/>
  <c r="CO32" i="5"/>
  <c r="CM32" i="5"/>
  <c r="CK32" i="5"/>
  <c r="CI32" i="5"/>
  <c r="CG32" i="5"/>
  <c r="CE32" i="5"/>
  <c r="CC32" i="5"/>
  <c r="CA32" i="5"/>
  <c r="BY32" i="5"/>
  <c r="BW32" i="5"/>
  <c r="BU32" i="5"/>
  <c r="BS32" i="5"/>
  <c r="BQ32" i="5"/>
  <c r="BO32" i="5"/>
  <c r="BM32" i="5"/>
  <c r="BK32" i="5"/>
  <c r="BI32" i="5"/>
  <c r="BG32" i="5"/>
  <c r="BE32" i="5"/>
  <c r="BC32" i="5"/>
  <c r="BA32" i="5"/>
  <c r="AY32" i="5"/>
  <c r="AW32" i="5"/>
  <c r="AU32" i="5"/>
  <c r="AS32" i="5"/>
  <c r="AQ32" i="5"/>
  <c r="AO32" i="5"/>
  <c r="AM32" i="5"/>
  <c r="AK32" i="5"/>
  <c r="AI32" i="5"/>
  <c r="AG32" i="5"/>
  <c r="AE32" i="5"/>
  <c r="AC32" i="5"/>
  <c r="AA32" i="5"/>
  <c r="Y32" i="5"/>
  <c r="W32" i="5"/>
  <c r="U32" i="5"/>
  <c r="S32" i="5"/>
  <c r="Q32" i="5"/>
  <c r="O32" i="5"/>
  <c r="M32" i="5"/>
  <c r="DV32" i="5" s="1"/>
  <c r="K32" i="5"/>
  <c r="I32" i="5"/>
  <c r="G32" i="5"/>
  <c r="E32" i="5"/>
  <c r="C32" i="5"/>
  <c r="DU31" i="5"/>
  <c r="DS31" i="5"/>
  <c r="DQ31" i="5"/>
  <c r="DO31" i="5"/>
  <c r="DM31" i="5"/>
  <c r="DK31" i="5"/>
  <c r="DI31" i="5"/>
  <c r="DG31" i="5"/>
  <c r="DE31" i="5"/>
  <c r="DC31" i="5"/>
  <c r="DA31" i="5"/>
  <c r="CY31" i="5"/>
  <c r="CW31" i="5"/>
  <c r="CU31" i="5"/>
  <c r="CS31" i="5"/>
  <c r="CQ31" i="5"/>
  <c r="CO31" i="5"/>
  <c r="CM31" i="5"/>
  <c r="CK31" i="5"/>
  <c r="CI31" i="5"/>
  <c r="CG31" i="5"/>
  <c r="CE31" i="5"/>
  <c r="CC31" i="5"/>
  <c r="CA31" i="5"/>
  <c r="BY31" i="5"/>
  <c r="BW31" i="5"/>
  <c r="BU31" i="5"/>
  <c r="BS31" i="5"/>
  <c r="BQ31" i="5"/>
  <c r="BO31" i="5"/>
  <c r="BM31" i="5"/>
  <c r="BK31" i="5"/>
  <c r="BI31" i="5"/>
  <c r="BG31" i="5"/>
  <c r="BE31" i="5"/>
  <c r="BC31" i="5"/>
  <c r="BA31" i="5"/>
  <c r="AY31" i="5"/>
  <c r="AW31" i="5"/>
  <c r="AU31" i="5"/>
  <c r="AS31" i="5"/>
  <c r="AQ31" i="5"/>
  <c r="AO31" i="5"/>
  <c r="AM31" i="5"/>
  <c r="AK31" i="5"/>
  <c r="AI31" i="5"/>
  <c r="AG31" i="5"/>
  <c r="AE31" i="5"/>
  <c r="AC31" i="5"/>
  <c r="AA31" i="5"/>
  <c r="Y31" i="5"/>
  <c r="W31" i="5"/>
  <c r="U31" i="5"/>
  <c r="S31" i="5"/>
  <c r="Q31" i="5"/>
  <c r="O31" i="5"/>
  <c r="M31" i="5"/>
  <c r="K31" i="5"/>
  <c r="I31" i="5"/>
  <c r="G31" i="5"/>
  <c r="E31" i="5"/>
  <c r="C31" i="5"/>
  <c r="DV31" i="5" s="1"/>
  <c r="DU30" i="5"/>
  <c r="DS30" i="5"/>
  <c r="DQ30" i="5"/>
  <c r="DO30" i="5"/>
  <c r="DM30" i="5"/>
  <c r="DK30" i="5"/>
  <c r="DI30" i="5"/>
  <c r="DG30" i="5"/>
  <c r="DE30" i="5"/>
  <c r="DC30" i="5"/>
  <c r="DA30" i="5"/>
  <c r="CY30" i="5"/>
  <c r="CW30" i="5"/>
  <c r="CU30" i="5"/>
  <c r="CS30" i="5"/>
  <c r="CQ30" i="5"/>
  <c r="CO30" i="5"/>
  <c r="CM30" i="5"/>
  <c r="CK30" i="5"/>
  <c r="CI30" i="5"/>
  <c r="CG30" i="5"/>
  <c r="CE30" i="5"/>
  <c r="CC30" i="5"/>
  <c r="CA30" i="5"/>
  <c r="BY30" i="5"/>
  <c r="BW30" i="5"/>
  <c r="BU30" i="5"/>
  <c r="BS30" i="5"/>
  <c r="BQ30" i="5"/>
  <c r="BO30" i="5"/>
  <c r="BM30" i="5"/>
  <c r="BK30" i="5"/>
  <c r="BI30" i="5"/>
  <c r="BG30" i="5"/>
  <c r="BE30" i="5"/>
  <c r="BC30" i="5"/>
  <c r="BA30" i="5"/>
  <c r="AY30" i="5"/>
  <c r="AW30" i="5"/>
  <c r="AU30" i="5"/>
  <c r="AS30" i="5"/>
  <c r="AQ30" i="5"/>
  <c r="AO30" i="5"/>
  <c r="AM30" i="5"/>
  <c r="AK30" i="5"/>
  <c r="AI30" i="5"/>
  <c r="AG30" i="5"/>
  <c r="AE30" i="5"/>
  <c r="AC30" i="5"/>
  <c r="AA30" i="5"/>
  <c r="Y30" i="5"/>
  <c r="W30" i="5"/>
  <c r="U30" i="5"/>
  <c r="S30" i="5"/>
  <c r="Q30" i="5"/>
  <c r="O30" i="5"/>
  <c r="M30" i="5"/>
  <c r="K30" i="5"/>
  <c r="I30" i="5"/>
  <c r="G30" i="5"/>
  <c r="E30" i="5"/>
  <c r="C30" i="5"/>
  <c r="DV30" i="5" s="1"/>
  <c r="DU29" i="5"/>
  <c r="DS29" i="5"/>
  <c r="DQ29" i="5"/>
  <c r="DO29" i="5"/>
  <c r="DM29" i="5"/>
  <c r="DK29" i="5"/>
  <c r="DI29" i="5"/>
  <c r="DG29" i="5"/>
  <c r="DE29" i="5"/>
  <c r="DC29" i="5"/>
  <c r="DA29" i="5"/>
  <c r="CY29" i="5"/>
  <c r="CW29" i="5"/>
  <c r="CU29" i="5"/>
  <c r="CS29" i="5"/>
  <c r="CQ29" i="5"/>
  <c r="CO29" i="5"/>
  <c r="CM29" i="5"/>
  <c r="CK29" i="5"/>
  <c r="CI29" i="5"/>
  <c r="CG29" i="5"/>
  <c r="CE29" i="5"/>
  <c r="CC29" i="5"/>
  <c r="CA29" i="5"/>
  <c r="BY29" i="5"/>
  <c r="BW29" i="5"/>
  <c r="BU29" i="5"/>
  <c r="BS29" i="5"/>
  <c r="BQ29" i="5"/>
  <c r="BO29" i="5"/>
  <c r="BM29" i="5"/>
  <c r="BK29" i="5"/>
  <c r="BI29" i="5"/>
  <c r="BG29" i="5"/>
  <c r="BE29" i="5"/>
  <c r="BC29" i="5"/>
  <c r="BA29" i="5"/>
  <c r="AY29" i="5"/>
  <c r="AW29" i="5"/>
  <c r="AU29" i="5"/>
  <c r="AS29" i="5"/>
  <c r="AQ29" i="5"/>
  <c r="AO29" i="5"/>
  <c r="AM29" i="5"/>
  <c r="AK29" i="5"/>
  <c r="AI29" i="5"/>
  <c r="AG29" i="5"/>
  <c r="AE29" i="5"/>
  <c r="AC29" i="5"/>
  <c r="AA29" i="5"/>
  <c r="Y29" i="5"/>
  <c r="W29" i="5"/>
  <c r="U29" i="5"/>
  <c r="S29" i="5"/>
  <c r="Q29" i="5"/>
  <c r="O29" i="5"/>
  <c r="M29" i="5"/>
  <c r="K29" i="5"/>
  <c r="I29" i="5"/>
  <c r="G29" i="5"/>
  <c r="E29" i="5"/>
  <c r="C29" i="5"/>
  <c r="DV29" i="5" s="1"/>
  <c r="DU28" i="5"/>
  <c r="DS28" i="5"/>
  <c r="DQ28" i="5"/>
  <c r="DO28" i="5"/>
  <c r="DM28" i="5"/>
  <c r="DK28" i="5"/>
  <c r="DI28" i="5"/>
  <c r="DG28" i="5"/>
  <c r="DE28" i="5"/>
  <c r="DC28" i="5"/>
  <c r="DA28" i="5"/>
  <c r="CY28" i="5"/>
  <c r="CW28" i="5"/>
  <c r="CU28" i="5"/>
  <c r="CS28" i="5"/>
  <c r="CQ28" i="5"/>
  <c r="CO28" i="5"/>
  <c r="CM28" i="5"/>
  <c r="CK28" i="5"/>
  <c r="CI28" i="5"/>
  <c r="CG28" i="5"/>
  <c r="CE28" i="5"/>
  <c r="CC28" i="5"/>
  <c r="CA28" i="5"/>
  <c r="BY28" i="5"/>
  <c r="BW28" i="5"/>
  <c r="BU28" i="5"/>
  <c r="BS28" i="5"/>
  <c r="BQ28" i="5"/>
  <c r="BO28" i="5"/>
  <c r="BM28" i="5"/>
  <c r="BK28" i="5"/>
  <c r="BI28" i="5"/>
  <c r="BG28" i="5"/>
  <c r="BE28" i="5"/>
  <c r="BC28" i="5"/>
  <c r="BA28" i="5"/>
  <c r="AY28" i="5"/>
  <c r="AW28" i="5"/>
  <c r="AU28" i="5"/>
  <c r="AS28" i="5"/>
  <c r="AQ28" i="5"/>
  <c r="AO28" i="5"/>
  <c r="AM28" i="5"/>
  <c r="AK28" i="5"/>
  <c r="AI28" i="5"/>
  <c r="AG28" i="5"/>
  <c r="AE28" i="5"/>
  <c r="AC28" i="5"/>
  <c r="AA28" i="5"/>
  <c r="Y28" i="5"/>
  <c r="W28" i="5"/>
  <c r="U28" i="5"/>
  <c r="S28" i="5"/>
  <c r="Q28" i="5"/>
  <c r="O28" i="5"/>
  <c r="M28" i="5"/>
  <c r="DV28" i="5" s="1"/>
  <c r="K28" i="5"/>
  <c r="I28" i="5"/>
  <c r="G28" i="5"/>
  <c r="E28" i="5"/>
  <c r="C28" i="5"/>
  <c r="DU27" i="5"/>
  <c r="DS27" i="5"/>
  <c r="DQ27" i="5"/>
  <c r="DO27" i="5"/>
  <c r="DM27" i="5"/>
  <c r="DK27" i="5"/>
  <c r="DI27" i="5"/>
  <c r="DG27" i="5"/>
  <c r="DE27" i="5"/>
  <c r="DC27" i="5"/>
  <c r="DA27" i="5"/>
  <c r="CY27" i="5"/>
  <c r="CW27" i="5"/>
  <c r="CU27" i="5"/>
  <c r="CS27" i="5"/>
  <c r="CQ27" i="5"/>
  <c r="CO27" i="5"/>
  <c r="CM27" i="5"/>
  <c r="CK27" i="5"/>
  <c r="CI27" i="5"/>
  <c r="CG27" i="5"/>
  <c r="CE27" i="5"/>
  <c r="CC27" i="5"/>
  <c r="CA27" i="5"/>
  <c r="BY27" i="5"/>
  <c r="BW27" i="5"/>
  <c r="BU27" i="5"/>
  <c r="BS27" i="5"/>
  <c r="BQ27" i="5"/>
  <c r="BO27" i="5"/>
  <c r="BM27" i="5"/>
  <c r="BK27" i="5"/>
  <c r="BI27" i="5"/>
  <c r="BG27" i="5"/>
  <c r="BE27" i="5"/>
  <c r="BC27" i="5"/>
  <c r="BA27" i="5"/>
  <c r="AY27" i="5"/>
  <c r="AW27" i="5"/>
  <c r="AU27" i="5"/>
  <c r="AS27" i="5"/>
  <c r="AQ27" i="5"/>
  <c r="AO27" i="5"/>
  <c r="AM27" i="5"/>
  <c r="AK27" i="5"/>
  <c r="AI27" i="5"/>
  <c r="AG27" i="5"/>
  <c r="AE27" i="5"/>
  <c r="AC27" i="5"/>
  <c r="AA27" i="5"/>
  <c r="Y27" i="5"/>
  <c r="W27" i="5"/>
  <c r="U27" i="5"/>
  <c r="S27" i="5"/>
  <c r="Q27" i="5"/>
  <c r="O27" i="5"/>
  <c r="M27" i="5"/>
  <c r="K27" i="5"/>
  <c r="I27" i="5"/>
  <c r="G27" i="5"/>
  <c r="E27" i="5"/>
  <c r="C27" i="5"/>
  <c r="DV27" i="5" s="1"/>
  <c r="DU26" i="5"/>
  <c r="DS26" i="5"/>
  <c r="DQ26" i="5"/>
  <c r="DO26" i="5"/>
  <c r="DM26" i="5"/>
  <c r="DK26" i="5"/>
  <c r="DI26" i="5"/>
  <c r="DG26" i="5"/>
  <c r="DE26" i="5"/>
  <c r="DC26" i="5"/>
  <c r="DA26" i="5"/>
  <c r="CY26" i="5"/>
  <c r="CW26" i="5"/>
  <c r="CU26" i="5"/>
  <c r="CS26" i="5"/>
  <c r="CQ26" i="5"/>
  <c r="CO26" i="5"/>
  <c r="CM26" i="5"/>
  <c r="CK26" i="5"/>
  <c r="CI26" i="5"/>
  <c r="CG26" i="5"/>
  <c r="CE26" i="5"/>
  <c r="CC26" i="5"/>
  <c r="CA26" i="5"/>
  <c r="BY26" i="5"/>
  <c r="BW26" i="5"/>
  <c r="BU26" i="5"/>
  <c r="BS26" i="5"/>
  <c r="BQ26" i="5"/>
  <c r="BO26" i="5"/>
  <c r="BM26" i="5"/>
  <c r="BK26" i="5"/>
  <c r="BI26" i="5"/>
  <c r="BG26" i="5"/>
  <c r="BE26" i="5"/>
  <c r="BC26" i="5"/>
  <c r="BA26" i="5"/>
  <c r="AY26" i="5"/>
  <c r="AW26" i="5"/>
  <c r="AU26" i="5"/>
  <c r="AS26" i="5"/>
  <c r="AQ26" i="5"/>
  <c r="AO26" i="5"/>
  <c r="AM26" i="5"/>
  <c r="AK26" i="5"/>
  <c r="AI26" i="5"/>
  <c r="AG26" i="5"/>
  <c r="AE26" i="5"/>
  <c r="AC26" i="5"/>
  <c r="AA26" i="5"/>
  <c r="Y26" i="5"/>
  <c r="W26" i="5"/>
  <c r="U26" i="5"/>
  <c r="S26" i="5"/>
  <c r="Q26" i="5"/>
  <c r="O26" i="5"/>
  <c r="M26" i="5"/>
  <c r="K26" i="5"/>
  <c r="I26" i="5"/>
  <c r="G26" i="5"/>
  <c r="E26" i="5"/>
  <c r="C26" i="5"/>
  <c r="DV26" i="5" s="1"/>
  <c r="DU25" i="5"/>
  <c r="DS25" i="5"/>
  <c r="DQ25" i="5"/>
  <c r="DO25" i="5"/>
  <c r="DM25" i="5"/>
  <c r="DK25" i="5"/>
  <c r="DI25" i="5"/>
  <c r="DG25" i="5"/>
  <c r="DE25" i="5"/>
  <c r="DC25" i="5"/>
  <c r="DA25" i="5"/>
  <c r="CY25" i="5"/>
  <c r="CW25" i="5"/>
  <c r="CU25" i="5"/>
  <c r="CS25" i="5"/>
  <c r="CQ25" i="5"/>
  <c r="CO25" i="5"/>
  <c r="CM25" i="5"/>
  <c r="CK25" i="5"/>
  <c r="CI25" i="5"/>
  <c r="CG25" i="5"/>
  <c r="CE25" i="5"/>
  <c r="CC25" i="5"/>
  <c r="CA25" i="5"/>
  <c r="BY25" i="5"/>
  <c r="BW25" i="5"/>
  <c r="BU25" i="5"/>
  <c r="BS25" i="5"/>
  <c r="BQ25" i="5"/>
  <c r="BO25" i="5"/>
  <c r="BM25" i="5"/>
  <c r="BK25" i="5"/>
  <c r="BI25" i="5"/>
  <c r="BG25" i="5"/>
  <c r="BE25" i="5"/>
  <c r="BC25" i="5"/>
  <c r="BA25" i="5"/>
  <c r="AY25" i="5"/>
  <c r="AW25" i="5"/>
  <c r="AU25" i="5"/>
  <c r="AS25" i="5"/>
  <c r="AQ25" i="5"/>
  <c r="AO25" i="5"/>
  <c r="AM25" i="5"/>
  <c r="AK25" i="5"/>
  <c r="AI25" i="5"/>
  <c r="AG25" i="5"/>
  <c r="AE25" i="5"/>
  <c r="AC25" i="5"/>
  <c r="AA25" i="5"/>
  <c r="Y25" i="5"/>
  <c r="W25" i="5"/>
  <c r="U25" i="5"/>
  <c r="S25" i="5"/>
  <c r="Q25" i="5"/>
  <c r="O25" i="5"/>
  <c r="M25" i="5"/>
  <c r="K25" i="5"/>
  <c r="I25" i="5"/>
  <c r="G25" i="5"/>
  <c r="E25" i="5"/>
  <c r="C25" i="5"/>
  <c r="DV25" i="5" s="1"/>
  <c r="DU24" i="5"/>
  <c r="DS24" i="5"/>
  <c r="DQ24" i="5"/>
  <c r="DO24" i="5"/>
  <c r="DM24" i="5"/>
  <c r="DK24" i="5"/>
  <c r="DI24" i="5"/>
  <c r="DG24" i="5"/>
  <c r="DE24" i="5"/>
  <c r="DC24" i="5"/>
  <c r="DA24" i="5"/>
  <c r="CY24" i="5"/>
  <c r="CW24" i="5"/>
  <c r="CU24" i="5"/>
  <c r="CS24" i="5"/>
  <c r="CQ24" i="5"/>
  <c r="CO24" i="5"/>
  <c r="CM24" i="5"/>
  <c r="CK24" i="5"/>
  <c r="CI24" i="5"/>
  <c r="CG24" i="5"/>
  <c r="CE24" i="5"/>
  <c r="CC24" i="5"/>
  <c r="CA24" i="5"/>
  <c r="BY24" i="5"/>
  <c r="BW24" i="5"/>
  <c r="BU24" i="5"/>
  <c r="BS24" i="5"/>
  <c r="BQ24" i="5"/>
  <c r="BO24" i="5"/>
  <c r="BM24" i="5"/>
  <c r="BK24" i="5"/>
  <c r="BI24" i="5"/>
  <c r="BG24" i="5"/>
  <c r="BE24" i="5"/>
  <c r="BC24" i="5"/>
  <c r="BA24" i="5"/>
  <c r="AY24" i="5"/>
  <c r="AW24" i="5"/>
  <c r="AU24" i="5"/>
  <c r="AS24" i="5"/>
  <c r="AQ24" i="5"/>
  <c r="AO24" i="5"/>
  <c r="AM24" i="5"/>
  <c r="AK24" i="5"/>
  <c r="AI24" i="5"/>
  <c r="AG24" i="5"/>
  <c r="AE24" i="5"/>
  <c r="AC24" i="5"/>
  <c r="AA24" i="5"/>
  <c r="Y24" i="5"/>
  <c r="W24" i="5"/>
  <c r="U24" i="5"/>
  <c r="S24" i="5"/>
  <c r="Q24" i="5"/>
  <c r="O24" i="5"/>
  <c r="M24" i="5"/>
  <c r="DV24" i="5" s="1"/>
  <c r="K24" i="5"/>
  <c r="I24" i="5"/>
  <c r="G24" i="5"/>
  <c r="E24" i="5"/>
  <c r="C24" i="5"/>
  <c r="DU23" i="5"/>
  <c r="DS23" i="5"/>
  <c r="DQ23" i="5"/>
  <c r="DO23" i="5"/>
  <c r="DM23" i="5"/>
  <c r="DK23" i="5"/>
  <c r="DI23" i="5"/>
  <c r="DG23" i="5"/>
  <c r="DE23" i="5"/>
  <c r="DC23" i="5"/>
  <c r="DA23" i="5"/>
  <c r="CY23" i="5"/>
  <c r="CW23" i="5"/>
  <c r="CU23" i="5"/>
  <c r="CS23" i="5"/>
  <c r="CQ23" i="5"/>
  <c r="CO23" i="5"/>
  <c r="CM23" i="5"/>
  <c r="CK23" i="5"/>
  <c r="CI23" i="5"/>
  <c r="CG23" i="5"/>
  <c r="CE23" i="5"/>
  <c r="CC23" i="5"/>
  <c r="CA23" i="5"/>
  <c r="BY23" i="5"/>
  <c r="BW23" i="5"/>
  <c r="BU23" i="5"/>
  <c r="BS23" i="5"/>
  <c r="BQ23" i="5"/>
  <c r="BO23" i="5"/>
  <c r="BM23" i="5"/>
  <c r="BK23" i="5"/>
  <c r="BI23" i="5"/>
  <c r="BG23" i="5"/>
  <c r="BE23" i="5"/>
  <c r="BC23" i="5"/>
  <c r="BA23" i="5"/>
  <c r="AY23" i="5"/>
  <c r="AW23" i="5"/>
  <c r="AU23" i="5"/>
  <c r="AS23" i="5"/>
  <c r="AQ23" i="5"/>
  <c r="AO23" i="5"/>
  <c r="AM23" i="5"/>
  <c r="AK23" i="5"/>
  <c r="AI23" i="5"/>
  <c r="AG23" i="5"/>
  <c r="AE23" i="5"/>
  <c r="AC23" i="5"/>
  <c r="AA23" i="5"/>
  <c r="Y23" i="5"/>
  <c r="W23" i="5"/>
  <c r="U23" i="5"/>
  <c r="S23" i="5"/>
  <c r="Q23" i="5"/>
  <c r="O23" i="5"/>
  <c r="M23" i="5"/>
  <c r="K23" i="5"/>
  <c r="I23" i="5"/>
  <c r="G23" i="5"/>
  <c r="E23" i="5"/>
  <c r="C23" i="5"/>
  <c r="DV23" i="5" s="1"/>
  <c r="DU22" i="5"/>
  <c r="DS22" i="5"/>
  <c r="DQ22" i="5"/>
  <c r="DO22" i="5"/>
  <c r="DM22" i="5"/>
  <c r="DK22" i="5"/>
  <c r="DI22" i="5"/>
  <c r="DG22" i="5"/>
  <c r="DE22" i="5"/>
  <c r="DC22" i="5"/>
  <c r="DA22" i="5"/>
  <c r="CY22" i="5"/>
  <c r="CW22" i="5"/>
  <c r="CU22" i="5"/>
  <c r="CS22" i="5"/>
  <c r="CQ22" i="5"/>
  <c r="CO22" i="5"/>
  <c r="CM22" i="5"/>
  <c r="CK22" i="5"/>
  <c r="CI22" i="5"/>
  <c r="CG22" i="5"/>
  <c r="CE22" i="5"/>
  <c r="CC22" i="5"/>
  <c r="CA22" i="5"/>
  <c r="BY22" i="5"/>
  <c r="BW22" i="5"/>
  <c r="BU22" i="5"/>
  <c r="BS22" i="5"/>
  <c r="BQ22" i="5"/>
  <c r="BO22" i="5"/>
  <c r="BM22" i="5"/>
  <c r="BK22" i="5"/>
  <c r="BI22" i="5"/>
  <c r="BG22" i="5"/>
  <c r="BE22" i="5"/>
  <c r="BC22" i="5"/>
  <c r="BA22" i="5"/>
  <c r="AY22" i="5"/>
  <c r="AW22" i="5"/>
  <c r="AU22" i="5"/>
  <c r="AS22" i="5"/>
  <c r="AQ22" i="5"/>
  <c r="AO22" i="5"/>
  <c r="AM22" i="5"/>
  <c r="AK22" i="5"/>
  <c r="AI22" i="5"/>
  <c r="AG22" i="5"/>
  <c r="AE22" i="5"/>
  <c r="AC22" i="5"/>
  <c r="AA22" i="5"/>
  <c r="Y22" i="5"/>
  <c r="W22" i="5"/>
  <c r="U22" i="5"/>
  <c r="S22" i="5"/>
  <c r="Q22" i="5"/>
  <c r="O22" i="5"/>
  <c r="M22" i="5"/>
  <c r="K22" i="5"/>
  <c r="I22" i="5"/>
  <c r="G22" i="5"/>
  <c r="E22" i="5"/>
  <c r="C22" i="5"/>
  <c r="DV22" i="5" s="1"/>
  <c r="DU21" i="5"/>
  <c r="DS21" i="5"/>
  <c r="DQ21" i="5"/>
  <c r="DO21" i="5"/>
  <c r="DM21" i="5"/>
  <c r="DK21" i="5"/>
  <c r="DI21" i="5"/>
  <c r="DG21" i="5"/>
  <c r="DE21" i="5"/>
  <c r="DC21" i="5"/>
  <c r="DA21" i="5"/>
  <c r="CY21" i="5"/>
  <c r="CW21" i="5"/>
  <c r="CU21" i="5"/>
  <c r="CS21" i="5"/>
  <c r="CQ21" i="5"/>
  <c r="CO21" i="5"/>
  <c r="CM21" i="5"/>
  <c r="CK21" i="5"/>
  <c r="CI21" i="5"/>
  <c r="CG21" i="5"/>
  <c r="CE21" i="5"/>
  <c r="CC21" i="5"/>
  <c r="CA21" i="5"/>
  <c r="BY21" i="5"/>
  <c r="BW21" i="5"/>
  <c r="BU21" i="5"/>
  <c r="BS21" i="5"/>
  <c r="BQ21" i="5"/>
  <c r="BO21" i="5"/>
  <c r="BM21" i="5"/>
  <c r="BK21" i="5"/>
  <c r="BI21" i="5"/>
  <c r="BG21" i="5"/>
  <c r="BE21" i="5"/>
  <c r="BC21" i="5"/>
  <c r="BA21" i="5"/>
  <c r="AY21" i="5"/>
  <c r="AW21" i="5"/>
  <c r="AU21" i="5"/>
  <c r="AS21" i="5"/>
  <c r="AQ21" i="5"/>
  <c r="AO21" i="5"/>
  <c r="AM21" i="5"/>
  <c r="AK21" i="5"/>
  <c r="AI21" i="5"/>
  <c r="AG21" i="5"/>
  <c r="AE21" i="5"/>
  <c r="AC21" i="5"/>
  <c r="AA21" i="5"/>
  <c r="Y21" i="5"/>
  <c r="W21" i="5"/>
  <c r="U21" i="5"/>
  <c r="S21" i="5"/>
  <c r="Q21" i="5"/>
  <c r="O21" i="5"/>
  <c r="M21" i="5"/>
  <c r="K21" i="5"/>
  <c r="I21" i="5"/>
  <c r="G21" i="5"/>
  <c r="E21" i="5"/>
  <c r="C21" i="5"/>
  <c r="DV21" i="5" s="1"/>
  <c r="DU20" i="5"/>
  <c r="DS20" i="5"/>
  <c r="DQ20" i="5"/>
  <c r="DO20" i="5"/>
  <c r="DM20" i="5"/>
  <c r="DK20" i="5"/>
  <c r="DI20" i="5"/>
  <c r="DG20" i="5"/>
  <c r="DE20" i="5"/>
  <c r="DC20" i="5"/>
  <c r="DA20" i="5"/>
  <c r="CY20" i="5"/>
  <c r="CW20" i="5"/>
  <c r="CU20" i="5"/>
  <c r="CS20" i="5"/>
  <c r="CQ20" i="5"/>
  <c r="CO20" i="5"/>
  <c r="CM20" i="5"/>
  <c r="CK20" i="5"/>
  <c r="CI20" i="5"/>
  <c r="CG20" i="5"/>
  <c r="CE20" i="5"/>
  <c r="CC20" i="5"/>
  <c r="CA20" i="5"/>
  <c r="BY20" i="5"/>
  <c r="BW20" i="5"/>
  <c r="BU20" i="5"/>
  <c r="BS20" i="5"/>
  <c r="BQ20" i="5"/>
  <c r="BO20" i="5"/>
  <c r="BM20" i="5"/>
  <c r="BK20" i="5"/>
  <c r="BI20" i="5"/>
  <c r="BG20" i="5"/>
  <c r="BE20" i="5"/>
  <c r="BC20" i="5"/>
  <c r="BA20" i="5"/>
  <c r="AY20" i="5"/>
  <c r="AW20" i="5"/>
  <c r="AU20" i="5"/>
  <c r="AS20" i="5"/>
  <c r="AQ20" i="5"/>
  <c r="AO20" i="5"/>
  <c r="AM20" i="5"/>
  <c r="AK20" i="5"/>
  <c r="AI20" i="5"/>
  <c r="AG20" i="5"/>
  <c r="AE20" i="5"/>
  <c r="AC20" i="5"/>
  <c r="AA20" i="5"/>
  <c r="Y20" i="5"/>
  <c r="W20" i="5"/>
  <c r="U20" i="5"/>
  <c r="S20" i="5"/>
  <c r="Q20" i="5"/>
  <c r="O20" i="5"/>
  <c r="M20" i="5"/>
  <c r="DV20" i="5" s="1"/>
  <c r="K20" i="5"/>
  <c r="I20" i="5"/>
  <c r="G20" i="5"/>
  <c r="E20" i="5"/>
  <c r="C20" i="5"/>
  <c r="DU19" i="5"/>
  <c r="DS19" i="5"/>
  <c r="DQ19" i="5"/>
  <c r="DO19" i="5"/>
  <c r="DM19" i="5"/>
  <c r="DK19" i="5"/>
  <c r="DI19" i="5"/>
  <c r="DG19" i="5"/>
  <c r="DE19" i="5"/>
  <c r="DC19" i="5"/>
  <c r="DA19" i="5"/>
  <c r="CY19" i="5"/>
  <c r="CW19" i="5"/>
  <c r="CU19" i="5"/>
  <c r="CS19" i="5"/>
  <c r="CQ19" i="5"/>
  <c r="CO19" i="5"/>
  <c r="CM19" i="5"/>
  <c r="CK19" i="5"/>
  <c r="CI19" i="5"/>
  <c r="CG19" i="5"/>
  <c r="CE19" i="5"/>
  <c r="CC19" i="5"/>
  <c r="CA19" i="5"/>
  <c r="BY19" i="5"/>
  <c r="BW19" i="5"/>
  <c r="BU19" i="5"/>
  <c r="BS19" i="5"/>
  <c r="BQ19" i="5"/>
  <c r="BO19" i="5"/>
  <c r="BM19" i="5"/>
  <c r="BK19" i="5"/>
  <c r="BI19" i="5"/>
  <c r="BG19" i="5"/>
  <c r="BE19" i="5"/>
  <c r="BC19" i="5"/>
  <c r="BA19" i="5"/>
  <c r="AY19" i="5"/>
  <c r="AW19" i="5"/>
  <c r="AU19" i="5"/>
  <c r="AS19" i="5"/>
  <c r="AQ19" i="5"/>
  <c r="AO19" i="5"/>
  <c r="AM19" i="5"/>
  <c r="AK19" i="5"/>
  <c r="AI19" i="5"/>
  <c r="AG19" i="5"/>
  <c r="AE19" i="5"/>
  <c r="AC19" i="5"/>
  <c r="AA19" i="5"/>
  <c r="Y19" i="5"/>
  <c r="W19" i="5"/>
  <c r="U19" i="5"/>
  <c r="S19" i="5"/>
  <c r="Q19" i="5"/>
  <c r="O19" i="5"/>
  <c r="M19" i="5"/>
  <c r="K19" i="5"/>
  <c r="I19" i="5"/>
  <c r="G19" i="5"/>
  <c r="E19" i="5"/>
  <c r="C19" i="5"/>
  <c r="DV19" i="5" s="1"/>
  <c r="DU18" i="5"/>
  <c r="DS18" i="5"/>
  <c r="DQ18" i="5"/>
  <c r="DO18" i="5"/>
  <c r="DM18" i="5"/>
  <c r="DK18" i="5"/>
  <c r="DI18" i="5"/>
  <c r="DG18" i="5"/>
  <c r="DE18" i="5"/>
  <c r="DC18" i="5"/>
  <c r="DA18" i="5"/>
  <c r="CY18" i="5"/>
  <c r="CW18" i="5"/>
  <c r="CU18" i="5"/>
  <c r="CS18" i="5"/>
  <c r="CQ18" i="5"/>
  <c r="CO18" i="5"/>
  <c r="CM18" i="5"/>
  <c r="CK18" i="5"/>
  <c r="CI18" i="5"/>
  <c r="CG18" i="5"/>
  <c r="CE18" i="5"/>
  <c r="CC18" i="5"/>
  <c r="CA18" i="5"/>
  <c r="BY18" i="5"/>
  <c r="BW18" i="5"/>
  <c r="BU18" i="5"/>
  <c r="BS18" i="5"/>
  <c r="BQ18" i="5"/>
  <c r="BO18" i="5"/>
  <c r="BM18" i="5"/>
  <c r="BK18" i="5"/>
  <c r="BI18" i="5"/>
  <c r="BG18" i="5"/>
  <c r="BE18" i="5"/>
  <c r="BC18" i="5"/>
  <c r="BA18" i="5"/>
  <c r="AY18" i="5"/>
  <c r="AW18" i="5"/>
  <c r="AU18" i="5"/>
  <c r="AS18" i="5"/>
  <c r="AQ18" i="5"/>
  <c r="AO18" i="5"/>
  <c r="AM18" i="5"/>
  <c r="AK18" i="5"/>
  <c r="AI18" i="5"/>
  <c r="AG18" i="5"/>
  <c r="AE18" i="5"/>
  <c r="AC18" i="5"/>
  <c r="AA18" i="5"/>
  <c r="Y18" i="5"/>
  <c r="W18" i="5"/>
  <c r="U18" i="5"/>
  <c r="S18" i="5"/>
  <c r="Q18" i="5"/>
  <c r="O18" i="5"/>
  <c r="M18" i="5"/>
  <c r="K18" i="5"/>
  <c r="I18" i="5"/>
  <c r="G18" i="5"/>
  <c r="E18" i="5"/>
  <c r="C18" i="5"/>
  <c r="DV18" i="5" s="1"/>
  <c r="DU17" i="5"/>
  <c r="DS17" i="5"/>
  <c r="DQ17" i="5"/>
  <c r="DO17" i="5"/>
  <c r="DM17" i="5"/>
  <c r="DK17" i="5"/>
  <c r="DI17" i="5"/>
  <c r="DG17" i="5"/>
  <c r="DE17" i="5"/>
  <c r="DC17" i="5"/>
  <c r="DA17" i="5"/>
  <c r="CY17" i="5"/>
  <c r="CW17" i="5"/>
  <c r="CU17" i="5"/>
  <c r="CS17" i="5"/>
  <c r="CQ17" i="5"/>
  <c r="CO17" i="5"/>
  <c r="CM17" i="5"/>
  <c r="CK17" i="5"/>
  <c r="CI17" i="5"/>
  <c r="CG17" i="5"/>
  <c r="CE17" i="5"/>
  <c r="CC17" i="5"/>
  <c r="CA17" i="5"/>
  <c r="BY17" i="5"/>
  <c r="BW17" i="5"/>
  <c r="BU17" i="5"/>
  <c r="BS17" i="5"/>
  <c r="BQ17" i="5"/>
  <c r="BO17" i="5"/>
  <c r="BM17" i="5"/>
  <c r="BK17" i="5"/>
  <c r="BI17" i="5"/>
  <c r="BG17" i="5"/>
  <c r="BE17" i="5"/>
  <c r="BC17" i="5"/>
  <c r="BA17" i="5"/>
  <c r="AY17" i="5"/>
  <c r="AW17" i="5"/>
  <c r="AU17" i="5"/>
  <c r="AS17" i="5"/>
  <c r="AQ17" i="5"/>
  <c r="AO17" i="5"/>
  <c r="AM17" i="5"/>
  <c r="AK17" i="5"/>
  <c r="AI17" i="5"/>
  <c r="AG17" i="5"/>
  <c r="AE17" i="5"/>
  <c r="AC17" i="5"/>
  <c r="AA17" i="5"/>
  <c r="Y17" i="5"/>
  <c r="W17" i="5"/>
  <c r="U17" i="5"/>
  <c r="S17" i="5"/>
  <c r="Q17" i="5"/>
  <c r="O17" i="5"/>
  <c r="M17" i="5"/>
  <c r="K17" i="5"/>
  <c r="I17" i="5"/>
  <c r="G17" i="5"/>
  <c r="E17" i="5"/>
  <c r="C17" i="5"/>
  <c r="DV17" i="5" s="1"/>
  <c r="DU16" i="5"/>
  <c r="DS16" i="5"/>
  <c r="DQ16" i="5"/>
  <c r="DO16" i="5"/>
  <c r="DM16" i="5"/>
  <c r="DK16" i="5"/>
  <c r="DI16" i="5"/>
  <c r="DG16" i="5"/>
  <c r="DE16" i="5"/>
  <c r="DC16" i="5"/>
  <c r="DA16" i="5"/>
  <c r="CY16" i="5"/>
  <c r="CW16" i="5"/>
  <c r="CU16" i="5"/>
  <c r="CS16" i="5"/>
  <c r="CQ16" i="5"/>
  <c r="CO16" i="5"/>
  <c r="CM16" i="5"/>
  <c r="CK16" i="5"/>
  <c r="CI16" i="5"/>
  <c r="CG16" i="5"/>
  <c r="CE16" i="5"/>
  <c r="CC16" i="5"/>
  <c r="CA16" i="5"/>
  <c r="BY16" i="5"/>
  <c r="BW16" i="5"/>
  <c r="BU16" i="5"/>
  <c r="BS16" i="5"/>
  <c r="BQ16" i="5"/>
  <c r="BO16" i="5"/>
  <c r="BM16" i="5"/>
  <c r="BK16" i="5"/>
  <c r="BI16" i="5"/>
  <c r="BG16" i="5"/>
  <c r="BE16" i="5"/>
  <c r="BC16" i="5"/>
  <c r="BA16" i="5"/>
  <c r="AY16" i="5"/>
  <c r="AW16" i="5"/>
  <c r="AU16" i="5"/>
  <c r="AS16" i="5"/>
  <c r="AQ16" i="5"/>
  <c r="AO16" i="5"/>
  <c r="AM16" i="5"/>
  <c r="AK16" i="5"/>
  <c r="AI16" i="5"/>
  <c r="AG16" i="5"/>
  <c r="AE16" i="5"/>
  <c r="AC16" i="5"/>
  <c r="AA16" i="5"/>
  <c r="Y16" i="5"/>
  <c r="W16" i="5"/>
  <c r="U16" i="5"/>
  <c r="S16" i="5"/>
  <c r="Q16" i="5"/>
  <c r="O16" i="5"/>
  <c r="M16" i="5"/>
  <c r="DV16" i="5" s="1"/>
  <c r="K16" i="5"/>
  <c r="I16" i="5"/>
  <c r="G16" i="5"/>
  <c r="E16" i="5"/>
  <c r="C16" i="5"/>
  <c r="DU15" i="5"/>
  <c r="DS15" i="5"/>
  <c r="DQ15" i="5"/>
  <c r="DO15" i="5"/>
  <c r="DM15" i="5"/>
  <c r="DK15" i="5"/>
  <c r="DI15" i="5"/>
  <c r="DG15" i="5"/>
  <c r="DE15" i="5"/>
  <c r="DC15" i="5"/>
  <c r="DA15" i="5"/>
  <c r="CY15" i="5"/>
  <c r="CW15" i="5"/>
  <c r="CU15" i="5"/>
  <c r="CS15" i="5"/>
  <c r="CQ15" i="5"/>
  <c r="CO15" i="5"/>
  <c r="CM15" i="5"/>
  <c r="CK15" i="5"/>
  <c r="CI15" i="5"/>
  <c r="CG15" i="5"/>
  <c r="CE15" i="5"/>
  <c r="CC15" i="5"/>
  <c r="CA15" i="5"/>
  <c r="BY15" i="5"/>
  <c r="BW15" i="5"/>
  <c r="BU15" i="5"/>
  <c r="BS15" i="5"/>
  <c r="BQ15" i="5"/>
  <c r="BO15" i="5"/>
  <c r="BM15" i="5"/>
  <c r="BK15" i="5"/>
  <c r="BI15" i="5"/>
  <c r="BG15" i="5"/>
  <c r="BE15" i="5"/>
  <c r="BC15" i="5"/>
  <c r="BA15" i="5"/>
  <c r="AY15" i="5"/>
  <c r="AW15" i="5"/>
  <c r="AU15" i="5"/>
  <c r="AS15" i="5"/>
  <c r="AQ15" i="5"/>
  <c r="AO15" i="5"/>
  <c r="AM15" i="5"/>
  <c r="AK15" i="5"/>
  <c r="AI15" i="5"/>
  <c r="AG15" i="5"/>
  <c r="AE15" i="5"/>
  <c r="AC15" i="5"/>
  <c r="AA15" i="5"/>
  <c r="Y15" i="5"/>
  <c r="W15" i="5"/>
  <c r="U15" i="5"/>
  <c r="S15" i="5"/>
  <c r="Q15" i="5"/>
  <c r="O15" i="5"/>
  <c r="M15" i="5"/>
  <c r="K15" i="5"/>
  <c r="I15" i="5"/>
  <c r="G15" i="5"/>
  <c r="E15" i="5"/>
  <c r="C15" i="5"/>
  <c r="DV15" i="5" s="1"/>
  <c r="DU14" i="5"/>
  <c r="DS14" i="5"/>
  <c r="DQ14" i="5"/>
  <c r="DO14" i="5"/>
  <c r="DM14" i="5"/>
  <c r="DK14" i="5"/>
  <c r="DI14" i="5"/>
  <c r="DG14" i="5"/>
  <c r="DE14" i="5"/>
  <c r="DC14" i="5"/>
  <c r="DA14" i="5"/>
  <c r="CY14" i="5"/>
  <c r="CW14" i="5"/>
  <c r="CU14" i="5"/>
  <c r="CS14" i="5"/>
  <c r="CQ14" i="5"/>
  <c r="CO14" i="5"/>
  <c r="CM14" i="5"/>
  <c r="CK14" i="5"/>
  <c r="CI14" i="5"/>
  <c r="CG14" i="5"/>
  <c r="CE14" i="5"/>
  <c r="CC14" i="5"/>
  <c r="CA14" i="5"/>
  <c r="BY14" i="5"/>
  <c r="BW14" i="5"/>
  <c r="BU14" i="5"/>
  <c r="BS14" i="5"/>
  <c r="BQ14" i="5"/>
  <c r="BO14" i="5"/>
  <c r="BM14" i="5"/>
  <c r="BK14" i="5"/>
  <c r="BI14" i="5"/>
  <c r="BG14" i="5"/>
  <c r="BE14" i="5"/>
  <c r="BC14" i="5"/>
  <c r="BA14" i="5"/>
  <c r="AY14" i="5"/>
  <c r="AW14" i="5"/>
  <c r="AU14" i="5"/>
  <c r="AS14" i="5"/>
  <c r="AQ14" i="5"/>
  <c r="AO14" i="5"/>
  <c r="AM14" i="5"/>
  <c r="AK14" i="5"/>
  <c r="AI14" i="5"/>
  <c r="AG14" i="5"/>
  <c r="AE14" i="5"/>
  <c r="AC14" i="5"/>
  <c r="AA14" i="5"/>
  <c r="Y14" i="5"/>
  <c r="W14" i="5"/>
  <c r="U14" i="5"/>
  <c r="S14" i="5"/>
  <c r="Q14" i="5"/>
  <c r="O14" i="5"/>
  <c r="M14" i="5"/>
  <c r="K14" i="5"/>
  <c r="I14" i="5"/>
  <c r="G14" i="5"/>
  <c r="E14" i="5"/>
  <c r="C14" i="5"/>
  <c r="DV14" i="5" s="1"/>
  <c r="DU13" i="5"/>
  <c r="DS13" i="5"/>
  <c r="DQ13" i="5"/>
  <c r="DO13" i="5"/>
  <c r="DM13" i="5"/>
  <c r="DK13" i="5"/>
  <c r="DI13" i="5"/>
  <c r="DG13" i="5"/>
  <c r="DE13" i="5"/>
  <c r="DC13" i="5"/>
  <c r="DA13" i="5"/>
  <c r="CY13" i="5"/>
  <c r="CW13" i="5"/>
  <c r="CU13" i="5"/>
  <c r="CS13" i="5"/>
  <c r="CQ13" i="5"/>
  <c r="CO13" i="5"/>
  <c r="CM13" i="5"/>
  <c r="CK13" i="5"/>
  <c r="CI13" i="5"/>
  <c r="CG13" i="5"/>
  <c r="CE13" i="5"/>
  <c r="CC13" i="5"/>
  <c r="CA13" i="5"/>
  <c r="BY13" i="5"/>
  <c r="BW13" i="5"/>
  <c r="BU13" i="5"/>
  <c r="BS13" i="5"/>
  <c r="BQ13" i="5"/>
  <c r="BO13" i="5"/>
  <c r="BM13" i="5"/>
  <c r="BK13" i="5"/>
  <c r="BI13" i="5"/>
  <c r="BG13" i="5"/>
  <c r="BE13" i="5"/>
  <c r="BC13" i="5"/>
  <c r="BA13" i="5"/>
  <c r="AY13" i="5"/>
  <c r="AW13" i="5"/>
  <c r="AU13" i="5"/>
  <c r="AS13" i="5"/>
  <c r="AQ13" i="5"/>
  <c r="AO13" i="5"/>
  <c r="AM13" i="5"/>
  <c r="AK13" i="5"/>
  <c r="AI13" i="5"/>
  <c r="AG13" i="5"/>
  <c r="AE13" i="5"/>
  <c r="AC13" i="5"/>
  <c r="AA13" i="5"/>
  <c r="Y13" i="5"/>
  <c r="W13" i="5"/>
  <c r="U13" i="5"/>
  <c r="S13" i="5"/>
  <c r="Q13" i="5"/>
  <c r="O13" i="5"/>
  <c r="M13" i="5"/>
  <c r="K13" i="5"/>
  <c r="I13" i="5"/>
  <c r="G13" i="5"/>
  <c r="E13" i="5"/>
  <c r="C13" i="5"/>
  <c r="DV13" i="5" s="1"/>
  <c r="DU12" i="5"/>
  <c r="DS12" i="5"/>
  <c r="DQ12" i="5"/>
  <c r="DO12" i="5"/>
  <c r="DM12" i="5"/>
  <c r="DK12" i="5"/>
  <c r="DI12" i="5"/>
  <c r="DG12" i="5"/>
  <c r="DE12" i="5"/>
  <c r="DC12" i="5"/>
  <c r="DA12" i="5"/>
  <c r="CY12" i="5"/>
  <c r="CW12" i="5"/>
  <c r="CU12" i="5"/>
  <c r="CS12" i="5"/>
  <c r="CQ12" i="5"/>
  <c r="CO12" i="5"/>
  <c r="CM12" i="5"/>
  <c r="CK12" i="5"/>
  <c r="CI12" i="5"/>
  <c r="CG12" i="5"/>
  <c r="CE12" i="5"/>
  <c r="CC12" i="5"/>
  <c r="CA12" i="5"/>
  <c r="BY12" i="5"/>
  <c r="BW12" i="5"/>
  <c r="BU12" i="5"/>
  <c r="BS12" i="5"/>
  <c r="BQ12" i="5"/>
  <c r="BO12" i="5"/>
  <c r="BM12" i="5"/>
  <c r="BK12" i="5"/>
  <c r="BI12" i="5"/>
  <c r="BG12" i="5"/>
  <c r="BE12" i="5"/>
  <c r="BC12" i="5"/>
  <c r="BA12" i="5"/>
  <c r="AY12" i="5"/>
  <c r="AW12" i="5"/>
  <c r="AU12" i="5"/>
  <c r="AS12" i="5"/>
  <c r="AQ12" i="5"/>
  <c r="AO12" i="5"/>
  <c r="AM12" i="5"/>
  <c r="AK12" i="5"/>
  <c r="AI12" i="5"/>
  <c r="AG12" i="5"/>
  <c r="AE12" i="5"/>
  <c r="AC12" i="5"/>
  <c r="AA12" i="5"/>
  <c r="Y12" i="5"/>
  <c r="W12" i="5"/>
  <c r="U12" i="5"/>
  <c r="S12" i="5"/>
  <c r="Q12" i="5"/>
  <c r="O12" i="5"/>
  <c r="M12" i="5"/>
  <c r="DV12" i="5" s="1"/>
  <c r="K12" i="5"/>
  <c r="I12" i="5"/>
  <c r="G12" i="5"/>
  <c r="E12" i="5"/>
  <c r="C12" i="5"/>
  <c r="DU11" i="5"/>
  <c r="DS11" i="5"/>
  <c r="DQ11" i="5"/>
  <c r="DO11" i="5"/>
  <c r="DM11" i="5"/>
  <c r="DK11" i="5"/>
  <c r="DI11" i="5"/>
  <c r="DG11" i="5"/>
  <c r="DE11" i="5"/>
  <c r="DC11" i="5"/>
  <c r="DA11" i="5"/>
  <c r="CY11" i="5"/>
  <c r="CW11" i="5"/>
  <c r="CU11" i="5"/>
  <c r="CS11" i="5"/>
  <c r="CQ11" i="5"/>
  <c r="CO11" i="5"/>
  <c r="CM11" i="5"/>
  <c r="CK11" i="5"/>
  <c r="CI11" i="5"/>
  <c r="CG11" i="5"/>
  <c r="CE11" i="5"/>
  <c r="CC11" i="5"/>
  <c r="CA11" i="5"/>
  <c r="BY11" i="5"/>
  <c r="BW11" i="5"/>
  <c r="BU11" i="5"/>
  <c r="BS11" i="5"/>
  <c r="BQ11" i="5"/>
  <c r="BO11" i="5"/>
  <c r="BM11" i="5"/>
  <c r="BK11" i="5"/>
  <c r="BI11" i="5"/>
  <c r="BG11" i="5"/>
  <c r="BE11" i="5"/>
  <c r="BC11" i="5"/>
  <c r="BA11" i="5"/>
  <c r="AY11" i="5"/>
  <c r="AW11" i="5"/>
  <c r="AU11" i="5"/>
  <c r="AS11" i="5"/>
  <c r="AQ11" i="5"/>
  <c r="AO11" i="5"/>
  <c r="AM11" i="5"/>
  <c r="AK11" i="5"/>
  <c r="AI11" i="5"/>
  <c r="AG11" i="5"/>
  <c r="AE11" i="5"/>
  <c r="AC11" i="5"/>
  <c r="AA11" i="5"/>
  <c r="Y11" i="5"/>
  <c r="W11" i="5"/>
  <c r="U11" i="5"/>
  <c r="S11" i="5"/>
  <c r="Q11" i="5"/>
  <c r="O11" i="5"/>
  <c r="M11" i="5"/>
  <c r="K11" i="5"/>
  <c r="I11" i="5"/>
  <c r="G11" i="5"/>
  <c r="E11" i="5"/>
  <c r="C11" i="5"/>
  <c r="DV11" i="5" s="1"/>
  <c r="DU10" i="5"/>
  <c r="DS10" i="5"/>
  <c r="DQ10" i="5"/>
  <c r="DO10" i="5"/>
  <c r="DM10" i="5"/>
  <c r="DK10" i="5"/>
  <c r="DI10" i="5"/>
  <c r="DG10" i="5"/>
  <c r="DE10" i="5"/>
  <c r="DC10" i="5"/>
  <c r="DA10" i="5"/>
  <c r="CY10" i="5"/>
  <c r="CW10" i="5"/>
  <c r="CU10" i="5"/>
  <c r="CS10" i="5"/>
  <c r="CQ10" i="5"/>
  <c r="CO10" i="5"/>
  <c r="CM10" i="5"/>
  <c r="CK10" i="5"/>
  <c r="CI10" i="5"/>
  <c r="CG10" i="5"/>
  <c r="CE10" i="5"/>
  <c r="CC10" i="5"/>
  <c r="CA10" i="5"/>
  <c r="BY10" i="5"/>
  <c r="BW10" i="5"/>
  <c r="BU10" i="5"/>
  <c r="BS10" i="5"/>
  <c r="BQ10" i="5"/>
  <c r="BO10" i="5"/>
  <c r="BM10" i="5"/>
  <c r="BK10" i="5"/>
  <c r="BI10" i="5"/>
  <c r="BG10" i="5"/>
  <c r="BE10" i="5"/>
  <c r="BC10" i="5"/>
  <c r="BA10" i="5"/>
  <c r="AY10" i="5"/>
  <c r="AW10" i="5"/>
  <c r="AU10" i="5"/>
  <c r="AS10" i="5"/>
  <c r="AQ10" i="5"/>
  <c r="AO10" i="5"/>
  <c r="AM10" i="5"/>
  <c r="AK10" i="5"/>
  <c r="AI10" i="5"/>
  <c r="AG10" i="5"/>
  <c r="AE10" i="5"/>
  <c r="AC10" i="5"/>
  <c r="AA10" i="5"/>
  <c r="Y10" i="5"/>
  <c r="W10" i="5"/>
  <c r="U10" i="5"/>
  <c r="S10" i="5"/>
  <c r="Q10" i="5"/>
  <c r="O10" i="5"/>
  <c r="M10" i="5"/>
  <c r="K10" i="5"/>
  <c r="I10" i="5"/>
  <c r="G10" i="5"/>
  <c r="E10" i="5"/>
  <c r="C10" i="5"/>
  <c r="DV10" i="5" s="1"/>
  <c r="DU9" i="5"/>
  <c r="DS9" i="5"/>
  <c r="DQ9" i="5"/>
  <c r="DO9" i="5"/>
  <c r="DM9" i="5"/>
  <c r="DK9" i="5"/>
  <c r="DI9" i="5"/>
  <c r="DG9" i="5"/>
  <c r="DE9" i="5"/>
  <c r="DC9" i="5"/>
  <c r="DA9" i="5"/>
  <c r="CY9" i="5"/>
  <c r="CW9" i="5"/>
  <c r="CU9" i="5"/>
  <c r="CS9" i="5"/>
  <c r="CQ9" i="5"/>
  <c r="CO9" i="5"/>
  <c r="CM9" i="5"/>
  <c r="CK9" i="5"/>
  <c r="CI9" i="5"/>
  <c r="CG9" i="5"/>
  <c r="CE9" i="5"/>
  <c r="CC9" i="5"/>
  <c r="CA9" i="5"/>
  <c r="BY9" i="5"/>
  <c r="BW9" i="5"/>
  <c r="BU9" i="5"/>
  <c r="BS9" i="5"/>
  <c r="BQ9" i="5"/>
  <c r="BO9" i="5"/>
  <c r="BM9" i="5"/>
  <c r="BK9" i="5"/>
  <c r="BI9" i="5"/>
  <c r="BG9" i="5"/>
  <c r="BE9" i="5"/>
  <c r="BC9" i="5"/>
  <c r="BA9" i="5"/>
  <c r="AY9" i="5"/>
  <c r="AW9" i="5"/>
  <c r="AU9" i="5"/>
  <c r="AS9" i="5"/>
  <c r="AQ9" i="5"/>
  <c r="AO9" i="5"/>
  <c r="AM9" i="5"/>
  <c r="AK9" i="5"/>
  <c r="AI9" i="5"/>
  <c r="AG9" i="5"/>
  <c r="AE9" i="5"/>
  <c r="AC9" i="5"/>
  <c r="AA9" i="5"/>
  <c r="Y9" i="5"/>
  <c r="W9" i="5"/>
  <c r="U9" i="5"/>
  <c r="S9" i="5"/>
  <c r="Q9" i="5"/>
  <c r="O9" i="5"/>
  <c r="M9" i="5"/>
  <c r="K9" i="5"/>
  <c r="I9" i="5"/>
  <c r="G9" i="5"/>
  <c r="E9" i="5"/>
  <c r="C9" i="5"/>
  <c r="DV9" i="5" s="1"/>
  <c r="DU8" i="5"/>
  <c r="DS8" i="5"/>
  <c r="DQ8" i="5"/>
  <c r="DO8" i="5"/>
  <c r="DM8" i="5"/>
  <c r="DK8" i="5"/>
  <c r="DI8" i="5"/>
  <c r="DG8" i="5"/>
  <c r="DE8" i="5"/>
  <c r="DC8" i="5"/>
  <c r="DA8" i="5"/>
  <c r="CY8" i="5"/>
  <c r="CW8" i="5"/>
  <c r="CU8" i="5"/>
  <c r="CS8" i="5"/>
  <c r="CQ8" i="5"/>
  <c r="CO8" i="5"/>
  <c r="CM8" i="5"/>
  <c r="CK8" i="5"/>
  <c r="CI8" i="5"/>
  <c r="CG8" i="5"/>
  <c r="CE8" i="5"/>
  <c r="CC8" i="5"/>
  <c r="CA8" i="5"/>
  <c r="BY8" i="5"/>
  <c r="BW8" i="5"/>
  <c r="BU8" i="5"/>
  <c r="BS8" i="5"/>
  <c r="BQ8" i="5"/>
  <c r="BO8" i="5"/>
  <c r="BM8" i="5"/>
  <c r="BK8" i="5"/>
  <c r="BI8" i="5"/>
  <c r="BG8" i="5"/>
  <c r="BE8" i="5"/>
  <c r="BC8" i="5"/>
  <c r="BA8" i="5"/>
  <c r="AY8" i="5"/>
  <c r="AW8" i="5"/>
  <c r="AU8" i="5"/>
  <c r="AS8" i="5"/>
  <c r="AQ8" i="5"/>
  <c r="AO8" i="5"/>
  <c r="AM8" i="5"/>
  <c r="AK8" i="5"/>
  <c r="AI8" i="5"/>
  <c r="AG8" i="5"/>
  <c r="AE8" i="5"/>
  <c r="AC8" i="5"/>
  <c r="AA8" i="5"/>
  <c r="Y8" i="5"/>
  <c r="W8" i="5"/>
  <c r="U8" i="5"/>
  <c r="S8" i="5"/>
  <c r="Q8" i="5"/>
  <c r="O8" i="5"/>
  <c r="M8" i="5"/>
  <c r="DV8" i="5" s="1"/>
  <c r="K8" i="5"/>
  <c r="I8" i="5"/>
  <c r="G8" i="5"/>
  <c r="E8" i="5"/>
  <c r="C8" i="5"/>
  <c r="DU7" i="5"/>
  <c r="DS7" i="5"/>
  <c r="DQ7" i="5"/>
  <c r="DO7" i="5"/>
  <c r="DM7" i="5"/>
  <c r="DK7" i="5"/>
  <c r="DI7" i="5"/>
  <c r="DG7" i="5"/>
  <c r="DE7" i="5"/>
  <c r="DC7" i="5"/>
  <c r="DA7" i="5"/>
  <c r="CY7" i="5"/>
  <c r="CW7" i="5"/>
  <c r="CU7" i="5"/>
  <c r="CS7" i="5"/>
  <c r="CQ7" i="5"/>
  <c r="CO7" i="5"/>
  <c r="CM7" i="5"/>
  <c r="CK7" i="5"/>
  <c r="CI7" i="5"/>
  <c r="CG7" i="5"/>
  <c r="CE7" i="5"/>
  <c r="CC7" i="5"/>
  <c r="CA7" i="5"/>
  <c r="BY7" i="5"/>
  <c r="BW7" i="5"/>
  <c r="BU7" i="5"/>
  <c r="BS7" i="5"/>
  <c r="BQ7" i="5"/>
  <c r="BO7" i="5"/>
  <c r="BM7" i="5"/>
  <c r="BK7" i="5"/>
  <c r="BI7" i="5"/>
  <c r="BG7" i="5"/>
  <c r="BE7" i="5"/>
  <c r="BC7" i="5"/>
  <c r="BA7" i="5"/>
  <c r="AY7" i="5"/>
  <c r="AW7" i="5"/>
  <c r="AU7" i="5"/>
  <c r="AS7" i="5"/>
  <c r="AQ7" i="5"/>
  <c r="AO7" i="5"/>
  <c r="AM7" i="5"/>
  <c r="AK7" i="5"/>
  <c r="AI7" i="5"/>
  <c r="AG7" i="5"/>
  <c r="AE7" i="5"/>
  <c r="AC7" i="5"/>
  <c r="AA7" i="5"/>
  <c r="Y7" i="5"/>
  <c r="W7" i="5"/>
  <c r="U7" i="5"/>
  <c r="S7" i="5"/>
  <c r="Q7" i="5"/>
  <c r="O7" i="5"/>
  <c r="M7" i="5"/>
  <c r="K7" i="5"/>
  <c r="I7" i="5"/>
  <c r="G7" i="5"/>
  <c r="E7" i="5"/>
  <c r="C7" i="5"/>
  <c r="DV7" i="5" s="1"/>
  <c r="DU6" i="5"/>
  <c r="DS6" i="5"/>
  <c r="DQ6" i="5"/>
  <c r="DO6" i="5"/>
  <c r="DM6" i="5"/>
  <c r="DK6" i="5"/>
  <c r="DI6" i="5"/>
  <c r="DG6" i="5"/>
  <c r="DE6" i="5"/>
  <c r="DC6" i="5"/>
  <c r="DA6" i="5"/>
  <c r="CY6" i="5"/>
  <c r="CW6" i="5"/>
  <c r="CU6" i="5"/>
  <c r="CS6" i="5"/>
  <c r="CQ6" i="5"/>
  <c r="CO6" i="5"/>
  <c r="CM6" i="5"/>
  <c r="CK6" i="5"/>
  <c r="CI6" i="5"/>
  <c r="CG6" i="5"/>
  <c r="CE6" i="5"/>
  <c r="CC6" i="5"/>
  <c r="CA6" i="5"/>
  <c r="BY6" i="5"/>
  <c r="BW6" i="5"/>
  <c r="BU6" i="5"/>
  <c r="BS6" i="5"/>
  <c r="BQ6" i="5"/>
  <c r="BO6" i="5"/>
  <c r="BM6" i="5"/>
  <c r="BK6" i="5"/>
  <c r="BI6" i="5"/>
  <c r="BG6" i="5"/>
  <c r="BE6" i="5"/>
  <c r="BC6" i="5"/>
  <c r="BA6" i="5"/>
  <c r="AY6" i="5"/>
  <c r="AW6" i="5"/>
  <c r="AU6" i="5"/>
  <c r="AS6" i="5"/>
  <c r="AQ6" i="5"/>
  <c r="AO6" i="5"/>
  <c r="AM6" i="5"/>
  <c r="AK6" i="5"/>
  <c r="AI6" i="5"/>
  <c r="AG6" i="5"/>
  <c r="AE6" i="5"/>
  <c r="AC6" i="5"/>
  <c r="AA6" i="5"/>
  <c r="Y6" i="5"/>
  <c r="W6" i="5"/>
  <c r="U6" i="5"/>
  <c r="S6" i="5"/>
  <c r="Q6" i="5"/>
  <c r="O6" i="5"/>
  <c r="M6" i="5"/>
  <c r="K6" i="5"/>
  <c r="I6" i="5"/>
  <c r="G6" i="5"/>
  <c r="E6" i="5"/>
  <c r="C6" i="5"/>
  <c r="DV6" i="5" s="1"/>
  <c r="DU5" i="5"/>
  <c r="DU37" i="5" s="1"/>
  <c r="DS5" i="5"/>
  <c r="DS37" i="5" s="1"/>
  <c r="DQ5" i="5"/>
  <c r="DQ37" i="5" s="1"/>
  <c r="DO5" i="5"/>
  <c r="DO37" i="5" s="1"/>
  <c r="DM5" i="5"/>
  <c r="DM37" i="5" s="1"/>
  <c r="DK5" i="5"/>
  <c r="DK37" i="5" s="1"/>
  <c r="DI5" i="5"/>
  <c r="DI37" i="5" s="1"/>
  <c r="DG5" i="5"/>
  <c r="DG37" i="5" s="1"/>
  <c r="DE5" i="5"/>
  <c r="DE37" i="5" s="1"/>
  <c r="DC5" i="5"/>
  <c r="DC37" i="5" s="1"/>
  <c r="DA5" i="5"/>
  <c r="DA37" i="5" s="1"/>
  <c r="CY5" i="5"/>
  <c r="CY37" i="5" s="1"/>
  <c r="CW5" i="5"/>
  <c r="CW37" i="5" s="1"/>
  <c r="CU5" i="5"/>
  <c r="CU37" i="5" s="1"/>
  <c r="CS5" i="5"/>
  <c r="CS37" i="5" s="1"/>
  <c r="CQ5" i="5"/>
  <c r="CQ37" i="5" s="1"/>
  <c r="CO5" i="5"/>
  <c r="CO37" i="5" s="1"/>
  <c r="CM5" i="5"/>
  <c r="CM37" i="5" s="1"/>
  <c r="CK5" i="5"/>
  <c r="CK37" i="5" s="1"/>
  <c r="CI5" i="5"/>
  <c r="CI37" i="5" s="1"/>
  <c r="CG5" i="5"/>
  <c r="CG37" i="5" s="1"/>
  <c r="CE5" i="5"/>
  <c r="CE37" i="5" s="1"/>
  <c r="CC5" i="5"/>
  <c r="CC37" i="5" s="1"/>
  <c r="CA5" i="5"/>
  <c r="CA37" i="5" s="1"/>
  <c r="BY5" i="5"/>
  <c r="BY37" i="5" s="1"/>
  <c r="BW5" i="5"/>
  <c r="BW37" i="5" s="1"/>
  <c r="BU5" i="5"/>
  <c r="BU37" i="5" s="1"/>
  <c r="BS5" i="5"/>
  <c r="BS37" i="5" s="1"/>
  <c r="BQ5" i="5"/>
  <c r="BQ37" i="5" s="1"/>
  <c r="BO5" i="5"/>
  <c r="BO37" i="5" s="1"/>
  <c r="BM5" i="5"/>
  <c r="BM37" i="5" s="1"/>
  <c r="BK5" i="5"/>
  <c r="BK37" i="5" s="1"/>
  <c r="BI5" i="5"/>
  <c r="BI37" i="5" s="1"/>
  <c r="BG5" i="5"/>
  <c r="BG37" i="5" s="1"/>
  <c r="BE5" i="5"/>
  <c r="BE37" i="5" s="1"/>
  <c r="BC5" i="5"/>
  <c r="BC37" i="5" s="1"/>
  <c r="BA5" i="5"/>
  <c r="BA37" i="5" s="1"/>
  <c r="AY5" i="5"/>
  <c r="AY37" i="5" s="1"/>
  <c r="AW5" i="5"/>
  <c r="AW37" i="5" s="1"/>
  <c r="AU5" i="5"/>
  <c r="AU37" i="5" s="1"/>
  <c r="AS5" i="5"/>
  <c r="AS37" i="5" s="1"/>
  <c r="AQ5" i="5"/>
  <c r="AQ37" i="5" s="1"/>
  <c r="AO5" i="5"/>
  <c r="AO37" i="5" s="1"/>
  <c r="AM5" i="5"/>
  <c r="AM37" i="5" s="1"/>
  <c r="AK5" i="5"/>
  <c r="AK37" i="5" s="1"/>
  <c r="AI5" i="5"/>
  <c r="AI37" i="5" s="1"/>
  <c r="AG5" i="5"/>
  <c r="AG37" i="5" s="1"/>
  <c r="AE5" i="5"/>
  <c r="AE37" i="5" s="1"/>
  <c r="AC5" i="5"/>
  <c r="AC37" i="5" s="1"/>
  <c r="AA5" i="5"/>
  <c r="AA37" i="5" s="1"/>
  <c r="Y5" i="5"/>
  <c r="Y37" i="5" s="1"/>
  <c r="W5" i="5"/>
  <c r="W37" i="5" s="1"/>
  <c r="U5" i="5"/>
  <c r="U37" i="5" s="1"/>
  <c r="S5" i="5"/>
  <c r="S37" i="5" s="1"/>
  <c r="Q5" i="5"/>
  <c r="Q37" i="5" s="1"/>
  <c r="O5" i="5"/>
  <c r="O37" i="5" s="1"/>
  <c r="M5" i="5"/>
  <c r="M37" i="5" s="1"/>
  <c r="K5" i="5"/>
  <c r="K37" i="5" s="1"/>
  <c r="I5" i="5"/>
  <c r="I37" i="5" s="1"/>
  <c r="G5" i="5"/>
  <c r="G37" i="5" s="1"/>
  <c r="E5" i="5"/>
  <c r="E37" i="5" s="1"/>
  <c r="C5" i="5"/>
  <c r="C37" i="5" s="1"/>
  <c r="E41" i="4"/>
  <c r="B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41" i="4" s="1"/>
  <c r="DV5" i="5" l="1"/>
  <c r="DV37" i="5" l="1"/>
  <c r="DW6" i="5" l="1"/>
  <c r="DX6" i="5" s="1"/>
  <c r="DZ6" i="5" s="1"/>
  <c r="DW35" i="5"/>
  <c r="DX35" i="5" s="1"/>
  <c r="DZ35" i="5" s="1"/>
  <c r="DW8" i="5"/>
  <c r="DX8" i="5" s="1"/>
  <c r="DZ8" i="5" s="1"/>
  <c r="DW9" i="5"/>
  <c r="DX9" i="5" s="1"/>
  <c r="DZ9" i="5" s="1"/>
  <c r="DW7" i="5"/>
  <c r="DX7" i="5" s="1"/>
  <c r="DZ7" i="5" s="1"/>
  <c r="DW10" i="5"/>
  <c r="DX10" i="5" s="1"/>
  <c r="DZ10" i="5" s="1"/>
  <c r="DW12" i="5"/>
  <c r="DX12" i="5" s="1"/>
  <c r="DZ12" i="5" s="1"/>
  <c r="DW13" i="5"/>
  <c r="DX13" i="5" s="1"/>
  <c r="DZ13" i="5" s="1"/>
  <c r="DW11" i="5"/>
  <c r="DX11" i="5" s="1"/>
  <c r="DZ11" i="5" s="1"/>
  <c r="DW14" i="5"/>
  <c r="DX14" i="5" s="1"/>
  <c r="DZ14" i="5" s="1"/>
  <c r="DW16" i="5"/>
  <c r="DX16" i="5" s="1"/>
  <c r="DZ16" i="5" s="1"/>
  <c r="DW17" i="5"/>
  <c r="DX17" i="5" s="1"/>
  <c r="DZ17" i="5" s="1"/>
  <c r="DW31" i="5"/>
  <c r="DX31" i="5" s="1"/>
  <c r="DZ31" i="5" s="1"/>
  <c r="DW15" i="5"/>
  <c r="DX15" i="5" s="1"/>
  <c r="DZ15" i="5" s="1"/>
  <c r="DW18" i="5"/>
  <c r="DX18" i="5" s="1"/>
  <c r="DZ18" i="5" s="1"/>
  <c r="DW20" i="5"/>
  <c r="DX20" i="5" s="1"/>
  <c r="DZ20" i="5" s="1"/>
  <c r="DW21" i="5"/>
  <c r="DX21" i="5" s="1"/>
  <c r="DZ21" i="5" s="1"/>
  <c r="DW26" i="5"/>
  <c r="DX26" i="5" s="1"/>
  <c r="DZ26" i="5" s="1"/>
  <c r="DW28" i="5"/>
  <c r="DX28" i="5" s="1"/>
  <c r="DZ28" i="5" s="1"/>
  <c r="DW27" i="5"/>
  <c r="DX27" i="5" s="1"/>
  <c r="DZ27" i="5" s="1"/>
  <c r="DW32" i="5"/>
  <c r="DX32" i="5" s="1"/>
  <c r="DZ32" i="5" s="1"/>
  <c r="DW34" i="5"/>
  <c r="DX34" i="5" s="1"/>
  <c r="DZ34" i="5" s="1"/>
  <c r="DW19" i="5"/>
  <c r="DX19" i="5" s="1"/>
  <c r="DZ19" i="5" s="1"/>
  <c r="DW22" i="5"/>
  <c r="DX22" i="5" s="1"/>
  <c r="DZ22" i="5" s="1"/>
  <c r="DW24" i="5"/>
  <c r="DX24" i="5" s="1"/>
  <c r="DZ24" i="5" s="1"/>
  <c r="DW25" i="5"/>
  <c r="DX25" i="5" s="1"/>
  <c r="DZ25" i="5" s="1"/>
  <c r="DW23" i="5"/>
  <c r="DX23" i="5" s="1"/>
  <c r="DZ23" i="5" s="1"/>
  <c r="DW29" i="5"/>
  <c r="DX29" i="5" s="1"/>
  <c r="DZ29" i="5" s="1"/>
  <c r="DW30" i="5"/>
  <c r="DX30" i="5" s="1"/>
  <c r="DZ30" i="5" s="1"/>
  <c r="DW33" i="5"/>
  <c r="DX33" i="5" s="1"/>
  <c r="DZ33" i="5" s="1"/>
  <c r="DW36" i="5"/>
  <c r="DX36" i="5" s="1"/>
  <c r="DZ36" i="5" s="1"/>
  <c r="DW5" i="5"/>
  <c r="DX5" i="5" l="1"/>
  <c r="DW37" i="5"/>
  <c r="EC37" i="3"/>
  <c r="DX37" i="3"/>
  <c r="DV37" i="3"/>
  <c r="DT37" i="3"/>
  <c r="DR37" i="3"/>
  <c r="DP37" i="3"/>
  <c r="DN37" i="3"/>
  <c r="DL37" i="3"/>
  <c r="DJ37" i="3"/>
  <c r="DH37" i="3"/>
  <c r="DF37" i="3"/>
  <c r="DD37" i="3"/>
  <c r="DB37" i="3"/>
  <c r="CZ37" i="3"/>
  <c r="CX37" i="3"/>
  <c r="CV37" i="3"/>
  <c r="CT37" i="3"/>
  <c r="CR37" i="3"/>
  <c r="CP37" i="3"/>
  <c r="CN37" i="3"/>
  <c r="CL37" i="3"/>
  <c r="CJ37" i="3"/>
  <c r="CH37" i="3"/>
  <c r="CF37" i="3"/>
  <c r="CD37" i="3"/>
  <c r="CB37" i="3"/>
  <c r="BZ37" i="3"/>
  <c r="BX37" i="3"/>
  <c r="BV37" i="3"/>
  <c r="BT37" i="3"/>
  <c r="BR37" i="3"/>
  <c r="BP37" i="3"/>
  <c r="BN37" i="3"/>
  <c r="BL37" i="3"/>
  <c r="BJ37" i="3"/>
  <c r="BH37" i="3"/>
  <c r="BF37" i="3"/>
  <c r="BD37" i="3"/>
  <c r="BB37" i="3"/>
  <c r="AZ37" i="3"/>
  <c r="AX37" i="3"/>
  <c r="AV37" i="3"/>
  <c r="AT37" i="3"/>
  <c r="AR37" i="3"/>
  <c r="AP37" i="3"/>
  <c r="AN37" i="3"/>
  <c r="AL37" i="3"/>
  <c r="AJ37" i="3"/>
  <c r="AH37" i="3"/>
  <c r="AF37" i="3"/>
  <c r="AD37" i="3"/>
  <c r="AB37" i="3"/>
  <c r="Z37" i="3"/>
  <c r="X37" i="3"/>
  <c r="V37" i="3"/>
  <c r="T37" i="3"/>
  <c r="R37" i="3"/>
  <c r="P37" i="3"/>
  <c r="N37" i="3"/>
  <c r="L37" i="3"/>
  <c r="J37" i="3"/>
  <c r="H37" i="3"/>
  <c r="F37" i="3"/>
  <c r="D37" i="3"/>
  <c r="B37" i="3"/>
  <c r="DY36" i="3"/>
  <c r="DW36" i="3"/>
  <c r="DU36" i="3"/>
  <c r="DS36" i="3"/>
  <c r="DQ36" i="3"/>
  <c r="DO36" i="3"/>
  <c r="DM36" i="3"/>
  <c r="DK36" i="3"/>
  <c r="DI36" i="3"/>
  <c r="DG36" i="3"/>
  <c r="DE36" i="3"/>
  <c r="DC36" i="3"/>
  <c r="DA36" i="3"/>
  <c r="CY36" i="3"/>
  <c r="CW36" i="3"/>
  <c r="CU36" i="3"/>
  <c r="CS36" i="3"/>
  <c r="CQ36" i="3"/>
  <c r="CO36" i="3"/>
  <c r="CM36" i="3"/>
  <c r="CK36" i="3"/>
  <c r="CI36" i="3"/>
  <c r="CG36" i="3"/>
  <c r="CE36" i="3"/>
  <c r="CC36" i="3"/>
  <c r="CA36" i="3"/>
  <c r="BY36" i="3"/>
  <c r="BW36" i="3"/>
  <c r="BU36" i="3"/>
  <c r="BS36" i="3"/>
  <c r="BQ36" i="3"/>
  <c r="BO36" i="3"/>
  <c r="BM36" i="3"/>
  <c r="BK36" i="3"/>
  <c r="BI36" i="3"/>
  <c r="BG36" i="3"/>
  <c r="BE36" i="3"/>
  <c r="BC36" i="3"/>
  <c r="BA36" i="3"/>
  <c r="AY36" i="3"/>
  <c r="AW36" i="3"/>
  <c r="AU36" i="3"/>
  <c r="AS36" i="3"/>
  <c r="AQ36" i="3"/>
  <c r="AO36" i="3"/>
  <c r="AM36" i="3"/>
  <c r="AK36" i="3"/>
  <c r="AI36" i="3"/>
  <c r="AG36" i="3"/>
  <c r="AE36" i="3"/>
  <c r="AC36" i="3"/>
  <c r="AA36" i="3"/>
  <c r="Y36" i="3"/>
  <c r="W36" i="3"/>
  <c r="U36" i="3"/>
  <c r="S36" i="3"/>
  <c r="Q36" i="3"/>
  <c r="O36" i="3"/>
  <c r="M36" i="3"/>
  <c r="K36" i="3"/>
  <c r="I36" i="3"/>
  <c r="G36" i="3"/>
  <c r="E36" i="3"/>
  <c r="C36" i="3"/>
  <c r="DY35" i="3"/>
  <c r="DW35" i="3"/>
  <c r="DU35" i="3"/>
  <c r="DS35" i="3"/>
  <c r="DQ35" i="3"/>
  <c r="DO35" i="3"/>
  <c r="DM35" i="3"/>
  <c r="DK35" i="3"/>
  <c r="DI35" i="3"/>
  <c r="DG35" i="3"/>
  <c r="DE35" i="3"/>
  <c r="DC35" i="3"/>
  <c r="DA35" i="3"/>
  <c r="CY35" i="3"/>
  <c r="CW35" i="3"/>
  <c r="CU35" i="3"/>
  <c r="CS35" i="3"/>
  <c r="CQ35" i="3"/>
  <c r="CO35" i="3"/>
  <c r="CM35" i="3"/>
  <c r="CK35" i="3"/>
  <c r="CI35" i="3"/>
  <c r="CG35" i="3"/>
  <c r="CE35" i="3"/>
  <c r="CC35" i="3"/>
  <c r="CA35" i="3"/>
  <c r="BY35" i="3"/>
  <c r="BW35" i="3"/>
  <c r="BU35" i="3"/>
  <c r="BS35" i="3"/>
  <c r="BQ35" i="3"/>
  <c r="BO35" i="3"/>
  <c r="BM35" i="3"/>
  <c r="BK35" i="3"/>
  <c r="BI35" i="3"/>
  <c r="BG35" i="3"/>
  <c r="BE35" i="3"/>
  <c r="BC35" i="3"/>
  <c r="BA35" i="3"/>
  <c r="AY35" i="3"/>
  <c r="AW35" i="3"/>
  <c r="AU35" i="3"/>
  <c r="AS35" i="3"/>
  <c r="AQ35" i="3"/>
  <c r="AO35" i="3"/>
  <c r="AM35" i="3"/>
  <c r="AK35" i="3"/>
  <c r="AI35" i="3"/>
  <c r="AG35" i="3"/>
  <c r="AE35" i="3"/>
  <c r="AC35" i="3"/>
  <c r="AA35" i="3"/>
  <c r="Y35" i="3"/>
  <c r="W35" i="3"/>
  <c r="U35" i="3"/>
  <c r="S35" i="3"/>
  <c r="Q35" i="3"/>
  <c r="O35" i="3"/>
  <c r="M35" i="3"/>
  <c r="K35" i="3"/>
  <c r="I35" i="3"/>
  <c r="G35" i="3"/>
  <c r="E35" i="3"/>
  <c r="C35" i="3"/>
  <c r="DZ35" i="3" s="1"/>
  <c r="DY34" i="3"/>
  <c r="DW34" i="3"/>
  <c r="DU34" i="3"/>
  <c r="DS34" i="3"/>
  <c r="DQ34" i="3"/>
  <c r="DO34" i="3"/>
  <c r="DM34" i="3"/>
  <c r="DK34" i="3"/>
  <c r="DI34" i="3"/>
  <c r="DG34" i="3"/>
  <c r="DE34" i="3"/>
  <c r="DC34" i="3"/>
  <c r="DA34" i="3"/>
  <c r="CY34" i="3"/>
  <c r="CW34" i="3"/>
  <c r="CU34" i="3"/>
  <c r="CS34" i="3"/>
  <c r="CQ34" i="3"/>
  <c r="CO34" i="3"/>
  <c r="CM34" i="3"/>
  <c r="CK34" i="3"/>
  <c r="CI34" i="3"/>
  <c r="CG34" i="3"/>
  <c r="CE34" i="3"/>
  <c r="CC34" i="3"/>
  <c r="CA34" i="3"/>
  <c r="BY34" i="3"/>
  <c r="BW34" i="3"/>
  <c r="BU34" i="3"/>
  <c r="BS34" i="3"/>
  <c r="BQ34" i="3"/>
  <c r="BO34" i="3"/>
  <c r="BM34" i="3"/>
  <c r="BK34" i="3"/>
  <c r="BI34" i="3"/>
  <c r="BG34" i="3"/>
  <c r="BE34" i="3"/>
  <c r="BC34" i="3"/>
  <c r="BA34" i="3"/>
  <c r="AY34" i="3"/>
  <c r="AW34" i="3"/>
  <c r="AU34" i="3"/>
  <c r="AS34" i="3"/>
  <c r="AQ34" i="3"/>
  <c r="AO34" i="3"/>
  <c r="AM34" i="3"/>
  <c r="AK34" i="3"/>
  <c r="AI34" i="3"/>
  <c r="AG34" i="3"/>
  <c r="AE34" i="3"/>
  <c r="AC34" i="3"/>
  <c r="AA34" i="3"/>
  <c r="Y34" i="3"/>
  <c r="W34" i="3"/>
  <c r="U34" i="3"/>
  <c r="S34" i="3"/>
  <c r="Q34" i="3"/>
  <c r="O34" i="3"/>
  <c r="M34" i="3"/>
  <c r="K34" i="3"/>
  <c r="I34" i="3"/>
  <c r="G34" i="3"/>
  <c r="E34" i="3"/>
  <c r="C34" i="3"/>
  <c r="DY33" i="3"/>
  <c r="DW33" i="3"/>
  <c r="DU33" i="3"/>
  <c r="DS33" i="3"/>
  <c r="DQ33" i="3"/>
  <c r="DO33" i="3"/>
  <c r="DM33" i="3"/>
  <c r="DK33" i="3"/>
  <c r="DI33" i="3"/>
  <c r="DG33" i="3"/>
  <c r="DE33" i="3"/>
  <c r="DC33" i="3"/>
  <c r="DA33" i="3"/>
  <c r="CY33" i="3"/>
  <c r="CW33" i="3"/>
  <c r="CU33" i="3"/>
  <c r="CS33" i="3"/>
  <c r="CQ33" i="3"/>
  <c r="CO33" i="3"/>
  <c r="CM33" i="3"/>
  <c r="CK33" i="3"/>
  <c r="CI33" i="3"/>
  <c r="CG33" i="3"/>
  <c r="CE33" i="3"/>
  <c r="CC33" i="3"/>
  <c r="CA33" i="3"/>
  <c r="BY33" i="3"/>
  <c r="BW33" i="3"/>
  <c r="BU33" i="3"/>
  <c r="BS33" i="3"/>
  <c r="BQ33" i="3"/>
  <c r="BO33" i="3"/>
  <c r="BM33" i="3"/>
  <c r="BK33" i="3"/>
  <c r="BI33" i="3"/>
  <c r="BG33" i="3"/>
  <c r="BE33" i="3"/>
  <c r="BC33" i="3"/>
  <c r="BA33" i="3"/>
  <c r="AY33" i="3"/>
  <c r="AW33" i="3"/>
  <c r="AU33" i="3"/>
  <c r="AS33" i="3"/>
  <c r="AQ33" i="3"/>
  <c r="AO33" i="3"/>
  <c r="AM33" i="3"/>
  <c r="AK33" i="3"/>
  <c r="AI33" i="3"/>
  <c r="AG33" i="3"/>
  <c r="AE33" i="3"/>
  <c r="AC33" i="3"/>
  <c r="AA33" i="3"/>
  <c r="Y33" i="3"/>
  <c r="W33" i="3"/>
  <c r="U33" i="3"/>
  <c r="S33" i="3"/>
  <c r="Q33" i="3"/>
  <c r="O33" i="3"/>
  <c r="M33" i="3"/>
  <c r="K33" i="3"/>
  <c r="I33" i="3"/>
  <c r="G33" i="3"/>
  <c r="E33" i="3"/>
  <c r="C33" i="3"/>
  <c r="DY32" i="3"/>
  <c r="DW32" i="3"/>
  <c r="DU32" i="3"/>
  <c r="DS32" i="3"/>
  <c r="DQ32" i="3"/>
  <c r="DO32" i="3"/>
  <c r="DM32" i="3"/>
  <c r="DK32" i="3"/>
  <c r="DI32" i="3"/>
  <c r="DG32" i="3"/>
  <c r="DE32" i="3"/>
  <c r="DC32" i="3"/>
  <c r="DA32" i="3"/>
  <c r="CY32" i="3"/>
  <c r="CW32" i="3"/>
  <c r="CU32" i="3"/>
  <c r="CS32" i="3"/>
  <c r="CQ32" i="3"/>
  <c r="CO32" i="3"/>
  <c r="CM32" i="3"/>
  <c r="CK32" i="3"/>
  <c r="CI32" i="3"/>
  <c r="CG32" i="3"/>
  <c r="CE32" i="3"/>
  <c r="CC32" i="3"/>
  <c r="CA32" i="3"/>
  <c r="BY32" i="3"/>
  <c r="BW32" i="3"/>
  <c r="BU32" i="3"/>
  <c r="BS32" i="3"/>
  <c r="BQ32" i="3"/>
  <c r="BO32" i="3"/>
  <c r="BM32" i="3"/>
  <c r="BK32" i="3"/>
  <c r="BI32" i="3"/>
  <c r="BG32" i="3"/>
  <c r="BE32" i="3"/>
  <c r="BC32" i="3"/>
  <c r="BA32" i="3"/>
  <c r="AY32" i="3"/>
  <c r="AW32" i="3"/>
  <c r="AU32" i="3"/>
  <c r="AS32" i="3"/>
  <c r="AQ32" i="3"/>
  <c r="AO32" i="3"/>
  <c r="AM32" i="3"/>
  <c r="AK32" i="3"/>
  <c r="AI32" i="3"/>
  <c r="AG32" i="3"/>
  <c r="AE32" i="3"/>
  <c r="AC32" i="3"/>
  <c r="AA32" i="3"/>
  <c r="Y32" i="3"/>
  <c r="W32" i="3"/>
  <c r="U32" i="3"/>
  <c r="S32" i="3"/>
  <c r="Q32" i="3"/>
  <c r="O32" i="3"/>
  <c r="M32" i="3"/>
  <c r="K32" i="3"/>
  <c r="I32" i="3"/>
  <c r="G32" i="3"/>
  <c r="E32" i="3"/>
  <c r="C32" i="3"/>
  <c r="DY31" i="3"/>
  <c r="DW31" i="3"/>
  <c r="DU31" i="3"/>
  <c r="DS31" i="3"/>
  <c r="DQ31" i="3"/>
  <c r="DO31" i="3"/>
  <c r="DM31" i="3"/>
  <c r="DK31" i="3"/>
  <c r="DI31" i="3"/>
  <c r="DG31" i="3"/>
  <c r="DE31" i="3"/>
  <c r="DC31" i="3"/>
  <c r="DA31" i="3"/>
  <c r="CY31" i="3"/>
  <c r="CW31" i="3"/>
  <c r="CU31" i="3"/>
  <c r="CS31" i="3"/>
  <c r="CQ31" i="3"/>
  <c r="CO31" i="3"/>
  <c r="CM31" i="3"/>
  <c r="CK31" i="3"/>
  <c r="CI31" i="3"/>
  <c r="CG31" i="3"/>
  <c r="CE31" i="3"/>
  <c r="CC31" i="3"/>
  <c r="CA31" i="3"/>
  <c r="BY31" i="3"/>
  <c r="BW31" i="3"/>
  <c r="BU31" i="3"/>
  <c r="BS31" i="3"/>
  <c r="BQ31" i="3"/>
  <c r="BO31" i="3"/>
  <c r="BM31" i="3"/>
  <c r="BK31" i="3"/>
  <c r="BI31" i="3"/>
  <c r="BG31" i="3"/>
  <c r="BE31" i="3"/>
  <c r="BC31" i="3"/>
  <c r="BA31" i="3"/>
  <c r="AY31" i="3"/>
  <c r="AW31" i="3"/>
  <c r="AU31" i="3"/>
  <c r="AS31" i="3"/>
  <c r="AQ31" i="3"/>
  <c r="AO31" i="3"/>
  <c r="AM31" i="3"/>
  <c r="AK31" i="3"/>
  <c r="AI31" i="3"/>
  <c r="AG31" i="3"/>
  <c r="AE31" i="3"/>
  <c r="AC31" i="3"/>
  <c r="AA31" i="3"/>
  <c r="Y31" i="3"/>
  <c r="W31" i="3"/>
  <c r="U31" i="3"/>
  <c r="S31" i="3"/>
  <c r="Q31" i="3"/>
  <c r="O31" i="3"/>
  <c r="M31" i="3"/>
  <c r="K31" i="3"/>
  <c r="I31" i="3"/>
  <c r="G31" i="3"/>
  <c r="E31" i="3"/>
  <c r="C31" i="3"/>
  <c r="DZ31" i="3" s="1"/>
  <c r="DY30" i="3"/>
  <c r="DW30" i="3"/>
  <c r="DU30" i="3"/>
  <c r="DS30" i="3"/>
  <c r="DQ30" i="3"/>
  <c r="DO30" i="3"/>
  <c r="DM30" i="3"/>
  <c r="DK30" i="3"/>
  <c r="DI30" i="3"/>
  <c r="DG30" i="3"/>
  <c r="DE30" i="3"/>
  <c r="DC30" i="3"/>
  <c r="DA30" i="3"/>
  <c r="CY30" i="3"/>
  <c r="CW30" i="3"/>
  <c r="CU30" i="3"/>
  <c r="CS30" i="3"/>
  <c r="CQ30" i="3"/>
  <c r="CO30" i="3"/>
  <c r="CM30" i="3"/>
  <c r="CK30" i="3"/>
  <c r="CI30" i="3"/>
  <c r="CG30" i="3"/>
  <c r="CE30" i="3"/>
  <c r="CC30" i="3"/>
  <c r="CA30" i="3"/>
  <c r="BY30" i="3"/>
  <c r="BW30" i="3"/>
  <c r="BU30" i="3"/>
  <c r="BS30" i="3"/>
  <c r="BQ30" i="3"/>
  <c r="BO30" i="3"/>
  <c r="BM30" i="3"/>
  <c r="BK30" i="3"/>
  <c r="BI30" i="3"/>
  <c r="BG30" i="3"/>
  <c r="BE30" i="3"/>
  <c r="BC30" i="3"/>
  <c r="BA30" i="3"/>
  <c r="AY30" i="3"/>
  <c r="AW30" i="3"/>
  <c r="AU30" i="3"/>
  <c r="AS30" i="3"/>
  <c r="AQ30" i="3"/>
  <c r="AO30" i="3"/>
  <c r="AM30" i="3"/>
  <c r="AK30" i="3"/>
  <c r="AI30" i="3"/>
  <c r="AG30" i="3"/>
  <c r="AE30" i="3"/>
  <c r="AC30" i="3"/>
  <c r="AA30" i="3"/>
  <c r="Y30" i="3"/>
  <c r="W30" i="3"/>
  <c r="U30" i="3"/>
  <c r="S30" i="3"/>
  <c r="Q30" i="3"/>
  <c r="O30" i="3"/>
  <c r="M30" i="3"/>
  <c r="K30" i="3"/>
  <c r="I30" i="3"/>
  <c r="G30" i="3"/>
  <c r="E30" i="3"/>
  <c r="C30" i="3"/>
  <c r="DZ30" i="3" s="1"/>
  <c r="DY29" i="3"/>
  <c r="DW29" i="3"/>
  <c r="DU29" i="3"/>
  <c r="DS29" i="3"/>
  <c r="DQ29" i="3"/>
  <c r="DO29" i="3"/>
  <c r="DM29" i="3"/>
  <c r="DK29" i="3"/>
  <c r="DI29" i="3"/>
  <c r="DG29" i="3"/>
  <c r="DE29" i="3"/>
  <c r="DC29" i="3"/>
  <c r="DA29" i="3"/>
  <c r="CY29" i="3"/>
  <c r="CW29" i="3"/>
  <c r="CU29" i="3"/>
  <c r="CS29" i="3"/>
  <c r="CQ29" i="3"/>
  <c r="CO29" i="3"/>
  <c r="CM29" i="3"/>
  <c r="CK29" i="3"/>
  <c r="CI29" i="3"/>
  <c r="CG29" i="3"/>
  <c r="CE29" i="3"/>
  <c r="CC29" i="3"/>
  <c r="CA29" i="3"/>
  <c r="BY29" i="3"/>
  <c r="BW29" i="3"/>
  <c r="BU29" i="3"/>
  <c r="BS29" i="3"/>
  <c r="BQ29" i="3"/>
  <c r="BO29" i="3"/>
  <c r="BM29" i="3"/>
  <c r="BK29" i="3"/>
  <c r="BI29" i="3"/>
  <c r="BG29" i="3"/>
  <c r="BE29" i="3"/>
  <c r="BC29" i="3"/>
  <c r="BA29" i="3"/>
  <c r="AY29" i="3"/>
  <c r="AW29" i="3"/>
  <c r="AU29" i="3"/>
  <c r="AS29" i="3"/>
  <c r="AQ29" i="3"/>
  <c r="AO29" i="3"/>
  <c r="AM29" i="3"/>
  <c r="AK29" i="3"/>
  <c r="AI29" i="3"/>
  <c r="AG29" i="3"/>
  <c r="AE29" i="3"/>
  <c r="AC29" i="3"/>
  <c r="AA29" i="3"/>
  <c r="Y29" i="3"/>
  <c r="W29" i="3"/>
  <c r="U29" i="3"/>
  <c r="S29" i="3"/>
  <c r="Q29" i="3"/>
  <c r="O29" i="3"/>
  <c r="M29" i="3"/>
  <c r="K29" i="3"/>
  <c r="I29" i="3"/>
  <c r="G29" i="3"/>
  <c r="E29" i="3"/>
  <c r="C29" i="3"/>
  <c r="DY28" i="3"/>
  <c r="DW28" i="3"/>
  <c r="DU28" i="3"/>
  <c r="DS28" i="3"/>
  <c r="DQ28" i="3"/>
  <c r="DO28" i="3"/>
  <c r="DM28" i="3"/>
  <c r="DK28" i="3"/>
  <c r="DI28" i="3"/>
  <c r="DG28" i="3"/>
  <c r="DE28" i="3"/>
  <c r="DC28" i="3"/>
  <c r="DA28" i="3"/>
  <c r="CY28" i="3"/>
  <c r="CW28" i="3"/>
  <c r="CU28" i="3"/>
  <c r="CS28" i="3"/>
  <c r="CQ28" i="3"/>
  <c r="CO28" i="3"/>
  <c r="CM28" i="3"/>
  <c r="CK28" i="3"/>
  <c r="CI28" i="3"/>
  <c r="CG28" i="3"/>
  <c r="CE28" i="3"/>
  <c r="CC28" i="3"/>
  <c r="CA28" i="3"/>
  <c r="BY28" i="3"/>
  <c r="BW28" i="3"/>
  <c r="BU28" i="3"/>
  <c r="BS28" i="3"/>
  <c r="BQ28" i="3"/>
  <c r="BO28" i="3"/>
  <c r="BM28" i="3"/>
  <c r="BK28" i="3"/>
  <c r="BI28" i="3"/>
  <c r="BG28" i="3"/>
  <c r="BE28" i="3"/>
  <c r="BC28" i="3"/>
  <c r="BA28" i="3"/>
  <c r="AY28" i="3"/>
  <c r="AW28" i="3"/>
  <c r="AU28" i="3"/>
  <c r="AS28" i="3"/>
  <c r="AQ28" i="3"/>
  <c r="AO28" i="3"/>
  <c r="AM28" i="3"/>
  <c r="AK28" i="3"/>
  <c r="AI28" i="3"/>
  <c r="AG28" i="3"/>
  <c r="AE28" i="3"/>
  <c r="AC28" i="3"/>
  <c r="AA28" i="3"/>
  <c r="Y28" i="3"/>
  <c r="W28" i="3"/>
  <c r="U28" i="3"/>
  <c r="S28" i="3"/>
  <c r="Q28" i="3"/>
  <c r="O28" i="3"/>
  <c r="M28" i="3"/>
  <c r="K28" i="3"/>
  <c r="I28" i="3"/>
  <c r="G28" i="3"/>
  <c r="E28" i="3"/>
  <c r="C28" i="3"/>
  <c r="DZ28" i="3" s="1"/>
  <c r="DY27" i="3"/>
  <c r="DW27" i="3"/>
  <c r="DU27" i="3"/>
  <c r="DS27" i="3"/>
  <c r="DQ27" i="3"/>
  <c r="DO27" i="3"/>
  <c r="DM27" i="3"/>
  <c r="DK27" i="3"/>
  <c r="DI27" i="3"/>
  <c r="DG27" i="3"/>
  <c r="DE27" i="3"/>
  <c r="DC27" i="3"/>
  <c r="DA27" i="3"/>
  <c r="CY27" i="3"/>
  <c r="CW27" i="3"/>
  <c r="CU27" i="3"/>
  <c r="CS27" i="3"/>
  <c r="CQ27" i="3"/>
  <c r="CO27" i="3"/>
  <c r="CM27" i="3"/>
  <c r="CK27" i="3"/>
  <c r="CI27" i="3"/>
  <c r="CG27" i="3"/>
  <c r="CE27" i="3"/>
  <c r="CC27" i="3"/>
  <c r="CA27" i="3"/>
  <c r="BY27" i="3"/>
  <c r="BW27" i="3"/>
  <c r="BU27" i="3"/>
  <c r="BS27" i="3"/>
  <c r="BQ27" i="3"/>
  <c r="BO27" i="3"/>
  <c r="BM27" i="3"/>
  <c r="BK27" i="3"/>
  <c r="BI27" i="3"/>
  <c r="BG27" i="3"/>
  <c r="BE27" i="3"/>
  <c r="BC27" i="3"/>
  <c r="BA27" i="3"/>
  <c r="AY27" i="3"/>
  <c r="AW27" i="3"/>
  <c r="AU27" i="3"/>
  <c r="AS27" i="3"/>
  <c r="AQ27" i="3"/>
  <c r="AO27" i="3"/>
  <c r="AM27" i="3"/>
  <c r="AK27" i="3"/>
  <c r="AI27" i="3"/>
  <c r="AG27" i="3"/>
  <c r="AE27" i="3"/>
  <c r="AC27" i="3"/>
  <c r="AA27" i="3"/>
  <c r="Y27" i="3"/>
  <c r="W27" i="3"/>
  <c r="U27" i="3"/>
  <c r="S27" i="3"/>
  <c r="Q27" i="3"/>
  <c r="O27" i="3"/>
  <c r="M27" i="3"/>
  <c r="K27" i="3"/>
  <c r="I27" i="3"/>
  <c r="G27" i="3"/>
  <c r="E27" i="3"/>
  <c r="C27" i="3"/>
  <c r="DZ27" i="3" s="1"/>
  <c r="DY26" i="3"/>
  <c r="DW26" i="3"/>
  <c r="DU26" i="3"/>
  <c r="DS26" i="3"/>
  <c r="DQ26" i="3"/>
  <c r="DO26" i="3"/>
  <c r="DM26" i="3"/>
  <c r="DK26" i="3"/>
  <c r="DI26" i="3"/>
  <c r="DG26" i="3"/>
  <c r="DE26" i="3"/>
  <c r="DC26" i="3"/>
  <c r="DA26" i="3"/>
  <c r="CY26" i="3"/>
  <c r="CW26" i="3"/>
  <c r="CU26" i="3"/>
  <c r="CS26" i="3"/>
  <c r="CQ26" i="3"/>
  <c r="CO26" i="3"/>
  <c r="CM26" i="3"/>
  <c r="CK26" i="3"/>
  <c r="CI26" i="3"/>
  <c r="CG26" i="3"/>
  <c r="CE26" i="3"/>
  <c r="CC26" i="3"/>
  <c r="CA26" i="3"/>
  <c r="BY26" i="3"/>
  <c r="BW26" i="3"/>
  <c r="BU26" i="3"/>
  <c r="BS26" i="3"/>
  <c r="BQ26" i="3"/>
  <c r="BO26" i="3"/>
  <c r="BM26" i="3"/>
  <c r="BK26" i="3"/>
  <c r="BI26" i="3"/>
  <c r="BG26" i="3"/>
  <c r="BE26" i="3"/>
  <c r="BC26" i="3"/>
  <c r="BA26" i="3"/>
  <c r="AY26" i="3"/>
  <c r="AW26" i="3"/>
  <c r="AU26" i="3"/>
  <c r="AS26" i="3"/>
  <c r="AQ26" i="3"/>
  <c r="AO26" i="3"/>
  <c r="AM26" i="3"/>
  <c r="AK26" i="3"/>
  <c r="AI26" i="3"/>
  <c r="AG26" i="3"/>
  <c r="AE26" i="3"/>
  <c r="AC26" i="3"/>
  <c r="AA26" i="3"/>
  <c r="Y26" i="3"/>
  <c r="W26" i="3"/>
  <c r="U26" i="3"/>
  <c r="S26" i="3"/>
  <c r="Q26" i="3"/>
  <c r="O26" i="3"/>
  <c r="M26" i="3"/>
  <c r="K26" i="3"/>
  <c r="I26" i="3"/>
  <c r="G26" i="3"/>
  <c r="E26" i="3"/>
  <c r="C26" i="3"/>
  <c r="DZ26" i="3" s="1"/>
  <c r="DY25" i="3"/>
  <c r="DW25" i="3"/>
  <c r="DU25" i="3"/>
  <c r="DS25" i="3"/>
  <c r="DQ25" i="3"/>
  <c r="DO25" i="3"/>
  <c r="DM25" i="3"/>
  <c r="DK25" i="3"/>
  <c r="DI25" i="3"/>
  <c r="DG25" i="3"/>
  <c r="DE25" i="3"/>
  <c r="DC25" i="3"/>
  <c r="DA25" i="3"/>
  <c r="CY25" i="3"/>
  <c r="CW25" i="3"/>
  <c r="CU25" i="3"/>
  <c r="CS25" i="3"/>
  <c r="CQ25" i="3"/>
  <c r="CO25" i="3"/>
  <c r="CM25" i="3"/>
  <c r="CK25" i="3"/>
  <c r="CI25" i="3"/>
  <c r="CG25" i="3"/>
  <c r="CE25" i="3"/>
  <c r="CC25" i="3"/>
  <c r="CA25" i="3"/>
  <c r="BY25" i="3"/>
  <c r="BW25" i="3"/>
  <c r="BU25" i="3"/>
  <c r="BS25" i="3"/>
  <c r="BQ25" i="3"/>
  <c r="BO25" i="3"/>
  <c r="BM25" i="3"/>
  <c r="BK25" i="3"/>
  <c r="BI25" i="3"/>
  <c r="BG25" i="3"/>
  <c r="BE25" i="3"/>
  <c r="BC25" i="3"/>
  <c r="BA25" i="3"/>
  <c r="AY25" i="3"/>
  <c r="AW25" i="3"/>
  <c r="AU25" i="3"/>
  <c r="AS25" i="3"/>
  <c r="AQ25" i="3"/>
  <c r="AO25" i="3"/>
  <c r="AM25" i="3"/>
  <c r="AK25" i="3"/>
  <c r="AI25" i="3"/>
  <c r="AG25" i="3"/>
  <c r="AE25" i="3"/>
  <c r="AC25" i="3"/>
  <c r="AA25" i="3"/>
  <c r="Y25" i="3"/>
  <c r="W25" i="3"/>
  <c r="U25" i="3"/>
  <c r="S25" i="3"/>
  <c r="Q25" i="3"/>
  <c r="O25" i="3"/>
  <c r="M25" i="3"/>
  <c r="K25" i="3"/>
  <c r="I25" i="3"/>
  <c r="G25" i="3"/>
  <c r="E25" i="3"/>
  <c r="C25" i="3"/>
  <c r="DY24" i="3"/>
  <c r="DW24" i="3"/>
  <c r="DU24" i="3"/>
  <c r="DS24" i="3"/>
  <c r="DQ24" i="3"/>
  <c r="DO24" i="3"/>
  <c r="DM24" i="3"/>
  <c r="DK24" i="3"/>
  <c r="DI24" i="3"/>
  <c r="DG24" i="3"/>
  <c r="DE24" i="3"/>
  <c r="DC24" i="3"/>
  <c r="DA24" i="3"/>
  <c r="CY24" i="3"/>
  <c r="CW24" i="3"/>
  <c r="CU24" i="3"/>
  <c r="CS24" i="3"/>
  <c r="CQ24" i="3"/>
  <c r="CO24" i="3"/>
  <c r="CM24" i="3"/>
  <c r="CK24" i="3"/>
  <c r="CI24" i="3"/>
  <c r="CG24" i="3"/>
  <c r="CE24" i="3"/>
  <c r="CC24" i="3"/>
  <c r="CA24" i="3"/>
  <c r="BY24" i="3"/>
  <c r="BW24" i="3"/>
  <c r="BU24" i="3"/>
  <c r="BS24" i="3"/>
  <c r="BQ24" i="3"/>
  <c r="BO24" i="3"/>
  <c r="BM24" i="3"/>
  <c r="BK24" i="3"/>
  <c r="BI24" i="3"/>
  <c r="BG24" i="3"/>
  <c r="BE24" i="3"/>
  <c r="BC24" i="3"/>
  <c r="BA24" i="3"/>
  <c r="AY24" i="3"/>
  <c r="AW24" i="3"/>
  <c r="AU24" i="3"/>
  <c r="AS24" i="3"/>
  <c r="AQ24" i="3"/>
  <c r="AO24" i="3"/>
  <c r="AM24" i="3"/>
  <c r="AK24" i="3"/>
  <c r="AI24" i="3"/>
  <c r="AG24" i="3"/>
  <c r="AE24" i="3"/>
  <c r="AC24" i="3"/>
  <c r="AA24" i="3"/>
  <c r="Y24" i="3"/>
  <c r="W24" i="3"/>
  <c r="U24" i="3"/>
  <c r="S24" i="3"/>
  <c r="Q24" i="3"/>
  <c r="O24" i="3"/>
  <c r="M24" i="3"/>
  <c r="K24" i="3"/>
  <c r="I24" i="3"/>
  <c r="G24" i="3"/>
  <c r="E24" i="3"/>
  <c r="C24" i="3"/>
  <c r="DY23" i="3"/>
  <c r="DW23" i="3"/>
  <c r="DU23" i="3"/>
  <c r="DS23" i="3"/>
  <c r="DQ23" i="3"/>
  <c r="DO23" i="3"/>
  <c r="DM23" i="3"/>
  <c r="DK23" i="3"/>
  <c r="DI23" i="3"/>
  <c r="DG23" i="3"/>
  <c r="DE23" i="3"/>
  <c r="DC23" i="3"/>
  <c r="DA23" i="3"/>
  <c r="CY23" i="3"/>
  <c r="CW23" i="3"/>
  <c r="CU23" i="3"/>
  <c r="CS23" i="3"/>
  <c r="CQ23" i="3"/>
  <c r="CO23" i="3"/>
  <c r="CM23" i="3"/>
  <c r="CK23" i="3"/>
  <c r="CI23" i="3"/>
  <c r="CG23" i="3"/>
  <c r="CE23" i="3"/>
  <c r="CC23" i="3"/>
  <c r="CA23" i="3"/>
  <c r="BY23" i="3"/>
  <c r="BW23" i="3"/>
  <c r="BU23" i="3"/>
  <c r="BS23" i="3"/>
  <c r="BQ23" i="3"/>
  <c r="BO23" i="3"/>
  <c r="BM23" i="3"/>
  <c r="BK23" i="3"/>
  <c r="BI23" i="3"/>
  <c r="BG23" i="3"/>
  <c r="BE23" i="3"/>
  <c r="BC23" i="3"/>
  <c r="BA23" i="3"/>
  <c r="AY23" i="3"/>
  <c r="AW23" i="3"/>
  <c r="AU23" i="3"/>
  <c r="AS23" i="3"/>
  <c r="AQ23" i="3"/>
  <c r="AO23" i="3"/>
  <c r="AM23" i="3"/>
  <c r="AK23" i="3"/>
  <c r="AI23" i="3"/>
  <c r="AG23" i="3"/>
  <c r="AE23" i="3"/>
  <c r="AC23" i="3"/>
  <c r="AA23" i="3"/>
  <c r="Y23" i="3"/>
  <c r="W23" i="3"/>
  <c r="U23" i="3"/>
  <c r="S23" i="3"/>
  <c r="Q23" i="3"/>
  <c r="O23" i="3"/>
  <c r="M23" i="3"/>
  <c r="K23" i="3"/>
  <c r="I23" i="3"/>
  <c r="G23" i="3"/>
  <c r="E23" i="3"/>
  <c r="C23" i="3"/>
  <c r="DY22" i="3"/>
  <c r="DW22" i="3"/>
  <c r="DU22" i="3"/>
  <c r="DS22" i="3"/>
  <c r="DQ22" i="3"/>
  <c r="DO22" i="3"/>
  <c r="DM22" i="3"/>
  <c r="DK22" i="3"/>
  <c r="DI22" i="3"/>
  <c r="DG22" i="3"/>
  <c r="DE22" i="3"/>
  <c r="DC22" i="3"/>
  <c r="DA22" i="3"/>
  <c r="CY22" i="3"/>
  <c r="CW22" i="3"/>
  <c r="CU22" i="3"/>
  <c r="CS22" i="3"/>
  <c r="CQ22" i="3"/>
  <c r="CO22" i="3"/>
  <c r="CM22" i="3"/>
  <c r="CK22" i="3"/>
  <c r="CI22" i="3"/>
  <c r="CG22" i="3"/>
  <c r="CE22" i="3"/>
  <c r="CC22" i="3"/>
  <c r="CA22" i="3"/>
  <c r="BY22" i="3"/>
  <c r="BW22" i="3"/>
  <c r="BU22" i="3"/>
  <c r="BS22" i="3"/>
  <c r="BQ22" i="3"/>
  <c r="BO22" i="3"/>
  <c r="BM22" i="3"/>
  <c r="BK22" i="3"/>
  <c r="BI22" i="3"/>
  <c r="BG22" i="3"/>
  <c r="BE22" i="3"/>
  <c r="BC22" i="3"/>
  <c r="BA22" i="3"/>
  <c r="AY22" i="3"/>
  <c r="AW22" i="3"/>
  <c r="AU22" i="3"/>
  <c r="AS22" i="3"/>
  <c r="AQ22" i="3"/>
  <c r="AO22" i="3"/>
  <c r="AM22" i="3"/>
  <c r="AK22" i="3"/>
  <c r="AI22" i="3"/>
  <c r="AG22" i="3"/>
  <c r="AE22" i="3"/>
  <c r="AC22" i="3"/>
  <c r="AA22" i="3"/>
  <c r="Y22" i="3"/>
  <c r="W22" i="3"/>
  <c r="U22" i="3"/>
  <c r="S22" i="3"/>
  <c r="Q22" i="3"/>
  <c r="O22" i="3"/>
  <c r="M22" i="3"/>
  <c r="K22" i="3"/>
  <c r="I22" i="3"/>
  <c r="G22" i="3"/>
  <c r="E22" i="3"/>
  <c r="C22" i="3"/>
  <c r="DZ22" i="3" s="1"/>
  <c r="DY21" i="3"/>
  <c r="DW21" i="3"/>
  <c r="DU21" i="3"/>
  <c r="DS21" i="3"/>
  <c r="DQ21" i="3"/>
  <c r="DO21" i="3"/>
  <c r="DM21" i="3"/>
  <c r="DK21" i="3"/>
  <c r="DI21" i="3"/>
  <c r="DG21" i="3"/>
  <c r="DE21" i="3"/>
  <c r="DC21" i="3"/>
  <c r="DA21" i="3"/>
  <c r="CY21" i="3"/>
  <c r="CW21" i="3"/>
  <c r="CU21" i="3"/>
  <c r="CS21" i="3"/>
  <c r="CQ21" i="3"/>
  <c r="CO21" i="3"/>
  <c r="CM21" i="3"/>
  <c r="CK21" i="3"/>
  <c r="CI21" i="3"/>
  <c r="CG21" i="3"/>
  <c r="CE21" i="3"/>
  <c r="CC21" i="3"/>
  <c r="CA21" i="3"/>
  <c r="BY21" i="3"/>
  <c r="BW21" i="3"/>
  <c r="BU21" i="3"/>
  <c r="BS21" i="3"/>
  <c r="BQ21" i="3"/>
  <c r="BO21" i="3"/>
  <c r="BM21" i="3"/>
  <c r="BK21" i="3"/>
  <c r="BI21" i="3"/>
  <c r="BG21" i="3"/>
  <c r="BE21" i="3"/>
  <c r="BC21" i="3"/>
  <c r="BA21" i="3"/>
  <c r="AY21" i="3"/>
  <c r="AW21" i="3"/>
  <c r="AU21" i="3"/>
  <c r="AS21" i="3"/>
  <c r="AQ21" i="3"/>
  <c r="AO21" i="3"/>
  <c r="AM21" i="3"/>
  <c r="AK21" i="3"/>
  <c r="AI21" i="3"/>
  <c r="AG21" i="3"/>
  <c r="AE21" i="3"/>
  <c r="AC21" i="3"/>
  <c r="AA21" i="3"/>
  <c r="Y21" i="3"/>
  <c r="W21" i="3"/>
  <c r="U21" i="3"/>
  <c r="S21" i="3"/>
  <c r="Q21" i="3"/>
  <c r="O21" i="3"/>
  <c r="M21" i="3"/>
  <c r="K21" i="3"/>
  <c r="I21" i="3"/>
  <c r="G21" i="3"/>
  <c r="E21" i="3"/>
  <c r="C21" i="3"/>
  <c r="DY20" i="3"/>
  <c r="DW20" i="3"/>
  <c r="DU20" i="3"/>
  <c r="DS20" i="3"/>
  <c r="DQ20" i="3"/>
  <c r="DO20" i="3"/>
  <c r="DM20" i="3"/>
  <c r="DK20" i="3"/>
  <c r="DI20" i="3"/>
  <c r="DG20" i="3"/>
  <c r="DE20" i="3"/>
  <c r="DC20" i="3"/>
  <c r="DA20" i="3"/>
  <c r="CY20" i="3"/>
  <c r="CW20" i="3"/>
  <c r="CU20" i="3"/>
  <c r="CS20" i="3"/>
  <c r="CQ20" i="3"/>
  <c r="CO20" i="3"/>
  <c r="CM20" i="3"/>
  <c r="CK20" i="3"/>
  <c r="CI20" i="3"/>
  <c r="CG20" i="3"/>
  <c r="CE20" i="3"/>
  <c r="CC20" i="3"/>
  <c r="CA20" i="3"/>
  <c r="BY20" i="3"/>
  <c r="BW20" i="3"/>
  <c r="BU20" i="3"/>
  <c r="BS20" i="3"/>
  <c r="BQ20" i="3"/>
  <c r="BO20" i="3"/>
  <c r="BM20" i="3"/>
  <c r="BK20" i="3"/>
  <c r="BI20" i="3"/>
  <c r="BG20" i="3"/>
  <c r="BE20" i="3"/>
  <c r="BC20" i="3"/>
  <c r="BA20" i="3"/>
  <c r="AY20" i="3"/>
  <c r="AW20" i="3"/>
  <c r="AU20" i="3"/>
  <c r="AS20" i="3"/>
  <c r="AQ20" i="3"/>
  <c r="AO20" i="3"/>
  <c r="AM20" i="3"/>
  <c r="AK20" i="3"/>
  <c r="AI20" i="3"/>
  <c r="AG20" i="3"/>
  <c r="AE20" i="3"/>
  <c r="AC20" i="3"/>
  <c r="AA20" i="3"/>
  <c r="Y20" i="3"/>
  <c r="W20" i="3"/>
  <c r="U20" i="3"/>
  <c r="S20" i="3"/>
  <c r="Q20" i="3"/>
  <c r="O20" i="3"/>
  <c r="M20" i="3"/>
  <c r="K20" i="3"/>
  <c r="I20" i="3"/>
  <c r="G20" i="3"/>
  <c r="E20" i="3"/>
  <c r="C20" i="3"/>
  <c r="DY19" i="3"/>
  <c r="DW19" i="3"/>
  <c r="DU19" i="3"/>
  <c r="DS19" i="3"/>
  <c r="DQ19" i="3"/>
  <c r="DO19" i="3"/>
  <c r="DM19" i="3"/>
  <c r="DK19" i="3"/>
  <c r="DI19" i="3"/>
  <c r="DG19" i="3"/>
  <c r="DE19" i="3"/>
  <c r="DC19" i="3"/>
  <c r="DA19" i="3"/>
  <c r="CY19" i="3"/>
  <c r="CW19" i="3"/>
  <c r="CU19" i="3"/>
  <c r="CS19" i="3"/>
  <c r="CQ19" i="3"/>
  <c r="CO19" i="3"/>
  <c r="CM19" i="3"/>
  <c r="CK19" i="3"/>
  <c r="CI19" i="3"/>
  <c r="CG19" i="3"/>
  <c r="CE19" i="3"/>
  <c r="CC19" i="3"/>
  <c r="CA19" i="3"/>
  <c r="BY19" i="3"/>
  <c r="BW19" i="3"/>
  <c r="BU19" i="3"/>
  <c r="BS19" i="3"/>
  <c r="BQ19" i="3"/>
  <c r="BO19" i="3"/>
  <c r="BM19" i="3"/>
  <c r="BK19" i="3"/>
  <c r="BI19" i="3"/>
  <c r="BG19" i="3"/>
  <c r="BE19" i="3"/>
  <c r="BC19" i="3"/>
  <c r="BA19" i="3"/>
  <c r="AY19" i="3"/>
  <c r="AW19" i="3"/>
  <c r="AU19" i="3"/>
  <c r="AS19" i="3"/>
  <c r="AQ19" i="3"/>
  <c r="AO19" i="3"/>
  <c r="AM19" i="3"/>
  <c r="AK19" i="3"/>
  <c r="AI19" i="3"/>
  <c r="AG19" i="3"/>
  <c r="AE19" i="3"/>
  <c r="AC19" i="3"/>
  <c r="AA19" i="3"/>
  <c r="Y19" i="3"/>
  <c r="W19" i="3"/>
  <c r="U19" i="3"/>
  <c r="S19" i="3"/>
  <c r="Q19" i="3"/>
  <c r="O19" i="3"/>
  <c r="M19" i="3"/>
  <c r="K19" i="3"/>
  <c r="I19" i="3"/>
  <c r="G19" i="3"/>
  <c r="E19" i="3"/>
  <c r="C19" i="3"/>
  <c r="DZ19" i="3" s="1"/>
  <c r="DY18" i="3"/>
  <c r="DW18" i="3"/>
  <c r="DU18" i="3"/>
  <c r="DS18" i="3"/>
  <c r="DQ18" i="3"/>
  <c r="DO18" i="3"/>
  <c r="DM18" i="3"/>
  <c r="DK18" i="3"/>
  <c r="DI18" i="3"/>
  <c r="DG18" i="3"/>
  <c r="DE18" i="3"/>
  <c r="DC18" i="3"/>
  <c r="DA18" i="3"/>
  <c r="CY18" i="3"/>
  <c r="CW18" i="3"/>
  <c r="CU18" i="3"/>
  <c r="CS18" i="3"/>
  <c r="CQ18" i="3"/>
  <c r="CO18" i="3"/>
  <c r="CM18" i="3"/>
  <c r="CK18" i="3"/>
  <c r="CI18" i="3"/>
  <c r="CG18" i="3"/>
  <c r="CE18" i="3"/>
  <c r="CC18" i="3"/>
  <c r="CA18" i="3"/>
  <c r="BY18" i="3"/>
  <c r="BW18" i="3"/>
  <c r="BU18" i="3"/>
  <c r="BS18" i="3"/>
  <c r="BQ18" i="3"/>
  <c r="BO18" i="3"/>
  <c r="BM18" i="3"/>
  <c r="BK18" i="3"/>
  <c r="BI18" i="3"/>
  <c r="BG18" i="3"/>
  <c r="BE18" i="3"/>
  <c r="BC18" i="3"/>
  <c r="BA18" i="3"/>
  <c r="AY18" i="3"/>
  <c r="AW18" i="3"/>
  <c r="AU18" i="3"/>
  <c r="AS18" i="3"/>
  <c r="AQ18" i="3"/>
  <c r="AO18" i="3"/>
  <c r="AM18" i="3"/>
  <c r="AK18" i="3"/>
  <c r="AI18" i="3"/>
  <c r="AG18" i="3"/>
  <c r="AE18" i="3"/>
  <c r="AC18" i="3"/>
  <c r="AA18" i="3"/>
  <c r="Y18" i="3"/>
  <c r="W18" i="3"/>
  <c r="U18" i="3"/>
  <c r="S18" i="3"/>
  <c r="Q18" i="3"/>
  <c r="O18" i="3"/>
  <c r="M18" i="3"/>
  <c r="K18" i="3"/>
  <c r="I18" i="3"/>
  <c r="G18" i="3"/>
  <c r="E18" i="3"/>
  <c r="C18" i="3"/>
  <c r="DY17" i="3"/>
  <c r="DW17" i="3"/>
  <c r="DU17" i="3"/>
  <c r="DS17" i="3"/>
  <c r="DQ17" i="3"/>
  <c r="DO17" i="3"/>
  <c r="DM17" i="3"/>
  <c r="DK17" i="3"/>
  <c r="DI17" i="3"/>
  <c r="DG17" i="3"/>
  <c r="DE17" i="3"/>
  <c r="DC17" i="3"/>
  <c r="DA17" i="3"/>
  <c r="CY17" i="3"/>
  <c r="CW17" i="3"/>
  <c r="CU17" i="3"/>
  <c r="CS17" i="3"/>
  <c r="CQ17" i="3"/>
  <c r="CO17" i="3"/>
  <c r="CM17" i="3"/>
  <c r="CK17" i="3"/>
  <c r="CI17" i="3"/>
  <c r="CG17" i="3"/>
  <c r="CE17" i="3"/>
  <c r="CC17" i="3"/>
  <c r="CA17" i="3"/>
  <c r="BY17" i="3"/>
  <c r="BW17" i="3"/>
  <c r="BU17" i="3"/>
  <c r="BS17" i="3"/>
  <c r="BQ17" i="3"/>
  <c r="BO17" i="3"/>
  <c r="BM17" i="3"/>
  <c r="BK17" i="3"/>
  <c r="BI17" i="3"/>
  <c r="BG17" i="3"/>
  <c r="BE17" i="3"/>
  <c r="BC17" i="3"/>
  <c r="BA17" i="3"/>
  <c r="AY17" i="3"/>
  <c r="AW17" i="3"/>
  <c r="AU17" i="3"/>
  <c r="AS17" i="3"/>
  <c r="AQ17" i="3"/>
  <c r="AO17" i="3"/>
  <c r="AM17" i="3"/>
  <c r="AK17" i="3"/>
  <c r="AI17" i="3"/>
  <c r="AG17" i="3"/>
  <c r="AE17" i="3"/>
  <c r="AC17" i="3"/>
  <c r="AA17" i="3"/>
  <c r="Y17" i="3"/>
  <c r="W17" i="3"/>
  <c r="U17" i="3"/>
  <c r="S17" i="3"/>
  <c r="Q17" i="3"/>
  <c r="O17" i="3"/>
  <c r="M17" i="3"/>
  <c r="K17" i="3"/>
  <c r="I17" i="3"/>
  <c r="G17" i="3"/>
  <c r="E17" i="3"/>
  <c r="C17" i="3"/>
  <c r="DZ17" i="3" s="1"/>
  <c r="DY16" i="3"/>
  <c r="DW16" i="3"/>
  <c r="DU16" i="3"/>
  <c r="DS16" i="3"/>
  <c r="DQ16" i="3"/>
  <c r="DO16" i="3"/>
  <c r="DM16" i="3"/>
  <c r="DK16" i="3"/>
  <c r="DI16" i="3"/>
  <c r="DG16" i="3"/>
  <c r="DE16" i="3"/>
  <c r="DC16" i="3"/>
  <c r="DA16" i="3"/>
  <c r="CY16" i="3"/>
  <c r="CW16" i="3"/>
  <c r="CU16" i="3"/>
  <c r="CS16" i="3"/>
  <c r="CQ16" i="3"/>
  <c r="CO16" i="3"/>
  <c r="CM16" i="3"/>
  <c r="CK16" i="3"/>
  <c r="CI16" i="3"/>
  <c r="CG16" i="3"/>
  <c r="CE16" i="3"/>
  <c r="CC16" i="3"/>
  <c r="CA16" i="3"/>
  <c r="BY16" i="3"/>
  <c r="BW16" i="3"/>
  <c r="BU16" i="3"/>
  <c r="BS16" i="3"/>
  <c r="BQ16" i="3"/>
  <c r="BO16" i="3"/>
  <c r="BM16" i="3"/>
  <c r="BK16" i="3"/>
  <c r="BI16" i="3"/>
  <c r="BG16" i="3"/>
  <c r="BE16" i="3"/>
  <c r="BC16" i="3"/>
  <c r="BA16" i="3"/>
  <c r="AY16" i="3"/>
  <c r="AW16" i="3"/>
  <c r="AU16" i="3"/>
  <c r="AS16" i="3"/>
  <c r="AQ16" i="3"/>
  <c r="AO16" i="3"/>
  <c r="AM16" i="3"/>
  <c r="AK16" i="3"/>
  <c r="AI16" i="3"/>
  <c r="AG16" i="3"/>
  <c r="AE16" i="3"/>
  <c r="AC16" i="3"/>
  <c r="AA16" i="3"/>
  <c r="Y16" i="3"/>
  <c r="W16" i="3"/>
  <c r="U16" i="3"/>
  <c r="S16" i="3"/>
  <c r="Q16" i="3"/>
  <c r="O16" i="3"/>
  <c r="M16" i="3"/>
  <c r="K16" i="3"/>
  <c r="I16" i="3"/>
  <c r="G16" i="3"/>
  <c r="E16" i="3"/>
  <c r="C16" i="3"/>
  <c r="DZ16" i="3" s="1"/>
  <c r="DY15" i="3"/>
  <c r="DW15" i="3"/>
  <c r="DU15" i="3"/>
  <c r="DS15" i="3"/>
  <c r="DQ15" i="3"/>
  <c r="DO15" i="3"/>
  <c r="DM15" i="3"/>
  <c r="DK15" i="3"/>
  <c r="DI15" i="3"/>
  <c r="DG15" i="3"/>
  <c r="DE15" i="3"/>
  <c r="DC15" i="3"/>
  <c r="DA15" i="3"/>
  <c r="CY15" i="3"/>
  <c r="CW15" i="3"/>
  <c r="CU15" i="3"/>
  <c r="CS15" i="3"/>
  <c r="CQ15" i="3"/>
  <c r="CO15" i="3"/>
  <c r="CM15" i="3"/>
  <c r="CK15" i="3"/>
  <c r="CI15" i="3"/>
  <c r="CG15" i="3"/>
  <c r="CE15" i="3"/>
  <c r="CC15" i="3"/>
  <c r="CA15" i="3"/>
  <c r="BY15" i="3"/>
  <c r="BW15" i="3"/>
  <c r="BU15" i="3"/>
  <c r="BS15" i="3"/>
  <c r="BQ15" i="3"/>
  <c r="BO15" i="3"/>
  <c r="BM15" i="3"/>
  <c r="BK15" i="3"/>
  <c r="BI15" i="3"/>
  <c r="BG15" i="3"/>
  <c r="BE15" i="3"/>
  <c r="BC15" i="3"/>
  <c r="BA15" i="3"/>
  <c r="AY15" i="3"/>
  <c r="AW15" i="3"/>
  <c r="AU15" i="3"/>
  <c r="AS15" i="3"/>
  <c r="AQ15" i="3"/>
  <c r="AO15" i="3"/>
  <c r="AM15" i="3"/>
  <c r="AK15" i="3"/>
  <c r="AI15" i="3"/>
  <c r="AG15" i="3"/>
  <c r="AE15" i="3"/>
  <c r="AC15" i="3"/>
  <c r="AA15" i="3"/>
  <c r="Y15" i="3"/>
  <c r="W15" i="3"/>
  <c r="U15" i="3"/>
  <c r="S15" i="3"/>
  <c r="Q15" i="3"/>
  <c r="O15" i="3"/>
  <c r="M15" i="3"/>
  <c r="K15" i="3"/>
  <c r="I15" i="3"/>
  <c r="G15" i="3"/>
  <c r="E15" i="3"/>
  <c r="C15" i="3"/>
  <c r="DY14" i="3"/>
  <c r="DW14" i="3"/>
  <c r="DU14" i="3"/>
  <c r="DS14" i="3"/>
  <c r="DQ14" i="3"/>
  <c r="DO14" i="3"/>
  <c r="DM14" i="3"/>
  <c r="DK14" i="3"/>
  <c r="DI14" i="3"/>
  <c r="DG14" i="3"/>
  <c r="DE14" i="3"/>
  <c r="DC14" i="3"/>
  <c r="DA14" i="3"/>
  <c r="CY14" i="3"/>
  <c r="CW14" i="3"/>
  <c r="CU14" i="3"/>
  <c r="CS14" i="3"/>
  <c r="CQ14" i="3"/>
  <c r="CO14" i="3"/>
  <c r="CM14" i="3"/>
  <c r="CK14" i="3"/>
  <c r="CI14" i="3"/>
  <c r="CG14" i="3"/>
  <c r="CE14" i="3"/>
  <c r="CC14" i="3"/>
  <c r="CA14" i="3"/>
  <c r="BY14" i="3"/>
  <c r="BW14" i="3"/>
  <c r="BU14" i="3"/>
  <c r="BS14" i="3"/>
  <c r="BQ14" i="3"/>
  <c r="BO14" i="3"/>
  <c r="BM14" i="3"/>
  <c r="BK14" i="3"/>
  <c r="BI14" i="3"/>
  <c r="BG14" i="3"/>
  <c r="BE14" i="3"/>
  <c r="BC14" i="3"/>
  <c r="BA14" i="3"/>
  <c r="AY14" i="3"/>
  <c r="AW14" i="3"/>
  <c r="AU14" i="3"/>
  <c r="AS14" i="3"/>
  <c r="AQ14" i="3"/>
  <c r="AO14" i="3"/>
  <c r="AM14" i="3"/>
  <c r="AK14" i="3"/>
  <c r="AI14" i="3"/>
  <c r="AG14" i="3"/>
  <c r="AE14" i="3"/>
  <c r="AC14" i="3"/>
  <c r="AA14" i="3"/>
  <c r="Y14" i="3"/>
  <c r="W14" i="3"/>
  <c r="U14" i="3"/>
  <c r="S14" i="3"/>
  <c r="Q14" i="3"/>
  <c r="O14" i="3"/>
  <c r="M14" i="3"/>
  <c r="K14" i="3"/>
  <c r="I14" i="3"/>
  <c r="G14" i="3"/>
  <c r="E14" i="3"/>
  <c r="C14" i="3"/>
  <c r="DY13" i="3"/>
  <c r="DW13" i="3"/>
  <c r="DU13" i="3"/>
  <c r="DS13" i="3"/>
  <c r="DQ13" i="3"/>
  <c r="DO13" i="3"/>
  <c r="DM13" i="3"/>
  <c r="DK13" i="3"/>
  <c r="DI13" i="3"/>
  <c r="DG13" i="3"/>
  <c r="DE13" i="3"/>
  <c r="DC13" i="3"/>
  <c r="DA13" i="3"/>
  <c r="CY13" i="3"/>
  <c r="CW13" i="3"/>
  <c r="CU13" i="3"/>
  <c r="CS13" i="3"/>
  <c r="CQ13" i="3"/>
  <c r="CO13" i="3"/>
  <c r="CM13" i="3"/>
  <c r="CK13" i="3"/>
  <c r="CI13" i="3"/>
  <c r="CG13" i="3"/>
  <c r="CE13" i="3"/>
  <c r="CC13" i="3"/>
  <c r="CA13" i="3"/>
  <c r="BY13" i="3"/>
  <c r="BW13" i="3"/>
  <c r="BU13" i="3"/>
  <c r="BS13" i="3"/>
  <c r="BQ13" i="3"/>
  <c r="BO13" i="3"/>
  <c r="BM13" i="3"/>
  <c r="BK13" i="3"/>
  <c r="BI13" i="3"/>
  <c r="BG13" i="3"/>
  <c r="BE13" i="3"/>
  <c r="BC13" i="3"/>
  <c r="BA13" i="3"/>
  <c r="AY13" i="3"/>
  <c r="AW13" i="3"/>
  <c r="AU13" i="3"/>
  <c r="AS13" i="3"/>
  <c r="AQ13" i="3"/>
  <c r="AO13" i="3"/>
  <c r="AM13" i="3"/>
  <c r="AK13" i="3"/>
  <c r="AI13" i="3"/>
  <c r="AG13" i="3"/>
  <c r="AE13" i="3"/>
  <c r="AC13" i="3"/>
  <c r="AA13" i="3"/>
  <c r="Y13" i="3"/>
  <c r="W13" i="3"/>
  <c r="U13" i="3"/>
  <c r="S13" i="3"/>
  <c r="Q13" i="3"/>
  <c r="O13" i="3"/>
  <c r="M13" i="3"/>
  <c r="K13" i="3"/>
  <c r="I13" i="3"/>
  <c r="G13" i="3"/>
  <c r="E13" i="3"/>
  <c r="C13" i="3"/>
  <c r="DY12" i="3"/>
  <c r="DW12" i="3"/>
  <c r="DU12" i="3"/>
  <c r="DS12" i="3"/>
  <c r="DQ12" i="3"/>
  <c r="DO12" i="3"/>
  <c r="DM12" i="3"/>
  <c r="DK12" i="3"/>
  <c r="DI12" i="3"/>
  <c r="DG12" i="3"/>
  <c r="DE12" i="3"/>
  <c r="DC12" i="3"/>
  <c r="DA12" i="3"/>
  <c r="CY12" i="3"/>
  <c r="CW12" i="3"/>
  <c r="CU12" i="3"/>
  <c r="CS12" i="3"/>
  <c r="CQ12" i="3"/>
  <c r="CO12" i="3"/>
  <c r="CM12" i="3"/>
  <c r="CK12" i="3"/>
  <c r="CI12" i="3"/>
  <c r="CG12" i="3"/>
  <c r="CE12" i="3"/>
  <c r="CC12" i="3"/>
  <c r="CA12" i="3"/>
  <c r="BY12" i="3"/>
  <c r="BW12" i="3"/>
  <c r="BU12" i="3"/>
  <c r="BS12" i="3"/>
  <c r="BQ12" i="3"/>
  <c r="BO12" i="3"/>
  <c r="BM12" i="3"/>
  <c r="BK12" i="3"/>
  <c r="BI12" i="3"/>
  <c r="BG12" i="3"/>
  <c r="BE12" i="3"/>
  <c r="BC12" i="3"/>
  <c r="BA12" i="3"/>
  <c r="AY12" i="3"/>
  <c r="AW12" i="3"/>
  <c r="AU12" i="3"/>
  <c r="AS12" i="3"/>
  <c r="AQ12" i="3"/>
  <c r="AO12" i="3"/>
  <c r="AM12" i="3"/>
  <c r="AK12" i="3"/>
  <c r="AI12" i="3"/>
  <c r="AG12" i="3"/>
  <c r="AE12" i="3"/>
  <c r="AC12" i="3"/>
  <c r="AA12" i="3"/>
  <c r="Y12" i="3"/>
  <c r="W12" i="3"/>
  <c r="U12" i="3"/>
  <c r="S12" i="3"/>
  <c r="Q12" i="3"/>
  <c r="O12" i="3"/>
  <c r="M12" i="3"/>
  <c r="K12" i="3"/>
  <c r="I12" i="3"/>
  <c r="G12" i="3"/>
  <c r="E12" i="3"/>
  <c r="C12" i="3"/>
  <c r="DZ12" i="3" s="1"/>
  <c r="DY11" i="3"/>
  <c r="DW11" i="3"/>
  <c r="DU11" i="3"/>
  <c r="DS11" i="3"/>
  <c r="DQ11" i="3"/>
  <c r="DO11" i="3"/>
  <c r="DM11" i="3"/>
  <c r="DK11" i="3"/>
  <c r="DI11" i="3"/>
  <c r="DG11" i="3"/>
  <c r="DE11" i="3"/>
  <c r="DC11" i="3"/>
  <c r="DA11" i="3"/>
  <c r="CY11" i="3"/>
  <c r="CW11" i="3"/>
  <c r="CU11" i="3"/>
  <c r="CS11" i="3"/>
  <c r="CQ11" i="3"/>
  <c r="CO11" i="3"/>
  <c r="CM11" i="3"/>
  <c r="CK11" i="3"/>
  <c r="CI11" i="3"/>
  <c r="CG11" i="3"/>
  <c r="CE11" i="3"/>
  <c r="CC11" i="3"/>
  <c r="CA11" i="3"/>
  <c r="BY11" i="3"/>
  <c r="BW11" i="3"/>
  <c r="BU11" i="3"/>
  <c r="BS11" i="3"/>
  <c r="BQ11" i="3"/>
  <c r="BO11" i="3"/>
  <c r="BM11" i="3"/>
  <c r="BK11" i="3"/>
  <c r="BI11" i="3"/>
  <c r="BG11" i="3"/>
  <c r="BE11" i="3"/>
  <c r="BC11" i="3"/>
  <c r="BA11" i="3"/>
  <c r="AY11" i="3"/>
  <c r="AW11" i="3"/>
  <c r="AU11" i="3"/>
  <c r="AS11" i="3"/>
  <c r="AQ11" i="3"/>
  <c r="AO11" i="3"/>
  <c r="AM11" i="3"/>
  <c r="AK11" i="3"/>
  <c r="AI11" i="3"/>
  <c r="AG11" i="3"/>
  <c r="AE11" i="3"/>
  <c r="AC11" i="3"/>
  <c r="AA11" i="3"/>
  <c r="Y11" i="3"/>
  <c r="W11" i="3"/>
  <c r="U11" i="3"/>
  <c r="S11" i="3"/>
  <c r="Q11" i="3"/>
  <c r="O11" i="3"/>
  <c r="M11" i="3"/>
  <c r="K11" i="3"/>
  <c r="I11" i="3"/>
  <c r="G11" i="3"/>
  <c r="E11" i="3"/>
  <c r="C11" i="3"/>
  <c r="DZ11" i="3" s="1"/>
  <c r="DY10" i="3"/>
  <c r="DW10" i="3"/>
  <c r="DU10" i="3"/>
  <c r="DS10" i="3"/>
  <c r="DQ10" i="3"/>
  <c r="DO10" i="3"/>
  <c r="DM10" i="3"/>
  <c r="DK10" i="3"/>
  <c r="DI10" i="3"/>
  <c r="DG10" i="3"/>
  <c r="DE10" i="3"/>
  <c r="DC10" i="3"/>
  <c r="DA10" i="3"/>
  <c r="CY10" i="3"/>
  <c r="CW10" i="3"/>
  <c r="CU10" i="3"/>
  <c r="CS10" i="3"/>
  <c r="CQ10" i="3"/>
  <c r="CO10" i="3"/>
  <c r="CM10" i="3"/>
  <c r="CK10" i="3"/>
  <c r="CI10" i="3"/>
  <c r="CG10" i="3"/>
  <c r="CE10" i="3"/>
  <c r="CC10" i="3"/>
  <c r="CA10" i="3"/>
  <c r="BY10" i="3"/>
  <c r="BW10" i="3"/>
  <c r="BU10" i="3"/>
  <c r="BS10" i="3"/>
  <c r="BQ10" i="3"/>
  <c r="BO10" i="3"/>
  <c r="BM10" i="3"/>
  <c r="BK10" i="3"/>
  <c r="BI10" i="3"/>
  <c r="BG10" i="3"/>
  <c r="BE10" i="3"/>
  <c r="BC10" i="3"/>
  <c r="BA10" i="3"/>
  <c r="AY10" i="3"/>
  <c r="AW10" i="3"/>
  <c r="AU10" i="3"/>
  <c r="AS10" i="3"/>
  <c r="AQ10" i="3"/>
  <c r="AO10" i="3"/>
  <c r="AM10" i="3"/>
  <c r="AK10" i="3"/>
  <c r="AI10" i="3"/>
  <c r="AG10" i="3"/>
  <c r="AE10" i="3"/>
  <c r="AC10" i="3"/>
  <c r="AA10" i="3"/>
  <c r="Y10" i="3"/>
  <c r="W10" i="3"/>
  <c r="U10" i="3"/>
  <c r="S10" i="3"/>
  <c r="Q10" i="3"/>
  <c r="O10" i="3"/>
  <c r="M10" i="3"/>
  <c r="K10" i="3"/>
  <c r="I10" i="3"/>
  <c r="G10" i="3"/>
  <c r="E10" i="3"/>
  <c r="C10" i="3"/>
  <c r="DZ10" i="3" s="1"/>
  <c r="DY9" i="3"/>
  <c r="DW9" i="3"/>
  <c r="DU9" i="3"/>
  <c r="DS9" i="3"/>
  <c r="DQ9" i="3"/>
  <c r="DO9" i="3"/>
  <c r="DM9" i="3"/>
  <c r="DK9" i="3"/>
  <c r="DI9" i="3"/>
  <c r="DG9" i="3"/>
  <c r="DE9" i="3"/>
  <c r="DC9" i="3"/>
  <c r="DA9" i="3"/>
  <c r="CY9" i="3"/>
  <c r="CW9" i="3"/>
  <c r="CU9" i="3"/>
  <c r="CS9" i="3"/>
  <c r="CQ9" i="3"/>
  <c r="CO9" i="3"/>
  <c r="CM9" i="3"/>
  <c r="CK9" i="3"/>
  <c r="CI9" i="3"/>
  <c r="CG9" i="3"/>
  <c r="CE9" i="3"/>
  <c r="CC9" i="3"/>
  <c r="CA9" i="3"/>
  <c r="BY9" i="3"/>
  <c r="BW9" i="3"/>
  <c r="BU9" i="3"/>
  <c r="BS9" i="3"/>
  <c r="BQ9" i="3"/>
  <c r="BO9" i="3"/>
  <c r="BM9" i="3"/>
  <c r="BK9" i="3"/>
  <c r="BI9" i="3"/>
  <c r="BG9" i="3"/>
  <c r="BE9" i="3"/>
  <c r="BC9" i="3"/>
  <c r="BA9" i="3"/>
  <c r="AY9" i="3"/>
  <c r="AW9" i="3"/>
  <c r="AU9" i="3"/>
  <c r="AS9" i="3"/>
  <c r="AQ9" i="3"/>
  <c r="AO9" i="3"/>
  <c r="AM9" i="3"/>
  <c r="AK9" i="3"/>
  <c r="AI9" i="3"/>
  <c r="AG9" i="3"/>
  <c r="AE9" i="3"/>
  <c r="AC9" i="3"/>
  <c r="AA9" i="3"/>
  <c r="Y9" i="3"/>
  <c r="W9" i="3"/>
  <c r="U9" i="3"/>
  <c r="S9" i="3"/>
  <c r="Q9" i="3"/>
  <c r="O9" i="3"/>
  <c r="M9" i="3"/>
  <c r="K9" i="3"/>
  <c r="I9" i="3"/>
  <c r="G9" i="3"/>
  <c r="E9" i="3"/>
  <c r="C9" i="3"/>
  <c r="DY8" i="3"/>
  <c r="DW8" i="3"/>
  <c r="DU8" i="3"/>
  <c r="DS8" i="3"/>
  <c r="DQ8" i="3"/>
  <c r="DQ37" i="3" s="1"/>
  <c r="DO8" i="3"/>
  <c r="DM8" i="3"/>
  <c r="DK8" i="3"/>
  <c r="DI8" i="3"/>
  <c r="DG8" i="3"/>
  <c r="DE8" i="3"/>
  <c r="DC8" i="3"/>
  <c r="DA8" i="3"/>
  <c r="DA37" i="3" s="1"/>
  <c r="CY8" i="3"/>
  <c r="CW8" i="3"/>
  <c r="CU8" i="3"/>
  <c r="CS8" i="3"/>
  <c r="CQ8" i="3"/>
  <c r="CO8" i="3"/>
  <c r="CM8" i="3"/>
  <c r="CK8" i="3"/>
  <c r="CK37" i="3" s="1"/>
  <c r="CI8" i="3"/>
  <c r="CG8" i="3"/>
  <c r="CE8" i="3"/>
  <c r="CC8" i="3"/>
  <c r="CA8" i="3"/>
  <c r="BY8" i="3"/>
  <c r="BW8" i="3"/>
  <c r="BU8" i="3"/>
  <c r="BU37" i="3" s="1"/>
  <c r="BS8" i="3"/>
  <c r="BQ8" i="3"/>
  <c r="BO8" i="3"/>
  <c r="BM8" i="3"/>
  <c r="BK8" i="3"/>
  <c r="BI8" i="3"/>
  <c r="BG8" i="3"/>
  <c r="BE8" i="3"/>
  <c r="BE37" i="3" s="1"/>
  <c r="BC8" i="3"/>
  <c r="BA8" i="3"/>
  <c r="AY8" i="3"/>
  <c r="AW8" i="3"/>
  <c r="AU8" i="3"/>
  <c r="AS8" i="3"/>
  <c r="AQ8" i="3"/>
  <c r="AO8" i="3"/>
  <c r="AO37" i="3" s="1"/>
  <c r="AM8" i="3"/>
  <c r="AK8" i="3"/>
  <c r="AI8" i="3"/>
  <c r="AG8" i="3"/>
  <c r="AE8" i="3"/>
  <c r="AC8" i="3"/>
  <c r="AA8" i="3"/>
  <c r="Y8" i="3"/>
  <c r="Y37" i="3" s="1"/>
  <c r="W8" i="3"/>
  <c r="U8" i="3"/>
  <c r="S8" i="3"/>
  <c r="Q8" i="3"/>
  <c r="O8" i="3"/>
  <c r="M8" i="3"/>
  <c r="K8" i="3"/>
  <c r="I8" i="3"/>
  <c r="I37" i="3" s="1"/>
  <c r="G8" i="3"/>
  <c r="E8" i="3"/>
  <c r="C8" i="3"/>
  <c r="DZ8" i="3" s="1"/>
  <c r="DY7" i="3"/>
  <c r="DW7" i="3"/>
  <c r="DU7" i="3"/>
  <c r="DS7" i="3"/>
  <c r="DQ7" i="3"/>
  <c r="DO7" i="3"/>
  <c r="DM7" i="3"/>
  <c r="DK7" i="3"/>
  <c r="DI7" i="3"/>
  <c r="DG7" i="3"/>
  <c r="DE7" i="3"/>
  <c r="DC7" i="3"/>
  <c r="DA7" i="3"/>
  <c r="CY7" i="3"/>
  <c r="CW7" i="3"/>
  <c r="CU7" i="3"/>
  <c r="CS7" i="3"/>
  <c r="CQ7" i="3"/>
  <c r="CO7" i="3"/>
  <c r="CM7" i="3"/>
  <c r="CK7" i="3"/>
  <c r="CI7" i="3"/>
  <c r="CG7" i="3"/>
  <c r="CE7" i="3"/>
  <c r="CC7" i="3"/>
  <c r="CA7" i="3"/>
  <c r="BY7" i="3"/>
  <c r="BW7" i="3"/>
  <c r="BU7" i="3"/>
  <c r="BS7" i="3"/>
  <c r="BQ7" i="3"/>
  <c r="BO7" i="3"/>
  <c r="BM7" i="3"/>
  <c r="BK7" i="3"/>
  <c r="BI7" i="3"/>
  <c r="BG7" i="3"/>
  <c r="BE7" i="3"/>
  <c r="BC7" i="3"/>
  <c r="BA7" i="3"/>
  <c r="AY7" i="3"/>
  <c r="AW7" i="3"/>
  <c r="AU7" i="3"/>
  <c r="AS7" i="3"/>
  <c r="AQ7" i="3"/>
  <c r="AO7" i="3"/>
  <c r="AM7" i="3"/>
  <c r="AK7" i="3"/>
  <c r="AI7" i="3"/>
  <c r="AG7" i="3"/>
  <c r="AE7" i="3"/>
  <c r="AC7" i="3"/>
  <c r="AA7" i="3"/>
  <c r="Y7" i="3"/>
  <c r="W7" i="3"/>
  <c r="U7" i="3"/>
  <c r="S7" i="3"/>
  <c r="Q7" i="3"/>
  <c r="O7" i="3"/>
  <c r="M7" i="3"/>
  <c r="K7" i="3"/>
  <c r="I7" i="3"/>
  <c r="G7" i="3"/>
  <c r="E7" i="3"/>
  <c r="C7" i="3"/>
  <c r="DY6" i="3"/>
  <c r="DW6" i="3"/>
  <c r="DU6" i="3"/>
  <c r="DS6" i="3"/>
  <c r="DQ6" i="3"/>
  <c r="DO6" i="3"/>
  <c r="DM6" i="3"/>
  <c r="DK6" i="3"/>
  <c r="DI6" i="3"/>
  <c r="DG6" i="3"/>
  <c r="DE6" i="3"/>
  <c r="DC6" i="3"/>
  <c r="DA6" i="3"/>
  <c r="CY6" i="3"/>
  <c r="CW6" i="3"/>
  <c r="CU6" i="3"/>
  <c r="CS6" i="3"/>
  <c r="CQ6" i="3"/>
  <c r="CO6" i="3"/>
  <c r="CM6" i="3"/>
  <c r="CK6" i="3"/>
  <c r="CI6" i="3"/>
  <c r="CG6" i="3"/>
  <c r="CE6" i="3"/>
  <c r="CC6" i="3"/>
  <c r="CA6" i="3"/>
  <c r="BY6" i="3"/>
  <c r="BW6" i="3"/>
  <c r="BU6" i="3"/>
  <c r="BS6" i="3"/>
  <c r="BQ6" i="3"/>
  <c r="BO6" i="3"/>
  <c r="BM6" i="3"/>
  <c r="BK6" i="3"/>
  <c r="BI6" i="3"/>
  <c r="BG6" i="3"/>
  <c r="BE6" i="3"/>
  <c r="BC6" i="3"/>
  <c r="BA6" i="3"/>
  <c r="AY6" i="3"/>
  <c r="AW6" i="3"/>
  <c r="AU6" i="3"/>
  <c r="AS6" i="3"/>
  <c r="AQ6" i="3"/>
  <c r="AO6" i="3"/>
  <c r="AM6" i="3"/>
  <c r="AK6" i="3"/>
  <c r="AI6" i="3"/>
  <c r="AG6" i="3"/>
  <c r="AE6" i="3"/>
  <c r="AC6" i="3"/>
  <c r="AA6" i="3"/>
  <c r="Y6" i="3"/>
  <c r="W6" i="3"/>
  <c r="U6" i="3"/>
  <c r="S6" i="3"/>
  <c r="Q6" i="3"/>
  <c r="O6" i="3"/>
  <c r="M6" i="3"/>
  <c r="K6" i="3"/>
  <c r="I6" i="3"/>
  <c r="G6" i="3"/>
  <c r="E6" i="3"/>
  <c r="C6" i="3"/>
  <c r="DZ6" i="3" s="1"/>
  <c r="DY5" i="3"/>
  <c r="DY37" i="3" s="1"/>
  <c r="DW5" i="3"/>
  <c r="DW37" i="3" s="1"/>
  <c r="DU5" i="3"/>
  <c r="DS5" i="3"/>
  <c r="DQ5" i="3"/>
  <c r="DO5" i="3"/>
  <c r="DM5" i="3"/>
  <c r="DK5" i="3"/>
  <c r="DI5" i="3"/>
  <c r="DI37" i="3" s="1"/>
  <c r="DG5" i="3"/>
  <c r="DG37" i="3" s="1"/>
  <c r="DE5" i="3"/>
  <c r="DC5" i="3"/>
  <c r="DA5" i="3"/>
  <c r="CY5" i="3"/>
  <c r="CW5" i="3"/>
  <c r="CU5" i="3"/>
  <c r="CS5" i="3"/>
  <c r="CS37" i="3" s="1"/>
  <c r="CQ5" i="3"/>
  <c r="CQ37" i="3" s="1"/>
  <c r="CO5" i="3"/>
  <c r="CM5" i="3"/>
  <c r="CK5" i="3"/>
  <c r="CI5" i="3"/>
  <c r="CG5" i="3"/>
  <c r="CE5" i="3"/>
  <c r="CC5" i="3"/>
  <c r="CC37" i="3" s="1"/>
  <c r="CA5" i="3"/>
  <c r="CA37" i="3" s="1"/>
  <c r="BY5" i="3"/>
  <c r="BW5" i="3"/>
  <c r="BU5" i="3"/>
  <c r="BS5" i="3"/>
  <c r="BQ5" i="3"/>
  <c r="BO5" i="3"/>
  <c r="BM5" i="3"/>
  <c r="BM37" i="3" s="1"/>
  <c r="BK5" i="3"/>
  <c r="BK37" i="3" s="1"/>
  <c r="BI5" i="3"/>
  <c r="BG5" i="3"/>
  <c r="BE5" i="3"/>
  <c r="BC5" i="3"/>
  <c r="BA5" i="3"/>
  <c r="AY5" i="3"/>
  <c r="AW5" i="3"/>
  <c r="AW37" i="3" s="1"/>
  <c r="AU5" i="3"/>
  <c r="AU37" i="3" s="1"/>
  <c r="AS5" i="3"/>
  <c r="AQ5" i="3"/>
  <c r="AO5" i="3"/>
  <c r="AM5" i="3"/>
  <c r="AK5" i="3"/>
  <c r="AI5" i="3"/>
  <c r="AG5" i="3"/>
  <c r="AG37" i="3" s="1"/>
  <c r="AE5" i="3"/>
  <c r="AE37" i="3" s="1"/>
  <c r="AC5" i="3"/>
  <c r="AA5" i="3"/>
  <c r="Y5" i="3"/>
  <c r="W5" i="3"/>
  <c r="U5" i="3"/>
  <c r="S5" i="3"/>
  <c r="Q5" i="3"/>
  <c r="Q37" i="3" s="1"/>
  <c r="O5" i="3"/>
  <c r="O37" i="3" s="1"/>
  <c r="M5" i="3"/>
  <c r="K5" i="3"/>
  <c r="I5" i="3"/>
  <c r="G5" i="3"/>
  <c r="E5" i="3"/>
  <c r="C5" i="3"/>
  <c r="E40" i="2"/>
  <c r="B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40" i="2" s="1"/>
  <c r="G8" i="2"/>
  <c r="G7" i="2"/>
  <c r="DZ5" i="5" l="1"/>
  <c r="DZ37" i="5" s="1"/>
  <c r="DX37" i="5"/>
  <c r="C37" i="3"/>
  <c r="AI37" i="3"/>
  <c r="BO37" i="3"/>
  <c r="CU37" i="3"/>
  <c r="DZ18" i="3"/>
  <c r="E37" i="3"/>
  <c r="U37" i="3"/>
  <c r="AK37" i="3"/>
  <c r="BA37" i="3"/>
  <c r="BQ37" i="3"/>
  <c r="CG37" i="3"/>
  <c r="CW37" i="3"/>
  <c r="DM37" i="3"/>
  <c r="G37" i="3"/>
  <c r="W37" i="3"/>
  <c r="AM37" i="3"/>
  <c r="BC37" i="3"/>
  <c r="BS37" i="3"/>
  <c r="CI37" i="3"/>
  <c r="CY37" i="3"/>
  <c r="DO37" i="3"/>
  <c r="DZ7" i="3"/>
  <c r="DZ13" i="3"/>
  <c r="DZ14" i="3"/>
  <c r="DZ20" i="3"/>
  <c r="DZ32" i="3"/>
  <c r="DZ33" i="3"/>
  <c r="S37" i="3"/>
  <c r="AY37" i="3"/>
  <c r="CE37" i="3"/>
  <c r="DK37" i="3"/>
  <c r="DZ29" i="3"/>
  <c r="K37" i="3"/>
  <c r="AA37" i="3"/>
  <c r="AQ37" i="3"/>
  <c r="BG37" i="3"/>
  <c r="BW37" i="3"/>
  <c r="CM37" i="3"/>
  <c r="DC37" i="3"/>
  <c r="DS37" i="3"/>
  <c r="DZ9" i="3"/>
  <c r="DZ15" i="3"/>
  <c r="DZ23" i="3"/>
  <c r="DZ36" i="3"/>
  <c r="DZ21" i="3"/>
  <c r="DZ34" i="3"/>
  <c r="M37" i="3"/>
  <c r="AC37" i="3"/>
  <c r="AS37" i="3"/>
  <c r="BI37" i="3"/>
  <c r="BY37" i="3"/>
  <c r="CO37" i="3"/>
  <c r="DE37" i="3"/>
  <c r="DU37" i="3"/>
  <c r="DZ24" i="3"/>
  <c r="DZ25" i="3"/>
  <c r="DZ5" i="3"/>
  <c r="DZ37" i="3" l="1"/>
  <c r="EA25" i="3" s="1"/>
  <c r="EB25" i="3" s="1"/>
  <c r="ED25" i="3" s="1"/>
  <c r="EH25" i="3" s="1"/>
  <c r="EA24" i="3"/>
  <c r="EB24" i="3" s="1"/>
  <c r="ED24" i="3" s="1"/>
  <c r="EH24" i="3" s="1"/>
  <c r="EA34" i="3"/>
  <c r="EB34" i="3" s="1"/>
  <c r="ED34" i="3" s="1"/>
  <c r="EH34" i="3" s="1"/>
  <c r="EA32" i="3"/>
  <c r="EB32" i="3" s="1"/>
  <c r="ED32" i="3" s="1"/>
  <c r="EH32" i="3" s="1"/>
  <c r="EA29" i="3"/>
  <c r="EB29" i="3" s="1"/>
  <c r="ED29" i="3" s="1"/>
  <c r="EH29" i="3" s="1"/>
  <c r="EA21" i="3"/>
  <c r="EB21" i="3" s="1"/>
  <c r="ED21" i="3" s="1"/>
  <c r="EH21" i="3" s="1"/>
  <c r="EA36" i="3"/>
  <c r="EB36" i="3" s="1"/>
  <c r="ED36" i="3" s="1"/>
  <c r="EH36" i="3" s="1"/>
  <c r="EA14" i="3"/>
  <c r="EB14" i="3" s="1"/>
  <c r="ED14" i="3" s="1"/>
  <c r="EH14" i="3" s="1"/>
  <c r="EA23" i="3"/>
  <c r="EB23" i="3" s="1"/>
  <c r="ED23" i="3" s="1"/>
  <c r="EH23" i="3" s="1"/>
  <c r="EA13" i="3"/>
  <c r="EB13" i="3" s="1"/>
  <c r="ED13" i="3" s="1"/>
  <c r="EH13" i="3" s="1"/>
  <c r="EA7" i="3"/>
  <c r="EB7" i="3" s="1"/>
  <c r="ED7" i="3" s="1"/>
  <c r="EH7" i="3" s="1"/>
  <c r="EA9" i="3" l="1"/>
  <c r="EB9" i="3" s="1"/>
  <c r="ED9" i="3" s="1"/>
  <c r="EH9" i="3" s="1"/>
  <c r="EA18" i="3"/>
  <c r="EB18" i="3" s="1"/>
  <c r="ED18" i="3" s="1"/>
  <c r="EH18" i="3" s="1"/>
  <c r="EA20" i="3"/>
  <c r="EB20" i="3" s="1"/>
  <c r="ED20" i="3" s="1"/>
  <c r="EH20" i="3" s="1"/>
  <c r="EA6" i="3"/>
  <c r="EB6" i="3" s="1"/>
  <c r="ED6" i="3" s="1"/>
  <c r="EH6" i="3" s="1"/>
  <c r="EA35" i="3"/>
  <c r="EB35" i="3" s="1"/>
  <c r="ED35" i="3" s="1"/>
  <c r="EH35" i="3" s="1"/>
  <c r="EA28" i="3"/>
  <c r="EB28" i="3" s="1"/>
  <c r="ED28" i="3" s="1"/>
  <c r="EH28" i="3" s="1"/>
  <c r="EA8" i="3"/>
  <c r="EB8" i="3" s="1"/>
  <c r="ED8" i="3" s="1"/>
  <c r="EH8" i="3" s="1"/>
  <c r="EA17" i="3"/>
  <c r="EB17" i="3" s="1"/>
  <c r="ED17" i="3" s="1"/>
  <c r="EH17" i="3" s="1"/>
  <c r="EA11" i="3"/>
  <c r="EB11" i="3" s="1"/>
  <c r="ED11" i="3" s="1"/>
  <c r="EH11" i="3" s="1"/>
  <c r="EA30" i="3"/>
  <c r="EB30" i="3" s="1"/>
  <c r="ED30" i="3" s="1"/>
  <c r="EH30" i="3" s="1"/>
  <c r="EA31" i="3"/>
  <c r="EB31" i="3" s="1"/>
  <c r="ED31" i="3" s="1"/>
  <c r="EH31" i="3" s="1"/>
  <c r="EA26" i="3"/>
  <c r="EB26" i="3" s="1"/>
  <c r="ED26" i="3" s="1"/>
  <c r="EH26" i="3" s="1"/>
  <c r="EA16" i="3"/>
  <c r="EB16" i="3" s="1"/>
  <c r="ED16" i="3" s="1"/>
  <c r="EH16" i="3" s="1"/>
  <c r="EA22" i="3"/>
  <c r="EB22" i="3" s="1"/>
  <c r="ED22" i="3" s="1"/>
  <c r="EH22" i="3" s="1"/>
  <c r="EA27" i="3"/>
  <c r="EB27" i="3" s="1"/>
  <c r="ED27" i="3" s="1"/>
  <c r="EH27" i="3" s="1"/>
  <c r="EA10" i="3"/>
  <c r="EB10" i="3" s="1"/>
  <c r="ED10" i="3" s="1"/>
  <c r="EH10" i="3" s="1"/>
  <c r="EA19" i="3"/>
  <c r="EB19" i="3" s="1"/>
  <c r="ED19" i="3" s="1"/>
  <c r="EH19" i="3" s="1"/>
  <c r="EA12" i="3"/>
  <c r="EB12" i="3" s="1"/>
  <c r="ED12" i="3" s="1"/>
  <c r="EH12" i="3" s="1"/>
  <c r="EA15" i="3"/>
  <c r="EB15" i="3" s="1"/>
  <c r="ED15" i="3" s="1"/>
  <c r="EH15" i="3" s="1"/>
  <c r="EA33" i="3"/>
  <c r="EB33" i="3" s="1"/>
  <c r="ED33" i="3" s="1"/>
  <c r="EH33" i="3" s="1"/>
  <c r="EA5" i="3"/>
  <c r="EB5" i="3" l="1"/>
  <c r="EA37" i="3"/>
  <c r="ED5" i="3" l="1"/>
  <c r="EB37" i="3"/>
  <c r="ED37" i="3" l="1"/>
  <c r="EH5" i="3"/>
  <c r="EH37" i="3" s="1"/>
</calcChain>
</file>

<file path=xl/comments1.xml><?xml version="1.0" encoding="utf-8"?>
<comments xmlns="http://schemas.openxmlformats.org/spreadsheetml/2006/main">
  <authors>
    <author>Jude Dille</author>
  </authors>
  <commentList>
    <comment ref="O4" authorId="0" shapeId="0">
      <text>
        <r>
          <rPr>
            <b/>
            <sz val="9"/>
            <color indexed="81"/>
            <rFont val="Tahoma"/>
            <family val="2"/>
          </rPr>
          <t>Jude Dille:</t>
        </r>
        <r>
          <rPr>
            <sz val="9"/>
            <color indexed="81"/>
            <rFont val="Tahoma"/>
            <family val="2"/>
          </rPr>
          <t xml:space="preserve">
Includes Dept 9620</t>
        </r>
      </text>
    </comment>
    <comment ref="X4" authorId="0" shapeId="0">
      <text>
        <r>
          <rPr>
            <b/>
            <sz val="9"/>
            <color indexed="81"/>
            <rFont val="Tahoma"/>
            <family val="2"/>
          </rPr>
          <t>Jude Dille:</t>
        </r>
        <r>
          <rPr>
            <sz val="9"/>
            <color indexed="81"/>
            <rFont val="Tahoma"/>
            <family val="2"/>
          </rPr>
          <t xml:space="preserve">
Includes Dept 0200</t>
        </r>
      </text>
    </comment>
    <comment ref="CJ4" authorId="0" shapeId="0">
      <text>
        <r>
          <rPr>
            <b/>
            <sz val="9"/>
            <color indexed="81"/>
            <rFont val="Tahoma"/>
            <family val="2"/>
          </rPr>
          <t>Jude Dille:</t>
        </r>
        <r>
          <rPr>
            <sz val="9"/>
            <color indexed="81"/>
            <rFont val="Tahoma"/>
            <family val="2"/>
          </rPr>
          <t xml:space="preserve">
Includes Dept 9620</t>
        </r>
      </text>
    </comment>
    <comment ref="CS4" authorId="0" shapeId="0">
      <text>
        <r>
          <rPr>
            <b/>
            <sz val="9"/>
            <color indexed="81"/>
            <rFont val="Tahoma"/>
            <family val="2"/>
          </rPr>
          <t>Jude Dille:</t>
        </r>
        <r>
          <rPr>
            <sz val="9"/>
            <color indexed="81"/>
            <rFont val="Tahoma"/>
            <family val="2"/>
          </rPr>
          <t xml:space="preserve">
Includes Dept 0200</t>
        </r>
      </text>
    </comment>
  </commentList>
</comments>
</file>

<file path=xl/comments2.xml><?xml version="1.0" encoding="utf-8"?>
<comments xmlns="http://schemas.openxmlformats.org/spreadsheetml/2006/main">
  <authors>
    <author>Jude Dille</author>
  </authors>
  <commentList>
    <comment ref="X4" authorId="0" shapeId="0">
      <text>
        <r>
          <rPr>
            <b/>
            <sz val="9"/>
            <color indexed="81"/>
            <rFont val="Tahoma"/>
            <family val="2"/>
          </rPr>
          <t>Jude Dille:</t>
        </r>
        <r>
          <rPr>
            <sz val="9"/>
            <color indexed="81"/>
            <rFont val="Tahoma"/>
            <family val="2"/>
          </rPr>
          <t xml:space="preserve">
Includes Dept 0002000</t>
        </r>
      </text>
    </comment>
    <comment ref="AE4" authorId="0" shapeId="0">
      <text>
        <r>
          <rPr>
            <b/>
            <sz val="9"/>
            <color indexed="81"/>
            <rFont val="Tahoma"/>
            <family val="2"/>
          </rPr>
          <t>Jude Dille:</t>
        </r>
        <r>
          <rPr>
            <sz val="9"/>
            <color indexed="81"/>
            <rFont val="Tahoma"/>
            <family val="2"/>
          </rPr>
          <t xml:space="preserve">
Includes Depts 0056100, 0056200, 0056300</t>
        </r>
      </text>
    </comment>
    <comment ref="AG4" authorId="0" shapeId="0">
      <text>
        <r>
          <rPr>
            <b/>
            <sz val="9"/>
            <color indexed="81"/>
            <rFont val="Tahoma"/>
            <family val="2"/>
          </rPr>
          <t>Jude Dille:</t>
        </r>
        <r>
          <rPr>
            <sz val="9"/>
            <color indexed="81"/>
            <rFont val="Tahoma"/>
            <family val="2"/>
          </rPr>
          <t xml:space="preserve">
Includes Depts 0057400 and 0057500</t>
        </r>
      </text>
    </comment>
    <comment ref="BK4" authorId="0" shapeId="0">
      <text>
        <r>
          <rPr>
            <b/>
            <sz val="9"/>
            <color indexed="81"/>
            <rFont val="Tahoma"/>
            <family val="2"/>
          </rPr>
          <t>Jude Dille:</t>
        </r>
        <r>
          <rPr>
            <sz val="9"/>
            <color indexed="81"/>
            <rFont val="Tahoma"/>
            <family val="2"/>
          </rPr>
          <t xml:space="preserve">
Includes Dept 0058000</t>
        </r>
      </text>
    </comment>
    <comment ref="ET9" authorId="0" shapeId="0">
      <text>
        <r>
          <rPr>
            <b/>
            <sz val="9"/>
            <color indexed="81"/>
            <rFont val="Tahoma"/>
            <family val="2"/>
          </rPr>
          <t>Jude Dille:</t>
        </r>
        <r>
          <rPr>
            <sz val="9"/>
            <color indexed="81"/>
            <rFont val="Tahoma"/>
            <family val="2"/>
          </rPr>
          <t xml:space="preserve">
1.27% increase in SqFt allocation</t>
        </r>
      </text>
    </comment>
  </commentList>
</comments>
</file>

<file path=xl/comments3.xml><?xml version="1.0" encoding="utf-8"?>
<comments xmlns="http://schemas.openxmlformats.org/spreadsheetml/2006/main">
  <authors>
    <author>Jude Dille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Jude Dille:</t>
        </r>
        <r>
          <rPr>
            <sz val="9"/>
            <color indexed="81"/>
            <rFont val="Tahoma"/>
            <family val="2"/>
          </rPr>
          <t xml:space="preserve">
Includes Dept 5640</t>
        </r>
      </text>
    </comment>
    <comment ref="X3" authorId="0" shapeId="0">
      <text>
        <r>
          <rPr>
            <b/>
            <sz val="9"/>
            <color indexed="81"/>
            <rFont val="Tahoma"/>
            <family val="2"/>
          </rPr>
          <t>Jude Dille:</t>
        </r>
        <r>
          <rPr>
            <sz val="9"/>
            <color indexed="81"/>
            <rFont val="Tahoma"/>
            <family val="2"/>
          </rPr>
          <t xml:space="preserve">
Includes Dept 0200</t>
        </r>
      </text>
    </comment>
    <comment ref="AF3" authorId="0" shapeId="0">
      <text>
        <r>
          <rPr>
            <b/>
            <sz val="9"/>
            <color indexed="81"/>
            <rFont val="Tahoma"/>
            <family val="2"/>
          </rPr>
          <t>Jude Dille:</t>
        </r>
        <r>
          <rPr>
            <sz val="9"/>
            <color indexed="81"/>
            <rFont val="Tahoma"/>
            <family val="2"/>
          </rPr>
          <t xml:space="preserve">
Includes Depts 5610, 5620, 5630</t>
        </r>
      </text>
    </comment>
    <comment ref="AH3" authorId="0" shapeId="0">
      <text>
        <r>
          <rPr>
            <b/>
            <sz val="9"/>
            <color indexed="81"/>
            <rFont val="Tahoma"/>
            <family val="2"/>
          </rPr>
          <t>Jude Dille:</t>
        </r>
        <r>
          <rPr>
            <sz val="9"/>
            <color indexed="81"/>
            <rFont val="Tahoma"/>
            <family val="2"/>
          </rPr>
          <t xml:space="preserve">
Includes Depts 5740 and 5750</t>
        </r>
      </text>
    </comment>
    <comment ref="BJ3" authorId="0" shapeId="0">
      <text>
        <r>
          <rPr>
            <b/>
            <sz val="9"/>
            <color indexed="81"/>
            <rFont val="Tahoma"/>
            <family val="2"/>
          </rPr>
          <t>Jude Dille:</t>
        </r>
        <r>
          <rPr>
            <sz val="9"/>
            <color indexed="81"/>
            <rFont val="Tahoma"/>
            <family val="2"/>
          </rPr>
          <t xml:space="preserve">
Includes Dept 5800</t>
        </r>
      </text>
    </comment>
    <comment ref="CG3" authorId="0" shapeId="0">
      <text>
        <r>
          <rPr>
            <b/>
            <sz val="9"/>
            <color indexed="81"/>
            <rFont val="Tahoma"/>
            <family val="2"/>
          </rPr>
          <t>Jude Dille:</t>
        </r>
        <r>
          <rPr>
            <sz val="9"/>
            <color indexed="81"/>
            <rFont val="Tahoma"/>
            <family val="2"/>
          </rPr>
          <t xml:space="preserve">
Includes Dept 5640</t>
        </r>
      </text>
    </comment>
    <comment ref="CM3" authorId="0" shapeId="0">
      <text>
        <r>
          <rPr>
            <b/>
            <sz val="9"/>
            <color indexed="81"/>
            <rFont val="Tahoma"/>
            <family val="2"/>
          </rPr>
          <t>Jude Dille:</t>
        </r>
        <r>
          <rPr>
            <sz val="9"/>
            <color indexed="81"/>
            <rFont val="Tahoma"/>
            <family val="2"/>
          </rPr>
          <t xml:space="preserve">
Includes Dept 0200</t>
        </r>
      </text>
    </comment>
    <comment ref="CU3" authorId="0" shapeId="0">
      <text>
        <r>
          <rPr>
            <b/>
            <sz val="9"/>
            <color indexed="81"/>
            <rFont val="Tahoma"/>
            <family val="2"/>
          </rPr>
          <t>Jude Dille:</t>
        </r>
        <r>
          <rPr>
            <sz val="9"/>
            <color indexed="81"/>
            <rFont val="Tahoma"/>
            <family val="2"/>
          </rPr>
          <t xml:space="preserve">
Includes Depts 5610, 5620, 5630</t>
        </r>
      </text>
    </comment>
    <comment ref="CW3" authorId="0" shapeId="0">
      <text>
        <r>
          <rPr>
            <b/>
            <sz val="9"/>
            <color indexed="81"/>
            <rFont val="Tahoma"/>
            <family val="2"/>
          </rPr>
          <t>Jude Dille:</t>
        </r>
        <r>
          <rPr>
            <sz val="9"/>
            <color indexed="81"/>
            <rFont val="Tahoma"/>
            <family val="2"/>
          </rPr>
          <t xml:space="preserve">
Includes Depts 5740 and 5750</t>
        </r>
      </text>
    </comment>
    <comment ref="DY3" authorId="0" shapeId="0">
      <text>
        <r>
          <rPr>
            <b/>
            <sz val="9"/>
            <color indexed="81"/>
            <rFont val="Tahoma"/>
            <family val="2"/>
          </rPr>
          <t>Jude Dille:</t>
        </r>
        <r>
          <rPr>
            <sz val="9"/>
            <color indexed="81"/>
            <rFont val="Tahoma"/>
            <family val="2"/>
          </rPr>
          <t xml:space="preserve">
Includes Dept 5800</t>
        </r>
      </text>
    </comment>
  </commentList>
</comments>
</file>

<file path=xl/comments4.xml><?xml version="1.0" encoding="utf-8"?>
<comments xmlns="http://schemas.openxmlformats.org/spreadsheetml/2006/main">
  <authors>
    <author>Jude Dille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Jude Dille:</t>
        </r>
        <r>
          <rPr>
            <sz val="9"/>
            <color indexed="81"/>
            <rFont val="Tahoma"/>
            <family val="2"/>
          </rPr>
          <t xml:space="preserve">
Includes Dept 5640</t>
        </r>
      </text>
    </comment>
    <comment ref="X3" authorId="0" shapeId="0">
      <text>
        <r>
          <rPr>
            <b/>
            <sz val="9"/>
            <color indexed="81"/>
            <rFont val="Tahoma"/>
            <family val="2"/>
          </rPr>
          <t>Jude Dille:</t>
        </r>
        <r>
          <rPr>
            <sz val="9"/>
            <color indexed="81"/>
            <rFont val="Tahoma"/>
            <family val="2"/>
          </rPr>
          <t xml:space="preserve">
Includes Dept 0200</t>
        </r>
      </text>
    </comment>
    <comment ref="AF3" authorId="0" shapeId="0">
      <text>
        <r>
          <rPr>
            <b/>
            <sz val="9"/>
            <color indexed="81"/>
            <rFont val="Tahoma"/>
            <family val="2"/>
          </rPr>
          <t>Jude Dille:</t>
        </r>
        <r>
          <rPr>
            <sz val="9"/>
            <color indexed="81"/>
            <rFont val="Tahoma"/>
            <family val="2"/>
          </rPr>
          <t xml:space="preserve">
Includes Depts 5610, 5620, 5630</t>
        </r>
      </text>
    </comment>
    <comment ref="AH3" authorId="0" shapeId="0">
      <text>
        <r>
          <rPr>
            <b/>
            <sz val="9"/>
            <color indexed="81"/>
            <rFont val="Tahoma"/>
            <family val="2"/>
          </rPr>
          <t>Jude Dille:</t>
        </r>
        <r>
          <rPr>
            <sz val="9"/>
            <color indexed="81"/>
            <rFont val="Tahoma"/>
            <family val="2"/>
          </rPr>
          <t xml:space="preserve">
Includes Depts 5740 and 5750</t>
        </r>
      </text>
    </comment>
    <comment ref="BJ3" authorId="0" shapeId="0">
      <text>
        <r>
          <rPr>
            <b/>
            <sz val="9"/>
            <color indexed="81"/>
            <rFont val="Tahoma"/>
            <family val="2"/>
          </rPr>
          <t>Jude Dille:</t>
        </r>
        <r>
          <rPr>
            <sz val="9"/>
            <color indexed="81"/>
            <rFont val="Tahoma"/>
            <family val="2"/>
          </rPr>
          <t xml:space="preserve">
Includes Dept 5800</t>
        </r>
      </text>
    </comment>
    <comment ref="CG3" authorId="0" shapeId="0">
      <text>
        <r>
          <rPr>
            <b/>
            <sz val="9"/>
            <color indexed="81"/>
            <rFont val="Tahoma"/>
            <family val="2"/>
          </rPr>
          <t>Jude Dille:</t>
        </r>
        <r>
          <rPr>
            <sz val="9"/>
            <color indexed="81"/>
            <rFont val="Tahoma"/>
            <family val="2"/>
          </rPr>
          <t xml:space="preserve">
Includes Dept 5640</t>
        </r>
      </text>
    </comment>
    <comment ref="CM3" authorId="0" shapeId="0">
      <text>
        <r>
          <rPr>
            <b/>
            <sz val="9"/>
            <color indexed="81"/>
            <rFont val="Tahoma"/>
            <family val="2"/>
          </rPr>
          <t>Jude Dille:</t>
        </r>
        <r>
          <rPr>
            <sz val="9"/>
            <color indexed="81"/>
            <rFont val="Tahoma"/>
            <family val="2"/>
          </rPr>
          <t xml:space="preserve">
Includes Dept 0200</t>
        </r>
      </text>
    </comment>
    <comment ref="CU3" authorId="0" shapeId="0">
      <text>
        <r>
          <rPr>
            <b/>
            <sz val="9"/>
            <color indexed="81"/>
            <rFont val="Tahoma"/>
            <family val="2"/>
          </rPr>
          <t>Jude Dille:</t>
        </r>
        <r>
          <rPr>
            <sz val="9"/>
            <color indexed="81"/>
            <rFont val="Tahoma"/>
            <family val="2"/>
          </rPr>
          <t xml:space="preserve">
Includes Depts 5610, 5620, 5630</t>
        </r>
      </text>
    </comment>
    <comment ref="CW3" authorId="0" shapeId="0">
      <text>
        <r>
          <rPr>
            <b/>
            <sz val="9"/>
            <color indexed="81"/>
            <rFont val="Tahoma"/>
            <family val="2"/>
          </rPr>
          <t>Jude Dille:</t>
        </r>
        <r>
          <rPr>
            <sz val="9"/>
            <color indexed="81"/>
            <rFont val="Tahoma"/>
            <family val="2"/>
          </rPr>
          <t xml:space="preserve">
Includes Depts 5740 and 5750</t>
        </r>
      </text>
    </comment>
    <comment ref="DY3" authorId="0" shapeId="0">
      <text>
        <r>
          <rPr>
            <b/>
            <sz val="9"/>
            <color indexed="81"/>
            <rFont val="Tahoma"/>
            <family val="2"/>
          </rPr>
          <t>Jude Dille:</t>
        </r>
        <r>
          <rPr>
            <sz val="9"/>
            <color indexed="81"/>
            <rFont val="Tahoma"/>
            <family val="2"/>
          </rPr>
          <t xml:space="preserve">
Includes Dept 5800</t>
        </r>
      </text>
    </comment>
  </commentList>
</comments>
</file>

<file path=xl/sharedStrings.xml><?xml version="1.0" encoding="utf-8"?>
<sst xmlns="http://schemas.openxmlformats.org/spreadsheetml/2006/main" count="4465" uniqueCount="368">
  <si>
    <t xml:space="preserve">           Civic Center Space Allocation (MY)      </t>
  </si>
  <si>
    <t>Previous MY Allocation</t>
  </si>
  <si>
    <t>New MY Allocation</t>
  </si>
  <si>
    <t>Jan 2010 - Dec 2010</t>
  </si>
  <si>
    <t>July 2010 - June 2011</t>
  </si>
  <si>
    <t>Co</t>
  </si>
  <si>
    <t>Percentage</t>
  </si>
  <si>
    <t>Difference</t>
  </si>
  <si>
    <t>11</t>
  </si>
  <si>
    <t>14</t>
  </si>
  <si>
    <t>15</t>
  </si>
  <si>
    <t>22</t>
  </si>
  <si>
    <t>24</t>
  </si>
  <si>
    <t>32</t>
  </si>
  <si>
    <t>34</t>
  </si>
  <si>
    <t>35</t>
  </si>
  <si>
    <t>37</t>
  </si>
  <si>
    <t>38</t>
  </si>
  <si>
    <t>44</t>
  </si>
  <si>
    <t>51</t>
  </si>
  <si>
    <t>57</t>
  </si>
  <si>
    <t>58</t>
  </si>
  <si>
    <t>59</t>
  </si>
  <si>
    <t>60</t>
  </si>
  <si>
    <t>62</t>
  </si>
  <si>
    <t>64</t>
  </si>
  <si>
    <t>65</t>
  </si>
  <si>
    <t>68</t>
  </si>
  <si>
    <t>69</t>
  </si>
  <si>
    <t>71</t>
  </si>
  <si>
    <t>75</t>
  </si>
  <si>
    <t>78</t>
  </si>
  <si>
    <t>80</t>
  </si>
  <si>
    <t>82</t>
  </si>
  <si>
    <t>89</t>
  </si>
  <si>
    <t>90</t>
  </si>
  <si>
    <t>91</t>
  </si>
  <si>
    <t>92</t>
  </si>
  <si>
    <t>93</t>
  </si>
  <si>
    <t>94</t>
  </si>
  <si>
    <t>96</t>
  </si>
  <si>
    <t>Total</t>
  </si>
  <si>
    <t>*</t>
  </si>
  <si>
    <t>The MY Allocation was compiled by pulling July 2010 - June 2011</t>
  </si>
  <si>
    <t>12 months expenses and determining how the expenses were billed</t>
  </si>
  <si>
    <t>to each company by department.</t>
  </si>
  <si>
    <t>The amounts for each department by company were multiplied by each</t>
  </si>
  <si>
    <t>department's percent of the space allocation as provided by George Usner.</t>
  </si>
  <si>
    <t>Each companies' percent of the space allocation by department were</t>
  </si>
  <si>
    <t>added together to obtain the total space allocation by company.</t>
  </si>
  <si>
    <t xml:space="preserve">The sum of each companies' space allocation was divided by the total </t>
  </si>
  <si>
    <t>space allocation.</t>
  </si>
  <si>
    <t>This total was multiplied by the percentage that is not direct billed to COH</t>
  </si>
  <si>
    <t>in order to obtain the total space allocation by each company.</t>
  </si>
  <si>
    <t xml:space="preserve">Percentages for companies 64, 65, 89, 90 were rolled into </t>
  </si>
  <si>
    <t>company 59.  Backup showing percentages in worksheet tab.</t>
  </si>
  <si>
    <t xml:space="preserve">Company 15 removed for August 2011 survey per Susan Taylor. </t>
  </si>
  <si>
    <t>Set to be disolved in Q3 2011.</t>
  </si>
  <si>
    <t>Prepared By:</t>
  </si>
  <si>
    <t>Approved By:</t>
  </si>
  <si>
    <t>Department</t>
  </si>
  <si>
    <t>0006000</t>
  </si>
  <si>
    <t>0007000</t>
  </si>
  <si>
    <t>0008100</t>
  </si>
  <si>
    <t>0009100</t>
  </si>
  <si>
    <t>0010000</t>
  </si>
  <si>
    <t>0013200</t>
  </si>
  <si>
    <t>0013300</t>
  </si>
  <si>
    <t>0014000</t>
  </si>
  <si>
    <t>0015100</t>
  </si>
  <si>
    <t>0015800</t>
  </si>
  <si>
    <t>0016000</t>
  </si>
  <si>
    <t>0016100</t>
  </si>
  <si>
    <t>0019800</t>
  </si>
  <si>
    <t>0021000</t>
  </si>
  <si>
    <t>0021200</t>
  </si>
  <si>
    <t>0021300</t>
  </si>
  <si>
    <t>0023000</t>
  </si>
  <si>
    <t>0025000</t>
  </si>
  <si>
    <t>0025300</t>
  </si>
  <si>
    <t>0027000</t>
  </si>
  <si>
    <t>0027100</t>
  </si>
  <si>
    <t>0028100</t>
  </si>
  <si>
    <t>0030300</t>
  </si>
  <si>
    <t>0047200</t>
  </si>
  <si>
    <t>0047300</t>
  </si>
  <si>
    <t>0052800</t>
  </si>
  <si>
    <t>0052900</t>
  </si>
  <si>
    <t>0053000</t>
  </si>
  <si>
    <t>0053300</t>
  </si>
  <si>
    <t>0053400</t>
  </si>
  <si>
    <t>0053900</t>
  </si>
  <si>
    <t>0055400</t>
  </si>
  <si>
    <t>0055600</t>
  </si>
  <si>
    <t>0056100</t>
  </si>
  <si>
    <t>0056200</t>
  </si>
  <si>
    <t>0056300</t>
  </si>
  <si>
    <t>0058000</t>
  </si>
  <si>
    <t>0059000</t>
  </si>
  <si>
    <t>0059100</t>
  </si>
  <si>
    <t>0061000</t>
  </si>
  <si>
    <t>0064300</t>
  </si>
  <si>
    <t>0064500</t>
  </si>
  <si>
    <t>0067000</t>
  </si>
  <si>
    <t>0068000</t>
  </si>
  <si>
    <t>0068100</t>
  </si>
  <si>
    <t>0070200</t>
  </si>
  <si>
    <t>0070300</t>
  </si>
  <si>
    <t>0080100</t>
  </si>
  <si>
    <t>0080300</t>
  </si>
  <si>
    <t>0085100</t>
  </si>
  <si>
    <t>0085300</t>
  </si>
  <si>
    <t>0086100</t>
  </si>
  <si>
    <t>0086200</t>
  </si>
  <si>
    <t>0086400</t>
  </si>
  <si>
    <t>0086600</t>
  </si>
  <si>
    <t>0087400</t>
  </si>
  <si>
    <t>0088000</t>
  </si>
  <si>
    <t>0089000</t>
  </si>
  <si>
    <t>0090200</t>
  </si>
  <si>
    <t>0091100</t>
  </si>
  <si>
    <t>0092300</t>
  </si>
  <si>
    <t>0092400</t>
  </si>
  <si>
    <t>0096200</t>
  </si>
  <si>
    <t>0096300</t>
  </si>
  <si>
    <t>Non Direct %</t>
  </si>
  <si>
    <t>COH Direct</t>
  </si>
  <si>
    <t>Total %</t>
  </si>
  <si>
    <t>Grand Total</t>
  </si>
  <si>
    <t>Rounded</t>
  </si>
  <si>
    <t>Jan 2011 - Dec 2011</t>
  </si>
  <si>
    <t>74</t>
  </si>
  <si>
    <t>97</t>
  </si>
  <si>
    <t>The MY Allocation was compiled by pulling January 2011 - December 2011</t>
  </si>
  <si>
    <t>The labor amounts for each department by company were multiplied by each</t>
  </si>
  <si>
    <t xml:space="preserve">Companies 69 and 91 were removed from survey per Susan Taylor.  </t>
  </si>
  <si>
    <t>Due to companies being closed down in near future.</t>
  </si>
  <si>
    <t>0096800</t>
  </si>
  <si>
    <t>SQ Footage</t>
  </si>
  <si>
    <t>January 2011 - December 2011</t>
  </si>
  <si>
    <t>July 2011 - June 2012</t>
  </si>
  <si>
    <t>The MY Allocation was compiled by pulling July 2011 - June 2012</t>
  </si>
  <si>
    <t>This total was multiplied by the percentage that is not direct billed to COH and TCO</t>
  </si>
  <si>
    <t xml:space="preserve">Percentages for companies 89 and 90 were rolled into </t>
  </si>
  <si>
    <t xml:space="preserve">Companies 15, 69 and 91 were removed from survey per Susan Taylor.  </t>
  </si>
  <si>
    <t>Sum of SumOfTotal</t>
  </si>
  <si>
    <t>Column Labels</t>
  </si>
  <si>
    <t>Row Labels</t>
  </si>
  <si>
    <t>0002000</t>
  </si>
  <si>
    <t>0034000</t>
  </si>
  <si>
    <t>0049000</t>
  </si>
  <si>
    <t>0053100</t>
  </si>
  <si>
    <t>0055700</t>
  </si>
  <si>
    <t>0055800</t>
  </si>
  <si>
    <t>Percentages</t>
  </si>
  <si>
    <t>TCO Direct</t>
  </si>
  <si>
    <t>95</t>
  </si>
  <si>
    <t>January 2012- December 2012</t>
  </si>
  <si>
    <t>The MY Allocation was compiled by pulling January - December 2012</t>
  </si>
  <si>
    <t xml:space="preserve">Companies 69, 71, 91 and 97 were removed from survey </t>
  </si>
  <si>
    <t>Due to companies being closed down.</t>
  </si>
  <si>
    <t>0025200</t>
  </si>
  <si>
    <t>0092500</t>
  </si>
  <si>
    <t>Jan - Dec 2012</t>
  </si>
  <si>
    <t>Jul 2012- Jun 2013</t>
  </si>
  <si>
    <t>The MY Allocation was compiled by pulling July 2012 - June 2013</t>
  </si>
  <si>
    <t>0025600</t>
  </si>
  <si>
    <t>June 2012 - July 2013</t>
  </si>
  <si>
    <t>January - December 2013</t>
  </si>
  <si>
    <t>The MY Allocation was compiled by pulling January - December 2013</t>
  </si>
  <si>
    <t xml:space="preserve">This total was multiplied by the percentage that is not direct billed to COH </t>
  </si>
  <si>
    <t>0015200</t>
  </si>
  <si>
    <t>0025700</t>
  </si>
  <si>
    <t>0053500</t>
  </si>
  <si>
    <t>0070500</t>
  </si>
  <si>
    <t>000200A</t>
  </si>
  <si>
    <t>000600A</t>
  </si>
  <si>
    <t>000700A</t>
  </si>
  <si>
    <t>000810A</t>
  </si>
  <si>
    <t>000910D</t>
  </si>
  <si>
    <t>001000B</t>
  </si>
  <si>
    <t>001320A</t>
  </si>
  <si>
    <t>001330A</t>
  </si>
  <si>
    <t>001400A</t>
  </si>
  <si>
    <t>001510E</t>
  </si>
  <si>
    <t>001520A</t>
  </si>
  <si>
    <t>001600D</t>
  </si>
  <si>
    <t>001610A</t>
  </si>
  <si>
    <t>001980A</t>
  </si>
  <si>
    <t>002120A</t>
  </si>
  <si>
    <t>002130A</t>
  </si>
  <si>
    <t>002300D</t>
  </si>
  <si>
    <t>002500A</t>
  </si>
  <si>
    <t>002520A</t>
  </si>
  <si>
    <t>002530A</t>
  </si>
  <si>
    <t>002560A</t>
  </si>
  <si>
    <t>002570A</t>
  </si>
  <si>
    <t>002700</t>
  </si>
  <si>
    <t>002710</t>
  </si>
  <si>
    <t>002810</t>
  </si>
  <si>
    <t>003030A</t>
  </si>
  <si>
    <t>003400A</t>
  </si>
  <si>
    <t>004720A</t>
  </si>
  <si>
    <t>004900B</t>
  </si>
  <si>
    <t>005280A</t>
  </si>
  <si>
    <t>005290A</t>
  </si>
  <si>
    <t>005300A</t>
  </si>
  <si>
    <t>005310A</t>
  </si>
  <si>
    <t>005340A</t>
  </si>
  <si>
    <t>005350B</t>
  </si>
  <si>
    <t>005390A</t>
  </si>
  <si>
    <t>005560A</t>
  </si>
  <si>
    <t>005570A</t>
  </si>
  <si>
    <t>005580A</t>
  </si>
  <si>
    <t>005610A</t>
  </si>
  <si>
    <t>005620A</t>
  </si>
  <si>
    <t>005630A</t>
  </si>
  <si>
    <t>005800A</t>
  </si>
  <si>
    <t>005900A</t>
  </si>
  <si>
    <t>005910A</t>
  </si>
  <si>
    <t>006100A</t>
  </si>
  <si>
    <t>006430A</t>
  </si>
  <si>
    <t>006450A</t>
  </si>
  <si>
    <t>006700A</t>
  </si>
  <si>
    <t>007020B</t>
  </si>
  <si>
    <t>007030E</t>
  </si>
  <si>
    <t>007050A</t>
  </si>
  <si>
    <t>008010A</t>
  </si>
  <si>
    <t>008030A</t>
  </si>
  <si>
    <t>008510A</t>
  </si>
  <si>
    <t>008530D</t>
  </si>
  <si>
    <t>008610A</t>
  </si>
  <si>
    <t>008620B</t>
  </si>
  <si>
    <t>008640A</t>
  </si>
  <si>
    <t>008660A</t>
  </si>
  <si>
    <t>008800A</t>
  </si>
  <si>
    <t>008900A</t>
  </si>
  <si>
    <t>009020A</t>
  </si>
  <si>
    <t>009110</t>
  </si>
  <si>
    <t>009230E</t>
  </si>
  <si>
    <t>009240B</t>
  </si>
  <si>
    <t>009250A</t>
  </si>
  <si>
    <t>009620A</t>
  </si>
  <si>
    <t>Non Direct</t>
  </si>
  <si>
    <t>January - Decemeber 2013</t>
  </si>
  <si>
    <t>July 2013 - July 2014</t>
  </si>
  <si>
    <t>The MY Allocation was compiled by pulling July 2013 - June 2014</t>
  </si>
  <si>
    <t>0057400</t>
  </si>
  <si>
    <t>0057500</t>
  </si>
  <si>
    <t>0070600</t>
  </si>
  <si>
    <t>0086450</t>
  </si>
  <si>
    <t>0089100</t>
  </si>
  <si>
    <t xml:space="preserve">           Arena Building Space Allocation (MZ)      </t>
  </si>
  <si>
    <t>Previous MZ Allocation</t>
  </si>
  <si>
    <t>New MZ Allocation</t>
  </si>
  <si>
    <t>July 2013 - June 2014</t>
  </si>
  <si>
    <t>January - December 2014</t>
  </si>
  <si>
    <t>12</t>
  </si>
  <si>
    <t>The MZ Allocation was compiled by pulling January - December 2014</t>
  </si>
  <si>
    <t>0066000</t>
  </si>
  <si>
    <t>Sum of Percentage</t>
  </si>
  <si>
    <t>The MZ Allocation was compiled by pulling July 2013 - June 2014</t>
  </si>
  <si>
    <t>Arena Building Space Allocation</t>
  </si>
  <si>
    <t>SqFt</t>
  </si>
  <si>
    <t>EE Count</t>
  </si>
  <si>
    <t>0055900</t>
  </si>
  <si>
    <t>MY</t>
  </si>
  <si>
    <t>SqFt Dif</t>
  </si>
  <si>
    <t>EE Dif</t>
  </si>
  <si>
    <t>July 2014 - June 2015</t>
  </si>
  <si>
    <t>Jan 2015 - Dec 2015</t>
  </si>
  <si>
    <t>The MZ Allocation was compiled by pulling Jan 2015 - Dec 2015</t>
  </si>
  <si>
    <t>COGNOS</t>
  </si>
  <si>
    <t>Acctg Database</t>
  </si>
  <si>
    <t>Business Unit</t>
  </si>
  <si>
    <t>0006010</t>
  </si>
  <si>
    <t>0013000</t>
  </si>
  <si>
    <t>0013400</t>
  </si>
  <si>
    <t>0013500</t>
  </si>
  <si>
    <t>0014100</t>
  </si>
  <si>
    <t>0015300</t>
  </si>
  <si>
    <t>0023100</t>
  </si>
  <si>
    <t>0025400</t>
  </si>
  <si>
    <t>0025500</t>
  </si>
  <si>
    <t>0053700</t>
  </si>
  <si>
    <t>0054200</t>
  </si>
  <si>
    <t>0055100</t>
  </si>
  <si>
    <t>0056400</t>
  </si>
  <si>
    <t>0070100</t>
  </si>
  <si>
    <t>0070400</t>
  </si>
  <si>
    <t>0085200</t>
  </si>
  <si>
    <t>0085400</t>
  </si>
  <si>
    <t>0091700</t>
  </si>
  <si>
    <t>0092000</t>
  </si>
  <si>
    <t>00022</t>
  </si>
  <si>
    <t>00032</t>
  </si>
  <si>
    <t>00034</t>
  </si>
  <si>
    <t>00035</t>
  </si>
  <si>
    <t>00037</t>
  </si>
  <si>
    <t>00038</t>
  </si>
  <si>
    <t>00058</t>
  </si>
  <si>
    <t>00059</t>
  </si>
  <si>
    <t>00060</t>
  </si>
  <si>
    <t>00062</t>
  </si>
  <si>
    <t>00068</t>
  </si>
  <si>
    <t>00075</t>
  </si>
  <si>
    <t>00078</t>
  </si>
  <si>
    <t>00080</t>
  </si>
  <si>
    <t>00089</t>
  </si>
  <si>
    <t>00090</t>
  </si>
  <si>
    <t>00093</t>
  </si>
  <si>
    <t>00094</t>
  </si>
  <si>
    <t>NIP - 59</t>
  </si>
  <si>
    <t>Post Separation Survey 2015</t>
  </si>
  <si>
    <t>The MZ Allocation was compiled by pulling July 2014 - June 2015</t>
  </si>
  <si>
    <t>0091600</t>
  </si>
  <si>
    <t>0092700</t>
  </si>
  <si>
    <t>Jul 2015 - Jun 2016</t>
  </si>
  <si>
    <t>The MZ Allocation was compiled by pulling 12 months expenses</t>
  </si>
  <si>
    <t xml:space="preserve"> and determining how the expenses were billed</t>
  </si>
  <si>
    <t>0005000</t>
  </si>
  <si>
    <t>0008200</t>
  </si>
  <si>
    <t>0008300</t>
  </si>
  <si>
    <t>0008500</t>
  </si>
  <si>
    <t>0012000</t>
  </si>
  <si>
    <t>0015500</t>
  </si>
  <si>
    <t>0015600</t>
  </si>
  <si>
    <t>0015900</t>
  </si>
  <si>
    <t>0019300</t>
  </si>
  <si>
    <t>0034100</t>
  </si>
  <si>
    <t>0047400</t>
  </si>
  <si>
    <t>0047800</t>
  </si>
  <si>
    <t>0052400</t>
  </si>
  <si>
    <t>0052500</t>
  </si>
  <si>
    <t>0052600</t>
  </si>
  <si>
    <t>0053200</t>
  </si>
  <si>
    <t>0053600</t>
  </si>
  <si>
    <t>0054100</t>
  </si>
  <si>
    <t>0054300</t>
  </si>
  <si>
    <t>0054400</t>
  </si>
  <si>
    <t>0054500</t>
  </si>
  <si>
    <t>0054600</t>
  </si>
  <si>
    <t>0054700</t>
  </si>
  <si>
    <t>0054800</t>
  </si>
  <si>
    <t>0054900</t>
  </si>
  <si>
    <t>0055000</t>
  </si>
  <si>
    <t>0055500</t>
  </si>
  <si>
    <t>0057000</t>
  </si>
  <si>
    <t>0059200</t>
  </si>
  <si>
    <t>0060000</t>
  </si>
  <si>
    <t>0060100</t>
  </si>
  <si>
    <t>0060200</t>
  </si>
  <si>
    <t>0060300</t>
  </si>
  <si>
    <t>0060400</t>
  </si>
  <si>
    <t>0060500</t>
  </si>
  <si>
    <t>0060600</t>
  </si>
  <si>
    <t>0060700</t>
  </si>
  <si>
    <t>0063900</t>
  </si>
  <si>
    <t>0070250</t>
  </si>
  <si>
    <t>0070350</t>
  </si>
  <si>
    <t>0070800</t>
  </si>
  <si>
    <t>0070900</t>
  </si>
  <si>
    <t>0080400</t>
  </si>
  <si>
    <t>0082000</t>
  </si>
  <si>
    <t>0083000</t>
  </si>
  <si>
    <t>0086800</t>
  </si>
  <si>
    <t>0092100</t>
  </si>
  <si>
    <t>0099900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</si>
</sst>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0%"/>
    <numFmt numFmtId="165" formatCode="000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 val="singleAccounting"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G Omega"/>
    </font>
    <font>
      <sz val="10"/>
      <color theme="1"/>
      <name val="Arial"/>
      <family val="2"/>
    </font>
    <font>
      <sz val="10"/>
      <name val="Arial Unicode MS"/>
      <family val="2"/>
    </font>
    <font>
      <sz val="8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0"/>
      <name val="Arial Unicode MS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 Unicode MS"/>
      <family val="2"/>
    </font>
    <font>
      <sz val="11"/>
      <name val="Calibri"/>
      <family val="2"/>
      <scheme val="minor"/>
    </font>
    <font>
      <b/>
      <sz val="10"/>
      <color theme="1"/>
      <name val="Arial Unicode MS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43" fontId="6" fillId="0" borderId="0" applyFont="0" applyFill="0" applyBorder="0" applyAlignment="0" applyProtection="0"/>
    <xf numFmtId="0" fontId="6" fillId="0" borderId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9" fontId="9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8">
    <xf numFmtId="0" fontId="0" fillId="0" borderId="0" xfId="0"/>
    <xf numFmtId="10" fontId="5" fillId="0" borderId="0" xfId="4" applyNumberFormat="1" applyFont="1" applyAlignment="1">
      <alignment horizontal="center"/>
    </xf>
    <xf numFmtId="0" fontId="6" fillId="0" borderId="0" xfId="4" applyFont="1"/>
    <xf numFmtId="0" fontId="7" fillId="0" borderId="0" xfId="4" applyFont="1" applyBorder="1" applyAlignment="1">
      <alignment horizontal="center"/>
    </xf>
    <xf numFmtId="10" fontId="6" fillId="0" borderId="0" xfId="4" applyNumberFormat="1" applyFont="1" applyAlignment="1">
      <alignment horizontal="center"/>
    </xf>
    <xf numFmtId="10" fontId="6" fillId="0" borderId="0" xfId="4" applyNumberFormat="1" applyFont="1"/>
    <xf numFmtId="0" fontId="5" fillId="0" borderId="0" xfId="4" applyFont="1" applyBorder="1" applyAlignment="1">
      <alignment horizontal="center"/>
    </xf>
    <xf numFmtId="10" fontId="5" fillId="0" borderId="0" xfId="4" applyNumberFormat="1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10" fontId="6" fillId="0" borderId="0" xfId="4" applyNumberFormat="1" applyFont="1" applyBorder="1" applyAlignment="1">
      <alignment horizontal="center"/>
    </xf>
    <xf numFmtId="10" fontId="6" fillId="0" borderId="0" xfId="5" applyNumberFormat="1" applyFont="1" applyBorder="1" applyAlignment="1">
      <alignment horizontal="center"/>
    </xf>
    <xf numFmtId="43" fontId="6" fillId="0" borderId="0" xfId="1" applyFont="1" applyBorder="1"/>
    <xf numFmtId="10" fontId="6" fillId="0" borderId="0" xfId="4" applyNumberFormat="1" applyFont="1" applyBorder="1"/>
    <xf numFmtId="10" fontId="6" fillId="0" borderId="0" xfId="4" quotePrefix="1" applyNumberFormat="1" applyFont="1" applyAlignment="1">
      <alignment horizontal="center"/>
    </xf>
    <xf numFmtId="10" fontId="6" fillId="0" borderId="0" xfId="4" applyNumberFormat="1" applyFont="1" applyFill="1" applyAlignment="1">
      <alignment horizontal="center"/>
    </xf>
    <xf numFmtId="10" fontId="6" fillId="0" borderId="0" xfId="4" applyNumberFormat="1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10" fontId="6" fillId="0" borderId="0" xfId="5" applyNumberFormat="1" applyFont="1" applyFill="1" applyBorder="1" applyAlignment="1">
      <alignment horizontal="center"/>
    </xf>
    <xf numFmtId="43" fontId="6" fillId="0" borderId="0" xfId="1" applyFont="1" applyFill="1" applyBorder="1"/>
    <xf numFmtId="0" fontId="6" fillId="0" borderId="0" xfId="4" applyFont="1" applyFill="1"/>
    <xf numFmtId="164" fontId="6" fillId="0" borderId="0" xfId="4" applyNumberFormat="1" applyFont="1" applyFill="1"/>
    <xf numFmtId="10" fontId="6" fillId="0" borderId="0" xfId="4" applyNumberFormat="1" applyFont="1" applyFill="1"/>
    <xf numFmtId="10" fontId="6" fillId="0" borderId="0" xfId="4" quotePrefix="1" applyNumberFormat="1" applyFont="1" applyFill="1" applyAlignment="1">
      <alignment horizontal="center"/>
    </xf>
    <xf numFmtId="10" fontId="6" fillId="0" borderId="0" xfId="4" applyNumberFormat="1" applyFont="1" applyFill="1" applyBorder="1"/>
    <xf numFmtId="10" fontId="6" fillId="0" borderId="1" xfId="4" applyNumberFormat="1" applyFont="1" applyBorder="1" applyAlignment="1">
      <alignment horizontal="center"/>
    </xf>
    <xf numFmtId="0" fontId="6" fillId="0" borderId="0" xfId="4" applyFont="1" applyAlignment="1">
      <alignment horizontal="center"/>
    </xf>
    <xf numFmtId="10" fontId="6" fillId="0" borderId="0" xfId="4" applyNumberFormat="1" applyFont="1" applyBorder="1" applyAlignment="1">
      <alignment horizontal="right"/>
    </xf>
    <xf numFmtId="0" fontId="6" fillId="0" borderId="0" xfId="4" applyFont="1" applyFill="1" applyAlignment="1">
      <alignment horizontal="center"/>
    </xf>
    <xf numFmtId="10" fontId="6" fillId="0" borderId="0" xfId="4" applyNumberFormat="1" applyFont="1" applyFill="1" applyBorder="1" applyAlignment="1">
      <alignment horizontal="right"/>
    </xf>
    <xf numFmtId="0" fontId="6" fillId="0" borderId="2" xfId="4" applyFont="1" applyBorder="1"/>
    <xf numFmtId="0" fontId="6" fillId="0" borderId="2" xfId="4" applyFont="1" applyBorder="1" applyAlignment="1">
      <alignment horizontal="center"/>
    </xf>
    <xf numFmtId="0" fontId="3" fillId="0" borderId="0" xfId="4" applyAlignment="1">
      <alignment horizontal="center"/>
    </xf>
    <xf numFmtId="10" fontId="0" fillId="0" borderId="0" xfId="2" applyNumberFormat="1" applyFont="1" applyAlignment="1">
      <alignment horizontal="center"/>
    </xf>
    <xf numFmtId="0" fontId="3" fillId="0" borderId="0" xfId="4"/>
    <xf numFmtId="10" fontId="0" fillId="0" borderId="0" xfId="2" applyNumberFormat="1" applyFont="1"/>
    <xf numFmtId="0" fontId="3" fillId="0" borderId="3" xfId="4" applyBorder="1"/>
    <xf numFmtId="0" fontId="3" fillId="0" borderId="4" xfId="4" applyBorder="1"/>
    <xf numFmtId="0" fontId="3" fillId="0" borderId="5" xfId="4" applyBorder="1"/>
    <xf numFmtId="0" fontId="3" fillId="0" borderId="5" xfId="4" applyBorder="1" applyAlignment="1">
      <alignment horizontal="center"/>
    </xf>
    <xf numFmtId="0" fontId="3" fillId="0" borderId="6" xfId="4" applyBorder="1"/>
    <xf numFmtId="0" fontId="3" fillId="0" borderId="0" xfId="4" applyBorder="1"/>
    <xf numFmtId="43" fontId="0" fillId="0" borderId="3" xfId="1" applyFont="1" applyBorder="1"/>
    <xf numFmtId="43" fontId="3" fillId="2" borderId="4" xfId="1" applyFont="1" applyFill="1" applyBorder="1"/>
    <xf numFmtId="43" fontId="0" fillId="0" borderId="4" xfId="1" applyFont="1" applyBorder="1"/>
    <xf numFmtId="43" fontId="3" fillId="2" borderId="0" xfId="1" applyFont="1" applyFill="1" applyBorder="1"/>
    <xf numFmtId="43" fontId="3" fillId="0" borderId="0" xfId="4" applyNumberFormat="1" applyAlignment="1">
      <alignment horizontal="center"/>
    </xf>
    <xf numFmtId="10" fontId="3" fillId="0" borderId="0" xfId="4" applyNumberFormat="1"/>
    <xf numFmtId="43" fontId="0" fillId="0" borderId="7" xfId="1" applyFont="1" applyBorder="1"/>
    <xf numFmtId="43" fontId="0" fillId="0" borderId="0" xfId="1" applyFont="1" applyBorder="1"/>
    <xf numFmtId="0" fontId="3" fillId="0" borderId="8" xfId="4" applyBorder="1"/>
    <xf numFmtId="43" fontId="0" fillId="0" borderId="8" xfId="1" applyFont="1" applyBorder="1"/>
    <xf numFmtId="43" fontId="0" fillId="0" borderId="0" xfId="1" applyFont="1"/>
    <xf numFmtId="0" fontId="3" fillId="0" borderId="9" xfId="4" applyBorder="1"/>
    <xf numFmtId="43" fontId="0" fillId="0" borderId="9" xfId="1" applyFont="1" applyBorder="1"/>
    <xf numFmtId="43" fontId="0" fillId="0" borderId="10" xfId="1" applyFont="1" applyBorder="1"/>
    <xf numFmtId="43" fontId="3" fillId="0" borderId="5" xfId="4" applyNumberFormat="1" applyBorder="1" applyAlignment="1">
      <alignment horizontal="center"/>
    </xf>
    <xf numFmtId="10" fontId="0" fillId="0" borderId="5" xfId="2" applyNumberFormat="1" applyFont="1" applyBorder="1"/>
    <xf numFmtId="10" fontId="3" fillId="0" borderId="5" xfId="4" applyNumberFormat="1" applyBorder="1"/>
    <xf numFmtId="43" fontId="0" fillId="0" borderId="6" xfId="1" applyFont="1" applyBorder="1"/>
    <xf numFmtId="10" fontId="6" fillId="0" borderId="0" xfId="6" applyNumberFormat="1" applyFont="1"/>
    <xf numFmtId="10" fontId="6" fillId="0" borderId="0" xfId="6" applyNumberFormat="1" applyFont="1" applyBorder="1"/>
    <xf numFmtId="10" fontId="6" fillId="0" borderId="0" xfId="7" applyNumberFormat="1" applyFont="1"/>
    <xf numFmtId="10" fontId="6" fillId="0" borderId="0" xfId="6" applyNumberFormat="1" applyFont="1" applyFill="1"/>
    <xf numFmtId="10" fontId="6" fillId="0" borderId="0" xfId="6" applyNumberFormat="1" applyFont="1" applyFill="1" applyBorder="1"/>
    <xf numFmtId="10" fontId="6" fillId="0" borderId="0" xfId="5" quotePrefix="1" applyNumberFormat="1" applyFont="1" applyFill="1" applyBorder="1" applyAlignment="1">
      <alignment horizontal="center"/>
    </xf>
    <xf numFmtId="43" fontId="6" fillId="0" borderId="0" xfId="7" quotePrefix="1" applyFont="1" applyBorder="1" applyAlignment="1">
      <alignment horizontal="center"/>
    </xf>
    <xf numFmtId="10" fontId="6" fillId="0" borderId="1" xfId="5" applyNumberFormat="1" applyFont="1" applyFill="1" applyBorder="1" applyAlignment="1">
      <alignment horizontal="center"/>
    </xf>
    <xf numFmtId="10" fontId="6" fillId="0" borderId="1" xfId="8" applyNumberFormat="1" applyFont="1" applyFill="1" applyBorder="1"/>
    <xf numFmtId="43" fontId="6" fillId="0" borderId="0" xfId="8" applyFont="1" applyBorder="1"/>
    <xf numFmtId="0" fontId="6" fillId="0" borderId="0" xfId="4" applyFont="1" applyBorder="1"/>
    <xf numFmtId="0" fontId="6" fillId="0" borderId="0" xfId="4" applyFont="1" applyFill="1" applyBorder="1"/>
    <xf numFmtId="10" fontId="6" fillId="0" borderId="2" xfId="4" applyNumberFormat="1" applyFont="1" applyBorder="1"/>
    <xf numFmtId="10" fontId="6" fillId="0" borderId="2" xfId="4" applyNumberFormat="1" applyFont="1" applyBorder="1" applyAlignment="1">
      <alignment horizontal="center"/>
    </xf>
    <xf numFmtId="0" fontId="8" fillId="0" borderId="0" xfId="9" applyBorder="1"/>
    <xf numFmtId="0" fontId="8" fillId="0" borderId="0" xfId="9" applyFill="1" applyBorder="1"/>
    <xf numFmtId="10" fontId="0" fillId="0" borderId="0" xfId="6" applyNumberFormat="1" applyFont="1" applyBorder="1"/>
    <xf numFmtId="10" fontId="0" fillId="0" borderId="0" xfId="6" applyNumberFormat="1" applyFont="1" applyFill="1" applyBorder="1"/>
    <xf numFmtId="0" fontId="8" fillId="0" borderId="0" xfId="9"/>
    <xf numFmtId="0" fontId="8" fillId="0" borderId="0" xfId="9" applyFill="1"/>
    <xf numFmtId="10" fontId="0" fillId="0" borderId="0" xfId="6" applyNumberFormat="1" applyFont="1" applyFill="1"/>
    <xf numFmtId="0" fontId="8" fillId="0" borderId="3" xfId="9" applyBorder="1"/>
    <xf numFmtId="0" fontId="8" fillId="0" borderId="11" xfId="9" applyBorder="1"/>
    <xf numFmtId="0" fontId="8" fillId="0" borderId="4" xfId="9" applyBorder="1"/>
    <xf numFmtId="0" fontId="8" fillId="0" borderId="5" xfId="9" applyBorder="1" applyAlignment="1">
      <alignment horizontal="center"/>
    </xf>
    <xf numFmtId="0" fontId="8" fillId="0" borderId="5" xfId="9" applyBorder="1"/>
    <xf numFmtId="0" fontId="8" fillId="0" borderId="12" xfId="9" applyBorder="1"/>
    <xf numFmtId="43" fontId="8" fillId="0" borderId="3" xfId="9" applyNumberFormat="1" applyBorder="1"/>
    <xf numFmtId="43" fontId="3" fillId="2" borderId="0" xfId="7" applyFont="1" applyFill="1" applyBorder="1"/>
    <xf numFmtId="43" fontId="8" fillId="0" borderId="4" xfId="9" applyNumberFormat="1" applyBorder="1"/>
    <xf numFmtId="43" fontId="3" fillId="0" borderId="0" xfId="7" applyFont="1" applyFill="1" applyBorder="1"/>
    <xf numFmtId="10" fontId="3" fillId="0" borderId="0" xfId="6" applyNumberFormat="1" applyFont="1" applyFill="1" applyBorder="1"/>
    <xf numFmtId="10" fontId="3" fillId="0" borderId="0" xfId="7" applyNumberFormat="1" applyFont="1" applyFill="1" applyBorder="1"/>
    <xf numFmtId="43" fontId="8" fillId="0" borderId="12" xfId="9" applyNumberFormat="1" applyBorder="1"/>
    <xf numFmtId="0" fontId="8" fillId="0" borderId="8" xfId="9" applyBorder="1"/>
    <xf numFmtId="43" fontId="8" fillId="0" borderId="8" xfId="9" applyNumberFormat="1" applyBorder="1"/>
    <xf numFmtId="43" fontId="8" fillId="0" borderId="0" xfId="9" applyNumberFormat="1"/>
    <xf numFmtId="43" fontId="8" fillId="0" borderId="7" xfId="9" applyNumberFormat="1" applyBorder="1"/>
    <xf numFmtId="10" fontId="3" fillId="3" borderId="0" xfId="7" applyNumberFormat="1" applyFont="1" applyFill="1" applyBorder="1"/>
    <xf numFmtId="43" fontId="3" fillId="2" borderId="2" xfId="7" applyFont="1" applyFill="1" applyBorder="1"/>
    <xf numFmtId="0" fontId="8" fillId="0" borderId="9" xfId="9" applyBorder="1"/>
    <xf numFmtId="43" fontId="8" fillId="0" borderId="9" xfId="9" applyNumberFormat="1" applyBorder="1"/>
    <xf numFmtId="43" fontId="8" fillId="0" borderId="13" xfId="9" applyNumberFormat="1" applyBorder="1"/>
    <xf numFmtId="43" fontId="8" fillId="0" borderId="14" xfId="9" applyNumberFormat="1" applyBorder="1"/>
    <xf numFmtId="43" fontId="8" fillId="0" borderId="5" xfId="9" applyNumberFormat="1" applyBorder="1" applyAlignment="1">
      <alignment horizontal="center"/>
    </xf>
    <xf numFmtId="10" fontId="0" fillId="0" borderId="5" xfId="6" applyNumberFormat="1" applyFont="1" applyBorder="1" applyAlignment="1">
      <alignment horizontal="center"/>
    </xf>
    <xf numFmtId="43" fontId="8" fillId="0" borderId="15" xfId="9" applyNumberFormat="1" applyBorder="1"/>
    <xf numFmtId="10" fontId="5" fillId="0" borderId="0" xfId="11" applyNumberFormat="1" applyFont="1" applyAlignment="1">
      <alignment horizontal="center"/>
    </xf>
    <xf numFmtId="0" fontId="6" fillId="0" borderId="0" xfId="11" applyFont="1"/>
    <xf numFmtId="0" fontId="6" fillId="0" borderId="0" xfId="11" applyFont="1" applyAlignment="1">
      <alignment horizontal="center"/>
    </xf>
    <xf numFmtId="10" fontId="6" fillId="0" borderId="0" xfId="11" applyNumberFormat="1" applyFont="1" applyAlignment="1">
      <alignment horizontal="center"/>
    </xf>
    <xf numFmtId="10" fontId="6" fillId="0" borderId="0" xfId="11" applyNumberFormat="1" applyFont="1"/>
    <xf numFmtId="10" fontId="6" fillId="0" borderId="0" xfId="12" applyNumberFormat="1" applyFont="1"/>
    <xf numFmtId="0" fontId="5" fillId="0" borderId="0" xfId="11" applyFont="1" applyBorder="1" applyAlignment="1">
      <alignment horizontal="center"/>
    </xf>
    <xf numFmtId="10" fontId="5" fillId="0" borderId="0" xfId="11" applyNumberFormat="1" applyFont="1" applyBorder="1" applyAlignment="1">
      <alignment horizontal="center"/>
    </xf>
    <xf numFmtId="0" fontId="6" fillId="0" borderId="0" xfId="11" applyFont="1" applyBorder="1" applyAlignment="1">
      <alignment horizontal="center"/>
    </xf>
    <xf numFmtId="10" fontId="6" fillId="0" borderId="0" xfId="11" applyNumberFormat="1" applyFont="1" applyBorder="1" applyAlignment="1">
      <alignment horizontal="center"/>
    </xf>
    <xf numFmtId="10" fontId="6" fillId="0" borderId="0" xfId="13" applyNumberFormat="1" applyFont="1" applyBorder="1" applyAlignment="1">
      <alignment horizontal="center"/>
    </xf>
    <xf numFmtId="10" fontId="6" fillId="0" borderId="0" xfId="12" applyNumberFormat="1" applyFont="1" applyBorder="1" applyAlignment="1">
      <alignment horizontal="center"/>
    </xf>
    <xf numFmtId="10" fontId="6" fillId="0" borderId="0" xfId="11" applyNumberFormat="1" applyFont="1" applyBorder="1"/>
    <xf numFmtId="10" fontId="6" fillId="0" borderId="0" xfId="14" applyNumberFormat="1" applyFont="1"/>
    <xf numFmtId="10" fontId="6" fillId="0" borderId="0" xfId="11" applyNumberFormat="1" applyFont="1" applyFill="1" applyAlignment="1">
      <alignment horizontal="center"/>
    </xf>
    <xf numFmtId="10" fontId="6" fillId="0" borderId="0" xfId="11" applyNumberFormat="1" applyFont="1" applyFill="1" applyBorder="1" applyAlignment="1">
      <alignment horizontal="center"/>
    </xf>
    <xf numFmtId="10" fontId="6" fillId="0" borderId="0" xfId="12" applyNumberFormat="1" applyFont="1" applyFill="1"/>
    <xf numFmtId="0" fontId="6" fillId="0" borderId="0" xfId="11" applyFont="1" applyFill="1"/>
    <xf numFmtId="10" fontId="6" fillId="0" borderId="0" xfId="13" applyNumberFormat="1" applyFont="1" applyFill="1" applyBorder="1" applyAlignment="1">
      <alignment horizontal="center"/>
    </xf>
    <xf numFmtId="10" fontId="6" fillId="0" borderId="0" xfId="12" applyNumberFormat="1" applyFont="1" applyFill="1" applyBorder="1" applyAlignment="1">
      <alignment horizontal="center"/>
    </xf>
    <xf numFmtId="10" fontId="6" fillId="0" borderId="0" xfId="11" quotePrefix="1" applyNumberFormat="1" applyFont="1" applyFill="1" applyAlignment="1">
      <alignment horizontal="center"/>
    </xf>
    <xf numFmtId="10" fontId="6" fillId="0" borderId="0" xfId="11" applyNumberFormat="1" applyFont="1" applyFill="1"/>
    <xf numFmtId="43" fontId="6" fillId="0" borderId="0" xfId="14" quotePrefix="1" applyFont="1" applyBorder="1" applyAlignment="1">
      <alignment horizontal="center"/>
    </xf>
    <xf numFmtId="10" fontId="6" fillId="0" borderId="1" xfId="11" applyNumberFormat="1" applyFont="1" applyBorder="1" applyAlignment="1">
      <alignment horizontal="center"/>
    </xf>
    <xf numFmtId="10" fontId="6" fillId="0" borderId="1" xfId="13" applyNumberFormat="1" applyFont="1" applyFill="1" applyBorder="1" applyAlignment="1">
      <alignment horizontal="center"/>
    </xf>
    <xf numFmtId="10" fontId="6" fillId="0" borderId="1" xfId="8" applyNumberFormat="1" applyFont="1" applyFill="1" applyBorder="1" applyAlignment="1">
      <alignment horizontal="center"/>
    </xf>
    <xf numFmtId="10" fontId="6" fillId="0" borderId="0" xfId="11" applyNumberFormat="1" applyFont="1" applyBorder="1" applyAlignment="1">
      <alignment horizontal="right"/>
    </xf>
    <xf numFmtId="0" fontId="6" fillId="0" borderId="0" xfId="11" applyFont="1" applyBorder="1"/>
    <xf numFmtId="0" fontId="6" fillId="0" borderId="0" xfId="11" applyFont="1" applyFill="1" applyAlignment="1">
      <alignment horizontal="center"/>
    </xf>
    <xf numFmtId="10" fontId="6" fillId="0" borderId="0" xfId="11" applyNumberFormat="1" applyFont="1" applyFill="1" applyBorder="1" applyAlignment="1">
      <alignment horizontal="right"/>
    </xf>
    <xf numFmtId="10" fontId="6" fillId="0" borderId="0" xfId="11" applyNumberFormat="1" applyFont="1" applyFill="1" applyBorder="1"/>
    <xf numFmtId="0" fontId="6" fillId="0" borderId="2" xfId="11" applyFont="1" applyBorder="1"/>
    <xf numFmtId="10" fontId="6" fillId="0" borderId="2" xfId="11" applyNumberFormat="1" applyFont="1" applyBorder="1"/>
    <xf numFmtId="0" fontId="6" fillId="0" borderId="2" xfId="11" applyFont="1" applyBorder="1" applyAlignment="1">
      <alignment horizontal="center"/>
    </xf>
    <xf numFmtId="10" fontId="6" fillId="0" borderId="2" xfId="11" applyNumberFormat="1" applyFont="1" applyBorder="1" applyAlignment="1">
      <alignment horizontal="center"/>
    </xf>
    <xf numFmtId="43" fontId="0" fillId="0" borderId="0" xfId="15" applyFont="1"/>
    <xf numFmtId="165" fontId="11" fillId="0" borderId="0" xfId="16" quotePrefix="1" applyNumberFormat="1" applyFont="1" applyFill="1" applyBorder="1" applyAlignment="1">
      <alignment horizontal="center"/>
    </xf>
    <xf numFmtId="1" fontId="11" fillId="0" borderId="0" xfId="16" quotePrefix="1" applyNumberFormat="1" applyFont="1" applyFill="1" applyBorder="1" applyAlignment="1">
      <alignment horizontal="center"/>
    </xf>
    <xf numFmtId="165" fontId="11" fillId="0" borderId="0" xfId="16" quotePrefix="1" applyNumberFormat="1" applyFont="1" applyFill="1" applyBorder="1" applyAlignment="1">
      <alignment horizontal="center" vertical="center"/>
    </xf>
    <xf numFmtId="0" fontId="11" fillId="0" borderId="0" xfId="16" applyNumberFormat="1" applyFont="1" applyFill="1" applyBorder="1" applyAlignment="1">
      <alignment horizontal="center" vertical="center"/>
    </xf>
    <xf numFmtId="0" fontId="11" fillId="0" borderId="0" xfId="16" applyNumberFormat="1" applyFont="1" applyFill="1" applyBorder="1" applyAlignment="1">
      <alignment horizontal="center"/>
    </xf>
    <xf numFmtId="165" fontId="11" fillId="0" borderId="0" xfId="16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165" fontId="11" fillId="0" borderId="0" xfId="16" applyNumberFormat="1" applyFont="1" applyFill="1" applyBorder="1" applyAlignment="1">
      <alignment horizontal="center"/>
    </xf>
    <xf numFmtId="10" fontId="0" fillId="0" borderId="0" xfId="17" applyNumberFormat="1" applyFont="1" applyAlignment="1"/>
    <xf numFmtId="10" fontId="0" fillId="0" borderId="0" xfId="17" applyNumberFormat="1" applyFont="1"/>
    <xf numFmtId="43" fontId="2" fillId="4" borderId="2" xfId="0" applyNumberFormat="1" applyFont="1" applyFill="1" applyBorder="1"/>
    <xf numFmtId="43" fontId="2" fillId="5" borderId="2" xfId="0" applyNumberFormat="1" applyFont="1" applyFill="1" applyBorder="1"/>
    <xf numFmtId="0" fontId="2" fillId="0" borderId="2" xfId="0" applyFont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43" fontId="0" fillId="4" borderId="0" xfId="0" applyNumberFormat="1" applyFill="1"/>
    <xf numFmtId="10" fontId="0" fillId="5" borderId="0" xfId="17" applyNumberFormat="1" applyFont="1" applyFill="1"/>
    <xf numFmtId="10" fontId="0" fillId="0" borderId="0" xfId="0" applyNumberFormat="1"/>
    <xf numFmtId="10" fontId="0" fillId="0" borderId="0" xfId="17" applyNumberFormat="1" applyFont="1" applyFill="1"/>
    <xf numFmtId="10" fontId="0" fillId="3" borderId="0" xfId="0" applyNumberFormat="1" applyFill="1"/>
    <xf numFmtId="43" fontId="0" fillId="4" borderId="2" xfId="0" applyNumberFormat="1" applyFill="1" applyBorder="1"/>
    <xf numFmtId="10" fontId="0" fillId="5" borderId="2" xfId="17" applyNumberFormat="1" applyFont="1" applyFill="1" applyBorder="1"/>
    <xf numFmtId="10" fontId="0" fillId="0" borderId="2" xfId="17" applyNumberFormat="1" applyFont="1" applyBorder="1"/>
    <xf numFmtId="0" fontId="0" fillId="0" borderId="2" xfId="0" applyBorder="1"/>
    <xf numFmtId="10" fontId="0" fillId="0" borderId="2" xfId="0" applyNumberFormat="1" applyBorder="1"/>
    <xf numFmtId="10" fontId="0" fillId="5" borderId="0" xfId="0" applyNumberFormat="1" applyFill="1"/>
    <xf numFmtId="10" fontId="6" fillId="3" borderId="0" xfId="14" applyNumberFormat="1" applyFont="1" applyFill="1"/>
    <xf numFmtId="0" fontId="12" fillId="0" borderId="0" xfId="18"/>
    <xf numFmtId="10" fontId="0" fillId="0" borderId="0" xfId="19" applyNumberFormat="1" applyFont="1"/>
    <xf numFmtId="10" fontId="12" fillId="0" borderId="0" xfId="18" applyNumberFormat="1"/>
    <xf numFmtId="43" fontId="2" fillId="4" borderId="0" xfId="18" applyNumberFormat="1" applyFont="1" applyFill="1" applyBorder="1"/>
    <xf numFmtId="43" fontId="2" fillId="5" borderId="0" xfId="18" applyNumberFormat="1" applyFont="1" applyFill="1" applyBorder="1"/>
    <xf numFmtId="0" fontId="2" fillId="0" borderId="0" xfId="18" applyFont="1" applyBorder="1"/>
    <xf numFmtId="0" fontId="2" fillId="0" borderId="0" xfId="18" applyFont="1" applyFill="1" applyBorder="1"/>
    <xf numFmtId="0" fontId="2" fillId="0" borderId="0" xfId="18" applyFont="1" applyFill="1" applyBorder="1" applyAlignment="1">
      <alignment horizontal="center"/>
    </xf>
    <xf numFmtId="43" fontId="0" fillId="0" borderId="0" xfId="20" applyFont="1"/>
    <xf numFmtId="43" fontId="1" fillId="4" borderId="0" xfId="20" applyFont="1" applyFill="1" applyBorder="1"/>
    <xf numFmtId="10" fontId="1" fillId="5" borderId="0" xfId="19" applyNumberFormat="1" applyFont="1" applyFill="1" applyBorder="1"/>
    <xf numFmtId="43" fontId="1" fillId="4" borderId="2" xfId="20" applyFont="1" applyFill="1" applyBorder="1"/>
    <xf numFmtId="10" fontId="1" fillId="5" borderId="2" xfId="19" applyNumberFormat="1" applyFont="1" applyFill="1" applyBorder="1"/>
    <xf numFmtId="10" fontId="0" fillId="0" borderId="2" xfId="19" applyNumberFormat="1" applyFont="1" applyBorder="1"/>
    <xf numFmtId="0" fontId="12" fillId="0" borderId="2" xfId="18" applyBorder="1"/>
    <xf numFmtId="10" fontId="12" fillId="0" borderId="2" xfId="18" applyNumberFormat="1" applyBorder="1"/>
    <xf numFmtId="10" fontId="6" fillId="0" borderId="1" xfId="21" applyNumberFormat="1" applyFont="1" applyFill="1" applyBorder="1" applyAlignment="1">
      <alignment horizontal="center"/>
    </xf>
    <xf numFmtId="43" fontId="6" fillId="0" borderId="0" xfId="21" applyFont="1" applyBorder="1"/>
    <xf numFmtId="10" fontId="12" fillId="3" borderId="0" xfId="18" applyNumberFormat="1" applyFill="1"/>
    <xf numFmtId="0" fontId="10" fillId="0" borderId="0" xfId="22"/>
    <xf numFmtId="10" fontId="12" fillId="0" borderId="0" xfId="18" applyNumberFormat="1" applyBorder="1"/>
    <xf numFmtId="10" fontId="10" fillId="0" borderId="0" xfId="23" applyNumberFormat="1" applyFont="1" applyBorder="1"/>
    <xf numFmtId="0" fontId="12" fillId="0" borderId="3" xfId="18" applyBorder="1"/>
    <xf numFmtId="0" fontId="12" fillId="0" borderId="4" xfId="18" applyBorder="1"/>
    <xf numFmtId="0" fontId="12" fillId="0" borderId="12" xfId="18" applyBorder="1"/>
    <xf numFmtId="0" fontId="12" fillId="0" borderId="0" xfId="18" applyBorder="1"/>
    <xf numFmtId="0" fontId="10" fillId="0" borderId="0" xfId="22" quotePrefix="1" applyFont="1"/>
    <xf numFmtId="0" fontId="13" fillId="0" borderId="0" xfId="22" applyFont="1" applyFill="1"/>
    <xf numFmtId="43" fontId="12" fillId="0" borderId="3" xfId="18" applyNumberFormat="1" applyBorder="1"/>
    <xf numFmtId="43" fontId="12" fillId="0" borderId="4" xfId="18" applyNumberFormat="1" applyBorder="1"/>
    <xf numFmtId="43" fontId="12" fillId="0" borderId="12" xfId="18" applyNumberFormat="1" applyBorder="1"/>
    <xf numFmtId="43" fontId="12" fillId="0" borderId="0" xfId="18" applyNumberFormat="1"/>
    <xf numFmtId="10" fontId="0" fillId="0" borderId="0" xfId="24" applyNumberFormat="1" applyFont="1"/>
    <xf numFmtId="0" fontId="12" fillId="0" borderId="8" xfId="18" applyBorder="1"/>
    <xf numFmtId="43" fontId="12" fillId="0" borderId="8" xfId="18" applyNumberFormat="1" applyBorder="1"/>
    <xf numFmtId="43" fontId="12" fillId="0" borderId="7" xfId="18" applyNumberFormat="1" applyBorder="1"/>
    <xf numFmtId="0" fontId="12" fillId="0" borderId="0" xfId="18" quotePrefix="1"/>
    <xf numFmtId="10" fontId="12" fillId="0" borderId="16" xfId="18" applyNumberFormat="1" applyBorder="1"/>
    <xf numFmtId="0" fontId="12" fillId="0" borderId="9" xfId="18" applyBorder="1"/>
    <xf numFmtId="43" fontId="12" fillId="0" borderId="9" xfId="18" applyNumberFormat="1" applyBorder="1"/>
    <xf numFmtId="43" fontId="12" fillId="0" borderId="14" xfId="18" applyNumberFormat="1" applyBorder="1"/>
    <xf numFmtId="43" fontId="12" fillId="0" borderId="15" xfId="18" applyNumberFormat="1" applyBorder="1"/>
    <xf numFmtId="43" fontId="12" fillId="0" borderId="16" xfId="18" applyNumberFormat="1" applyBorder="1"/>
    <xf numFmtId="0" fontId="10" fillId="0" borderId="0" xfId="25"/>
    <xf numFmtId="10" fontId="6" fillId="0" borderId="0" xfId="26" applyNumberFormat="1" applyFont="1" applyBorder="1" applyAlignment="1">
      <alignment horizontal="center"/>
    </xf>
    <xf numFmtId="10" fontId="6" fillId="0" borderId="0" xfId="27" applyNumberFormat="1" applyFont="1"/>
    <xf numFmtId="43" fontId="6" fillId="0" borderId="0" xfId="1" applyFont="1" applyBorder="1" applyAlignment="1">
      <alignment horizontal="center"/>
    </xf>
    <xf numFmtId="10" fontId="6" fillId="0" borderId="0" xfId="26" applyNumberFormat="1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/>
    </xf>
    <xf numFmtId="10" fontId="10" fillId="0" borderId="0" xfId="2" applyNumberFormat="1" applyFont="1"/>
    <xf numFmtId="0" fontId="2" fillId="6" borderId="17" xfId="0" applyFont="1" applyFill="1" applyBorder="1"/>
    <xf numFmtId="0" fontId="2" fillId="6" borderId="0" xfId="0" applyFont="1" applyFill="1" applyBorder="1"/>
    <xf numFmtId="43" fontId="0" fillId="0" borderId="0" xfId="0" applyNumberFormat="1"/>
    <xf numFmtId="0" fontId="2" fillId="6" borderId="18" xfId="0" applyFont="1" applyFill="1" applyBorder="1"/>
    <xf numFmtId="43" fontId="2" fillId="6" borderId="18" xfId="0" applyNumberFormat="1" applyFont="1" applyFill="1" applyBorder="1"/>
    <xf numFmtId="10" fontId="0" fillId="0" borderId="16" xfId="0" applyNumberFormat="1" applyBorder="1"/>
    <xf numFmtId="10" fontId="6" fillId="0" borderId="0" xfId="11" quotePrefix="1" applyNumberFormat="1" applyFont="1" applyBorder="1" applyAlignment="1">
      <alignment horizontal="center"/>
    </xf>
    <xf numFmtId="10" fontId="6" fillId="7" borderId="0" xfId="27" applyNumberFormat="1" applyFont="1" applyFill="1"/>
    <xf numFmtId="10" fontId="6" fillId="0" borderId="0" xfId="27" applyNumberFormat="1" applyFont="1" applyFill="1"/>
    <xf numFmtId="43" fontId="6" fillId="0" borderId="0" xfId="1" applyFont="1" applyFill="1" applyAlignment="1">
      <alignment horizontal="center"/>
    </xf>
    <xf numFmtId="10" fontId="6" fillId="0" borderId="1" xfId="27" applyNumberFormat="1" applyFont="1" applyBorder="1"/>
    <xf numFmtId="0" fontId="17" fillId="6" borderId="0" xfId="22" applyFont="1" applyFill="1" applyBorder="1"/>
    <xf numFmtId="10" fontId="0" fillId="3" borderId="0" xfId="2" applyNumberFormat="1" applyFont="1" applyFill="1"/>
    <xf numFmtId="0" fontId="0" fillId="0" borderId="0" xfId="0" quotePrefix="1"/>
    <xf numFmtId="10" fontId="2" fillId="6" borderId="18" xfId="2" applyNumberFormat="1" applyFont="1" applyFill="1" applyBorder="1"/>
    <xf numFmtId="0" fontId="10" fillId="0" borderId="0" xfId="18" applyFont="1"/>
    <xf numFmtId="10" fontId="0" fillId="0" borderId="0" xfId="19" applyNumberFormat="1" applyFont="1" applyBorder="1"/>
    <xf numFmtId="10" fontId="10" fillId="0" borderId="0" xfId="19" applyNumberFormat="1" applyFont="1" applyBorder="1"/>
    <xf numFmtId="0" fontId="17" fillId="6" borderId="17" xfId="18" applyFont="1" applyFill="1" applyBorder="1"/>
    <xf numFmtId="0" fontId="17" fillId="6" borderId="0" xfId="18" applyFont="1" applyFill="1" applyBorder="1"/>
    <xf numFmtId="10" fontId="0" fillId="0" borderId="0" xfId="19" applyNumberFormat="1" applyFont="1" applyFill="1"/>
    <xf numFmtId="0" fontId="17" fillId="6" borderId="18" xfId="18" applyFont="1" applyFill="1" applyBorder="1"/>
    <xf numFmtId="43" fontId="17" fillId="6" borderId="18" xfId="18" applyNumberFormat="1" applyFont="1" applyFill="1" applyBorder="1"/>
    <xf numFmtId="43" fontId="6" fillId="0" borderId="0" xfId="28" applyFont="1" applyBorder="1" applyAlignment="1">
      <alignment horizontal="center"/>
    </xf>
    <xf numFmtId="10" fontId="6" fillId="0" borderId="0" xfId="19" applyNumberFormat="1" applyFont="1"/>
    <xf numFmtId="10" fontId="6" fillId="3" borderId="0" xfId="19" applyNumberFormat="1" applyFont="1" applyFill="1"/>
    <xf numFmtId="43" fontId="6" fillId="0" borderId="0" xfId="28" applyFont="1" applyFill="1" applyAlignment="1">
      <alignment horizontal="center"/>
    </xf>
    <xf numFmtId="43" fontId="6" fillId="0" borderId="0" xfId="28" applyFont="1" applyFill="1" applyBorder="1" applyAlignment="1">
      <alignment horizontal="center"/>
    </xf>
    <xf numFmtId="10" fontId="6" fillId="0" borderId="1" xfId="29" applyNumberFormat="1" applyFont="1" applyBorder="1" applyAlignment="1">
      <alignment horizontal="center"/>
    </xf>
    <xf numFmtId="10" fontId="6" fillId="0" borderId="1" xfId="19" applyNumberFormat="1" applyFont="1" applyFill="1" applyBorder="1" applyAlignment="1">
      <alignment horizontal="center"/>
    </xf>
    <xf numFmtId="9" fontId="6" fillId="0" borderId="1" xfId="19" applyFont="1" applyBorder="1"/>
    <xf numFmtId="43" fontId="6" fillId="0" borderId="0" xfId="30" applyFont="1" applyBorder="1"/>
    <xf numFmtId="0" fontId="13" fillId="0" borderId="0" xfId="18" applyFont="1"/>
    <xf numFmtId="10" fontId="0" fillId="0" borderId="0" xfId="29" applyNumberFormat="1" applyFont="1"/>
    <xf numFmtId="43" fontId="17" fillId="6" borderId="17" xfId="18" applyNumberFormat="1" applyFont="1" applyFill="1" applyBorder="1"/>
    <xf numFmtId="10" fontId="17" fillId="6" borderId="17" xfId="29" applyNumberFormat="1" applyFont="1" applyFill="1" applyBorder="1"/>
    <xf numFmtId="43" fontId="6" fillId="0" borderId="0" xfId="27" applyNumberFormat="1" applyFont="1"/>
    <xf numFmtId="10" fontId="6" fillId="0" borderId="1" xfId="23" applyNumberFormat="1" applyFont="1" applyBorder="1" applyAlignment="1">
      <alignment horizontal="center"/>
    </xf>
    <xf numFmtId="10" fontId="6" fillId="0" borderId="1" xfId="31" applyNumberFormat="1" applyFont="1" applyFill="1" applyBorder="1" applyAlignment="1">
      <alignment horizontal="center"/>
    </xf>
    <xf numFmtId="43" fontId="6" fillId="0" borderId="1" xfId="27" applyNumberFormat="1" applyFont="1" applyBorder="1"/>
    <xf numFmtId="10" fontId="0" fillId="0" borderId="0" xfId="23" applyNumberFormat="1" applyFont="1"/>
    <xf numFmtId="10" fontId="17" fillId="6" borderId="17" xfId="23" applyNumberFormat="1" applyFont="1" applyFill="1" applyBorder="1"/>
    <xf numFmtId="0" fontId="18" fillId="0" borderId="0" xfId="0" applyFont="1" applyFill="1"/>
    <xf numFmtId="10" fontId="6" fillId="0" borderId="1" xfId="2" applyNumberFormat="1" applyFont="1" applyFill="1" applyBorder="1" applyAlignment="1">
      <alignment horizontal="center"/>
    </xf>
    <xf numFmtId="10" fontId="18" fillId="3" borderId="0" xfId="2" applyNumberFormat="1" applyFont="1" applyFill="1"/>
    <xf numFmtId="10" fontId="0" fillId="0" borderId="0" xfId="2" applyNumberFormat="1" applyFont="1" applyFill="1"/>
    <xf numFmtId="43" fontId="4" fillId="0" borderId="0" xfId="3" applyFont="1" applyBorder="1" applyAlignment="1">
      <alignment horizontal="center"/>
    </xf>
    <xf numFmtId="0" fontId="7" fillId="0" borderId="0" xfId="4" applyFont="1" applyBorder="1" applyAlignment="1">
      <alignment horizontal="center" wrapText="1"/>
    </xf>
    <xf numFmtId="10" fontId="5" fillId="0" borderId="0" xfId="4" applyNumberFormat="1" applyFont="1" applyAlignment="1">
      <alignment horizontal="center"/>
    </xf>
    <xf numFmtId="0" fontId="5" fillId="0" borderId="0" xfId="4" applyFont="1" applyAlignment="1">
      <alignment horizontal="center"/>
    </xf>
    <xf numFmtId="43" fontId="4" fillId="0" borderId="0" xfId="10" applyFont="1" applyBorder="1" applyAlignment="1">
      <alignment horizontal="center"/>
    </xf>
    <xf numFmtId="0" fontId="5" fillId="0" borderId="0" xfId="11" applyFont="1" applyBorder="1" applyAlignment="1">
      <alignment horizontal="center" wrapText="1"/>
    </xf>
    <xf numFmtId="0" fontId="3" fillId="0" borderId="0" xfId="11" applyFont="1" applyBorder="1" applyAlignment="1">
      <alignment horizontal="center"/>
    </xf>
    <xf numFmtId="10" fontId="3" fillId="0" borderId="0" xfId="11" applyNumberFormat="1" applyFont="1" applyBorder="1" applyAlignment="1">
      <alignment horizontal="center"/>
    </xf>
    <xf numFmtId="10" fontId="3" fillId="0" borderId="0" xfId="11" quotePrefix="1" applyNumberFormat="1" applyFont="1" applyBorder="1" applyAlignment="1">
      <alignment horizontal="center"/>
    </xf>
    <xf numFmtId="43" fontId="3" fillId="0" borderId="0" xfId="28" applyFont="1" applyBorder="1" applyAlignment="1">
      <alignment horizontal="center"/>
    </xf>
    <xf numFmtId="10" fontId="3" fillId="0" borderId="0" xfId="11" applyNumberFormat="1" applyFont="1" applyBorder="1"/>
    <xf numFmtId="10" fontId="3" fillId="0" borderId="0" xfId="29" applyNumberFormat="1" applyFont="1"/>
    <xf numFmtId="10" fontId="3" fillId="0" borderId="0" xfId="11" applyNumberFormat="1" applyFont="1" applyAlignment="1">
      <alignment horizontal="center"/>
    </xf>
    <xf numFmtId="10" fontId="3" fillId="0" borderId="0" xfId="5" applyNumberFormat="1" applyFont="1" applyBorder="1" applyAlignment="1">
      <alignment horizontal="center"/>
    </xf>
    <xf numFmtId="10" fontId="3" fillId="0" borderId="0" xfId="26" applyNumberFormat="1" applyFont="1" applyBorder="1" applyAlignment="1">
      <alignment horizontal="center"/>
    </xf>
    <xf numFmtId="0" fontId="3" fillId="0" borderId="0" xfId="11" applyFont="1"/>
    <xf numFmtId="10" fontId="3" fillId="3" borderId="0" xfId="29" applyNumberFormat="1" applyFont="1" applyFill="1"/>
    <xf numFmtId="10" fontId="3" fillId="0" borderId="0" xfId="11" applyNumberFormat="1" applyFont="1" applyFill="1" applyAlignment="1">
      <alignment horizontal="center"/>
    </xf>
    <xf numFmtId="10" fontId="3" fillId="0" borderId="0" xfId="11" applyNumberFormat="1" applyFont="1" applyFill="1" applyBorder="1" applyAlignment="1">
      <alignment horizontal="center"/>
    </xf>
    <xf numFmtId="0" fontId="3" fillId="0" borderId="0" xfId="11" applyFont="1" applyFill="1"/>
    <xf numFmtId="10" fontId="3" fillId="0" borderId="0" xfId="5" applyNumberFormat="1" applyFont="1" applyFill="1" applyBorder="1" applyAlignment="1">
      <alignment horizontal="center"/>
    </xf>
    <xf numFmtId="10" fontId="3" fillId="0" borderId="0" xfId="26" applyNumberFormat="1" applyFont="1" applyFill="1" applyBorder="1" applyAlignment="1">
      <alignment horizontal="center"/>
    </xf>
    <xf numFmtId="43" fontId="3" fillId="0" borderId="0" xfId="28" applyFont="1" applyFill="1" applyAlignment="1">
      <alignment horizontal="center"/>
    </xf>
    <xf numFmtId="43" fontId="3" fillId="0" borderId="0" xfId="28" applyFont="1" applyFill="1" applyBorder="1" applyAlignment="1">
      <alignment horizontal="center"/>
    </xf>
    <xf numFmtId="10" fontId="3" fillId="0" borderId="0" xfId="11" applyNumberFormat="1" applyFont="1" applyFill="1"/>
    <xf numFmtId="10" fontId="3" fillId="0" borderId="1" xfId="11" applyNumberFormat="1" applyFont="1" applyBorder="1" applyAlignment="1">
      <alignment horizontal="center"/>
    </xf>
    <xf numFmtId="10" fontId="3" fillId="0" borderId="1" xfId="29" applyNumberFormat="1" applyFont="1" applyBorder="1" applyAlignment="1">
      <alignment horizontal="center"/>
    </xf>
    <xf numFmtId="10" fontId="3" fillId="0" borderId="1" xfId="5" applyNumberFormat="1" applyFont="1" applyFill="1" applyBorder="1" applyAlignment="1">
      <alignment horizontal="center"/>
    </xf>
    <xf numFmtId="10" fontId="3" fillId="0" borderId="1" xfId="29" applyNumberFormat="1" applyFont="1" applyFill="1" applyBorder="1" applyAlignment="1">
      <alignment horizontal="center"/>
    </xf>
    <xf numFmtId="9" fontId="3" fillId="0" borderId="1" xfId="29" applyFont="1" applyBorder="1"/>
    <xf numFmtId="43" fontId="3" fillId="0" borderId="0" xfId="30" applyFont="1" applyBorder="1"/>
    <xf numFmtId="0" fontId="3" fillId="0" borderId="0" xfId="11" applyFont="1" applyAlignment="1">
      <alignment horizontal="center"/>
    </xf>
    <xf numFmtId="10" fontId="3" fillId="0" borderId="0" xfId="11" applyNumberFormat="1" applyFont="1" applyBorder="1" applyAlignment="1">
      <alignment horizontal="right"/>
    </xf>
    <xf numFmtId="0" fontId="3" fillId="0" borderId="0" xfId="11" applyFont="1" applyBorder="1"/>
    <xf numFmtId="10" fontId="3" fillId="0" borderId="0" xfId="11" applyNumberFormat="1" applyFont="1"/>
    <xf numFmtId="0" fontId="3" fillId="0" borderId="0" xfId="11" applyFont="1" applyFill="1" applyAlignment="1">
      <alignment horizontal="center"/>
    </xf>
    <xf numFmtId="10" fontId="3" fillId="0" borderId="0" xfId="11" applyNumberFormat="1" applyFont="1" applyFill="1" applyBorder="1" applyAlignment="1">
      <alignment horizontal="right"/>
    </xf>
    <xf numFmtId="10" fontId="3" fillId="0" borderId="0" xfId="11" applyNumberFormat="1" applyFont="1" applyFill="1" applyBorder="1"/>
    <xf numFmtId="0" fontId="19" fillId="6" borderId="17" xfId="0" applyFont="1" applyFill="1" applyBorder="1"/>
    <xf numFmtId="0" fontId="0" fillId="0" borderId="0" xfId="0" applyAlignment="1">
      <alignment horizontal="left"/>
    </xf>
    <xf numFmtId="0" fontId="19" fillId="6" borderId="18" xfId="0" applyFont="1" applyFill="1" applyBorder="1" applyAlignment="1">
      <alignment horizontal="left"/>
    </xf>
    <xf numFmtId="43" fontId="19" fillId="6" borderId="18" xfId="0" applyNumberFormat="1" applyFont="1" applyFill="1" applyBorder="1"/>
  </cellXfs>
  <cellStyles count="32">
    <cellStyle name="Comma" xfId="1" builtinId="3"/>
    <cellStyle name="Comma 2" xfId="3"/>
    <cellStyle name="Comma 2 2" xfId="10"/>
    <cellStyle name="Comma 3" xfId="7"/>
    <cellStyle name="Comma 3 2" xfId="8"/>
    <cellStyle name="Comma 3 2 2" xfId="21"/>
    <cellStyle name="Comma 3 2 2 2" xfId="30"/>
    <cellStyle name="Comma 4" xfId="14"/>
    <cellStyle name="Comma 4 2" xfId="27"/>
    <cellStyle name="Comma 5" xfId="15"/>
    <cellStyle name="Comma 6" xfId="20"/>
    <cellStyle name="Comma 7" xfId="28"/>
    <cellStyle name="Normal" xfId="0" builtinId="0"/>
    <cellStyle name="Normal 2" xfId="4"/>
    <cellStyle name="Normal 2 2" xfId="11"/>
    <cellStyle name="Normal 3" xfId="9"/>
    <cellStyle name="Normal 4" xfId="18"/>
    <cellStyle name="Normal 4 2" xfId="22"/>
    <cellStyle name="Normal 5" xfId="25"/>
    <cellStyle name="Normal_Sheet1" xfId="16"/>
    <cellStyle name="Percent" xfId="2" builtinId="5"/>
    <cellStyle name="Percent 2" xfId="5"/>
    <cellStyle name="Percent 2 2" xfId="13"/>
    <cellStyle name="Percent 3" xfId="6"/>
    <cellStyle name="Percent 4" xfId="12"/>
    <cellStyle name="Percent 4 2" xfId="26"/>
    <cellStyle name="Percent 5" xfId="17"/>
    <cellStyle name="Percent 5 2" xfId="23"/>
    <cellStyle name="Percent 6" xfId="19"/>
    <cellStyle name="Percent 6 2" xfId="29"/>
    <cellStyle name="Percent 7" xfId="24"/>
    <cellStyle name="Percent 7 2" xfId="31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pivotCacheDefinition" Target="pivotCache/pivotCacheDefinition1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llocation%20Survey\ALLOC%20DATA%20BACKUP\Basis%2013%20Backup%20and%20Files\MA,%20MX,%20MY%20Backup\Arena%20Building\Department%20Data%20-%20For%20Arena%20Space%20Allocation_%20July%202015%20FINAL%20-%202nd%20Survey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 Allocation"/>
      <sheetName val="Combined Labor"/>
      <sheetName val="Labor Pivot"/>
      <sheetName val="Data from Acct Database"/>
      <sheetName val="Data from COGNOS"/>
      <sheetName val="ARENA ALLOCATION"/>
      <sheetName val="MASTER CO 12"/>
      <sheetName val="MASTER CO 34"/>
      <sheetName val="0600 Corp Acctg"/>
      <sheetName val="0601 Ext Reporting"/>
      <sheetName val="0700 Corp Insurance"/>
      <sheetName val="0810 Legal Regulatory"/>
      <sheetName val="0910 Forecasting"/>
      <sheetName val="1000 Tax"/>
      <sheetName val="1300 CEO"/>
      <sheetName val="1320 Reg Strategy &amp; Support"/>
      <sheetName val="1340 COO"/>
      <sheetName val="1350 Perf &amp; Srvcs"/>
      <sheetName val="1400 Benefits Plan Investments"/>
      <sheetName val="1520 ES&amp;S Auditing"/>
      <sheetName val="1530 Safety"/>
      <sheetName val="1580 Healthy &amp; Safety"/>
      <sheetName val="1600 Audit"/>
      <sheetName val="1610 SOX Compliance"/>
      <sheetName val="1980 Commercial Ops"/>
      <sheetName val="2120 Cust Programs"/>
      <sheetName val="2130 Supply Development"/>
      <sheetName val="2300 Ext Comm"/>
      <sheetName val="2310 Corp Affairs Mgmt"/>
      <sheetName val="2500 Dist Ops"/>
      <sheetName val="2520 Business Imp"/>
      <sheetName val="2530 Cust Comm"/>
      <sheetName val="2540 Tech Training"/>
      <sheetName val="2550 Inst Design"/>
      <sheetName val="2560 Cust Ops Trng"/>
      <sheetName val="2570 HSE TRNG ID MGMT"/>
      <sheetName val="2700 Comp &amp; Rewards"/>
      <sheetName val="2710 HR Ops Delivery"/>
      <sheetName val="2710 HR Info Systems"/>
      <sheetName val="2710 HR Payroll"/>
      <sheetName val="2810 Talent &amp; Org"/>
      <sheetName val="3030 Cust Contact Cntr"/>
      <sheetName val="3400 Ops Mgmt"/>
      <sheetName val="4780 Facility Mgmt"/>
      <sheetName val="4900 Real Estate"/>
      <sheetName val="5280 Ops Planning"/>
      <sheetName val="5300 Meter to Cash"/>
      <sheetName val="5310 Const Scheduling"/>
      <sheetName val="5340 Gas Ops IC"/>
      <sheetName val="5350 Engineering &amp; Const"/>
      <sheetName val="5390 Cap Prog Mgmt"/>
      <sheetName val="5560 Corp Fin &amp; Strat Plng"/>
      <sheetName val="5570 Budgets"/>
      <sheetName val="5580 Corp Dev &amp; Reporting"/>
      <sheetName val="5610 Cash Ops"/>
      <sheetName val="5620 Billing Exceptions"/>
      <sheetName val="5630 Rev Recovery"/>
      <sheetName val="5640 Cust Experience"/>
      <sheetName val="5740 IC"/>
      <sheetName val="5750 IC Admin"/>
      <sheetName val="5900 Controller Dist"/>
      <sheetName val="5910 Financial Planning"/>
      <sheetName val="6100 Controller Corp Srvcs"/>
      <sheetName val="6430 Corp Finance"/>
      <sheetName val="6450 Tech &amp; App Support"/>
      <sheetName val="6600 Treasury"/>
      <sheetName val="7020 Enterprise Arch"/>
      <sheetName val="7030 IT Strat &amp; Srvcs"/>
      <sheetName val="7040 IT OCM"/>
      <sheetName val="8010 Reg &amp; Forecasting"/>
      <sheetName val="8030 ES&amp;S Remediation"/>
      <sheetName val="8510 New Bus Team"/>
      <sheetName val="8520 New Bus Team"/>
      <sheetName val="8530 Lrg Cust Relations"/>
      <sheetName val="8540 New Bus Marketing"/>
      <sheetName val="8620 Supply Chain Admin"/>
      <sheetName val="8640 Gas Procurement Ops"/>
      <sheetName val="8645 Supply Chain Electric"/>
      <sheetName val="8660 Procurement Ops Srvcs"/>
      <sheetName val="8740 Warehouse"/>
      <sheetName val="8800 Fleet"/>
      <sheetName val="8900 Corp Security"/>
      <sheetName val="9160 Corp Affairs and HR"/>
      <sheetName val="9170 HR Consulting &amp; Empl Relat"/>
      <sheetName val="9200 App Mgmt"/>
      <sheetName val="9270 Transition Mgmt"/>
      <sheetName val="031817 Engineering"/>
      <sheetName val="031823 COH Field Ops"/>
      <sheetName val="031852A COH Regulatory"/>
      <sheetName val="031853A DSM"/>
      <sheetName val="031854A COH Comm and Comm Relat"/>
    </sheetNames>
    <sheetDataSet>
      <sheetData sheetId="0"/>
      <sheetData sheetId="1"/>
      <sheetData sheetId="2"/>
      <sheetData sheetId="3"/>
      <sheetData sheetId="4"/>
      <sheetData sheetId="5">
        <row r="3">
          <cell r="T3" t="str">
            <v>0006000</v>
          </cell>
          <cell r="U3">
            <v>2.6599999999999999E-2</v>
          </cell>
        </row>
        <row r="4">
          <cell r="T4" t="str">
            <v>0006010</v>
          </cell>
          <cell r="U4">
            <v>2.3E-3</v>
          </cell>
        </row>
        <row r="5">
          <cell r="T5" t="str">
            <v>0007000</v>
          </cell>
          <cell r="U5">
            <v>1.5299999999999999E-2</v>
          </cell>
        </row>
        <row r="6">
          <cell r="T6" t="str">
            <v>0008100</v>
          </cell>
          <cell r="U6">
            <v>2.6800000000000001E-2</v>
          </cell>
        </row>
        <row r="7">
          <cell r="T7" t="str">
            <v>0009100</v>
          </cell>
          <cell r="U7">
            <v>8.0999999999999996E-3</v>
          </cell>
        </row>
        <row r="8">
          <cell r="T8" t="str">
            <v>0010000</v>
          </cell>
          <cell r="U8">
            <v>3.1300000000000001E-2</v>
          </cell>
        </row>
        <row r="9">
          <cell r="T9" t="str">
            <v>0013000</v>
          </cell>
          <cell r="U9">
            <v>3.15E-2</v>
          </cell>
        </row>
        <row r="10">
          <cell r="T10" t="str">
            <v>0013200</v>
          </cell>
          <cell r="U10">
            <v>5.4000000000000003E-3</v>
          </cell>
        </row>
        <row r="11">
          <cell r="T11" t="str">
            <v>0013400</v>
          </cell>
          <cell r="U11">
            <v>3.7600000000000001E-2</v>
          </cell>
        </row>
        <row r="12">
          <cell r="T12" t="str">
            <v>0013500</v>
          </cell>
          <cell r="U12">
            <v>0</v>
          </cell>
        </row>
        <row r="13">
          <cell r="T13" t="str">
            <v>0014000</v>
          </cell>
          <cell r="U13">
            <v>2.7000000000000001E-3</v>
          </cell>
        </row>
        <row r="14">
          <cell r="T14" t="str">
            <v>0014100</v>
          </cell>
          <cell r="U14">
            <v>3.5000000000000001E-3</v>
          </cell>
        </row>
        <row r="15">
          <cell r="T15" t="str">
            <v>0015200</v>
          </cell>
          <cell r="U15">
            <v>1.6000000000000001E-3</v>
          </cell>
        </row>
        <row r="16">
          <cell r="T16" t="str">
            <v>0015300</v>
          </cell>
          <cell r="U16">
            <v>1.1999999999999999E-3</v>
          </cell>
        </row>
        <row r="17">
          <cell r="T17" t="str">
            <v>0015800</v>
          </cell>
          <cell r="U17">
            <v>0</v>
          </cell>
        </row>
        <row r="18">
          <cell r="T18" t="str">
            <v>0016000</v>
          </cell>
          <cell r="U18">
            <v>1.83E-2</v>
          </cell>
        </row>
        <row r="19">
          <cell r="T19" t="str">
            <v>0016100</v>
          </cell>
          <cell r="U19">
            <v>0</v>
          </cell>
        </row>
        <row r="20">
          <cell r="T20" t="str">
            <v>0019800</v>
          </cell>
          <cell r="U20">
            <v>3.6600000000000001E-2</v>
          </cell>
        </row>
        <row r="21">
          <cell r="T21" t="str">
            <v>0021200</v>
          </cell>
          <cell r="U21">
            <v>1.6000000000000001E-3</v>
          </cell>
        </row>
        <row r="22">
          <cell r="T22" t="str">
            <v>0021300</v>
          </cell>
          <cell r="U22">
            <v>3.3300000000000003E-2</v>
          </cell>
        </row>
        <row r="23">
          <cell r="T23" t="str">
            <v>0023000</v>
          </cell>
          <cell r="U23">
            <v>6.1999999999999998E-3</v>
          </cell>
        </row>
        <row r="24">
          <cell r="T24" t="str">
            <v>0023100</v>
          </cell>
          <cell r="U24">
            <v>5.0000000000000001E-3</v>
          </cell>
        </row>
        <row r="25">
          <cell r="T25" t="str">
            <v>0025000</v>
          </cell>
          <cell r="U25">
            <v>5.9999999999999995E-4</v>
          </cell>
        </row>
        <row r="26">
          <cell r="T26" t="str">
            <v>0025200</v>
          </cell>
          <cell r="U26">
            <v>2.18E-2</v>
          </cell>
        </row>
        <row r="27">
          <cell r="T27" t="str">
            <v>0025300</v>
          </cell>
          <cell r="U27">
            <v>4.4000000000000003E-3</v>
          </cell>
        </row>
        <row r="28">
          <cell r="T28" t="str">
            <v>0025400</v>
          </cell>
          <cell r="U28">
            <v>1.1999999999999999E-3</v>
          </cell>
        </row>
        <row r="29">
          <cell r="T29" t="str">
            <v>0025500</v>
          </cell>
          <cell r="U29">
            <v>2.7000000000000001E-3</v>
          </cell>
        </row>
        <row r="30">
          <cell r="T30" t="str">
            <v>0025600</v>
          </cell>
          <cell r="U30">
            <v>1.2999999999999999E-2</v>
          </cell>
        </row>
        <row r="31">
          <cell r="T31" t="str">
            <v>0025700</v>
          </cell>
          <cell r="U31">
            <v>2.3999999999999998E-3</v>
          </cell>
        </row>
        <row r="32">
          <cell r="T32" t="str">
            <v>0027000</v>
          </cell>
          <cell r="U32">
            <v>3.2000000000000002E-3</v>
          </cell>
        </row>
        <row r="33">
          <cell r="T33" t="str">
            <v>0027100</v>
          </cell>
          <cell r="U33">
            <v>1.9099999999999999E-2</v>
          </cell>
        </row>
        <row r="34">
          <cell r="T34" t="str">
            <v>0028100</v>
          </cell>
          <cell r="U34">
            <v>3.0800000000000001E-2</v>
          </cell>
        </row>
        <row r="35">
          <cell r="T35" t="str">
            <v>0030300</v>
          </cell>
          <cell r="U35">
            <v>8.0000000000000004E-4</v>
          </cell>
        </row>
        <row r="36">
          <cell r="T36" t="str">
            <v>0034000</v>
          </cell>
          <cell r="U36">
            <v>8.8999999999999999E-3</v>
          </cell>
        </row>
        <row r="37">
          <cell r="T37" t="str">
            <v>0047800</v>
          </cell>
          <cell r="U37">
            <v>0</v>
          </cell>
        </row>
        <row r="38">
          <cell r="T38" t="str">
            <v>0049000</v>
          </cell>
          <cell r="U38">
            <v>8.0000000000000004E-4</v>
          </cell>
        </row>
        <row r="39">
          <cell r="T39" t="str">
            <v>0052800</v>
          </cell>
          <cell r="U39">
            <v>5.0000000000000001E-3</v>
          </cell>
        </row>
        <row r="40">
          <cell r="T40" t="str">
            <v>0052900</v>
          </cell>
          <cell r="U40">
            <v>1.41E-2</v>
          </cell>
        </row>
        <row r="41">
          <cell r="T41" t="str">
            <v>0053000</v>
          </cell>
          <cell r="U41">
            <v>8.3000000000000001E-3</v>
          </cell>
        </row>
        <row r="42">
          <cell r="T42" t="str">
            <v>0053100</v>
          </cell>
          <cell r="U42">
            <v>8.6E-3</v>
          </cell>
        </row>
        <row r="43">
          <cell r="T43" t="str">
            <v>0053400</v>
          </cell>
          <cell r="U43">
            <v>1.0200000000000001E-2</v>
          </cell>
        </row>
        <row r="44">
          <cell r="T44" t="str">
            <v>0053500</v>
          </cell>
          <cell r="U44">
            <v>8.0000000000000004E-4</v>
          </cell>
        </row>
        <row r="45">
          <cell r="T45" t="str">
            <v>0053900</v>
          </cell>
          <cell r="U45">
            <v>4.0000000000000002E-4</v>
          </cell>
        </row>
        <row r="46">
          <cell r="T46" t="str">
            <v>0055600</v>
          </cell>
          <cell r="U46">
            <v>7.0000000000000001E-3</v>
          </cell>
        </row>
        <row r="47">
          <cell r="T47" t="str">
            <v>0055700</v>
          </cell>
          <cell r="U47">
            <v>4.7000000000000002E-3</v>
          </cell>
        </row>
        <row r="48">
          <cell r="T48" t="str">
            <v>0055800</v>
          </cell>
          <cell r="U48">
            <v>1.49E-2</v>
          </cell>
        </row>
        <row r="49">
          <cell r="T49" t="str">
            <v>0056100</v>
          </cell>
          <cell r="U49">
            <v>1.03E-2</v>
          </cell>
        </row>
        <row r="50">
          <cell r="T50" t="str">
            <v>0056200</v>
          </cell>
          <cell r="U50">
            <v>1.41E-2</v>
          </cell>
        </row>
        <row r="51">
          <cell r="T51" t="str">
            <v>0056300</v>
          </cell>
          <cell r="U51">
            <v>8.6E-3</v>
          </cell>
        </row>
        <row r="52">
          <cell r="T52" t="str">
            <v>0056400</v>
          </cell>
          <cell r="U52">
            <v>6.7000000000000002E-3</v>
          </cell>
        </row>
        <row r="53">
          <cell r="T53" t="str">
            <v>0057400</v>
          </cell>
          <cell r="U53">
            <v>1.7999999999999999E-2</v>
          </cell>
        </row>
        <row r="54">
          <cell r="T54" t="str">
            <v>0057500</v>
          </cell>
          <cell r="U54">
            <v>7.5399999999999995E-2</v>
          </cell>
        </row>
        <row r="55">
          <cell r="T55" t="str">
            <v>0059000</v>
          </cell>
          <cell r="U55">
            <v>4.65E-2</v>
          </cell>
        </row>
        <row r="56">
          <cell r="T56" t="str">
            <v>0059100</v>
          </cell>
          <cell r="U56">
            <v>2.6200000000000001E-2</v>
          </cell>
        </row>
        <row r="57">
          <cell r="T57" t="str">
            <v>0061000</v>
          </cell>
          <cell r="U57">
            <v>1.4200000000000001E-2</v>
          </cell>
        </row>
        <row r="58">
          <cell r="T58" t="str">
            <v>0064300</v>
          </cell>
          <cell r="U58">
            <v>2.5000000000000001E-3</v>
          </cell>
        </row>
        <row r="59">
          <cell r="T59" t="str">
            <v>0064500</v>
          </cell>
          <cell r="U59">
            <v>1.18E-2</v>
          </cell>
        </row>
        <row r="60">
          <cell r="T60" t="str">
            <v>0066000</v>
          </cell>
          <cell r="U60">
            <v>1.6899999999999998E-2</v>
          </cell>
        </row>
        <row r="61">
          <cell r="T61" t="str">
            <v>0070200</v>
          </cell>
          <cell r="U61">
            <v>8.2000000000000007E-3</v>
          </cell>
        </row>
        <row r="62">
          <cell r="T62" t="str">
            <v>0070300</v>
          </cell>
          <cell r="U62">
            <v>8.7099999999999997E-2</v>
          </cell>
        </row>
        <row r="63">
          <cell r="T63" t="str">
            <v>0070400</v>
          </cell>
          <cell r="U63">
            <v>9.4999999999999998E-3</v>
          </cell>
        </row>
        <row r="64">
          <cell r="T64" t="str">
            <v>0080100</v>
          </cell>
          <cell r="U64">
            <v>2.1600000000000001E-2</v>
          </cell>
        </row>
        <row r="65">
          <cell r="T65" t="str">
            <v>0080300</v>
          </cell>
          <cell r="U65">
            <v>7.7000000000000002E-3</v>
          </cell>
        </row>
        <row r="66">
          <cell r="T66" t="str">
            <v>0085100</v>
          </cell>
          <cell r="U66">
            <v>3.0300000000000001E-2</v>
          </cell>
        </row>
        <row r="67">
          <cell r="T67" t="str">
            <v>0085200</v>
          </cell>
          <cell r="U67">
            <v>1.9E-3</v>
          </cell>
        </row>
        <row r="68">
          <cell r="T68" t="str">
            <v>0085300</v>
          </cell>
          <cell r="U68">
            <v>2.3E-3</v>
          </cell>
        </row>
        <row r="69">
          <cell r="T69" t="str">
            <v>0085400</v>
          </cell>
          <cell r="U69">
            <v>2E-3</v>
          </cell>
        </row>
        <row r="70">
          <cell r="T70" t="str">
            <v>0086200</v>
          </cell>
          <cell r="U70">
            <v>1.7999999999999999E-2</v>
          </cell>
        </row>
        <row r="71">
          <cell r="T71" t="str">
            <v>0086400</v>
          </cell>
          <cell r="U71">
            <v>1.8599999999999998E-2</v>
          </cell>
        </row>
        <row r="72">
          <cell r="T72" t="str">
            <v>0086450</v>
          </cell>
          <cell r="U72">
            <v>8.0000000000000004E-4</v>
          </cell>
        </row>
        <row r="73">
          <cell r="T73" t="str">
            <v>0086600</v>
          </cell>
          <cell r="U73">
            <v>8.0000000000000004E-4</v>
          </cell>
        </row>
        <row r="74">
          <cell r="T74" t="str">
            <v>0087400</v>
          </cell>
          <cell r="U74">
            <v>0</v>
          </cell>
        </row>
        <row r="75">
          <cell r="T75" t="str">
            <v>0088000</v>
          </cell>
          <cell r="U75">
            <v>1.9E-3</v>
          </cell>
        </row>
        <row r="76">
          <cell r="T76" t="str">
            <v>0089000</v>
          </cell>
          <cell r="U76">
            <v>3.0000000000000001E-3</v>
          </cell>
        </row>
        <row r="77">
          <cell r="T77" t="str">
            <v>0091600</v>
          </cell>
          <cell r="U77">
            <v>1.5E-3</v>
          </cell>
        </row>
        <row r="78">
          <cell r="T78" t="str">
            <v>0091700</v>
          </cell>
          <cell r="U78">
            <v>6.4999999999999997E-3</v>
          </cell>
        </row>
        <row r="79">
          <cell r="T79" t="str">
            <v>0092000</v>
          </cell>
          <cell r="U79">
            <v>1.5E-3</v>
          </cell>
        </row>
        <row r="80">
          <cell r="T80" t="str">
            <v>0092700</v>
          </cell>
          <cell r="U80">
            <v>2E-3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K:\Allocation%20Survey\ALLOC%20DATA%20BACKUP\Basis%2013%20Backup%20and%20Files\MA,%20MX,%20MY%20Backup\Arena%20Building\Arena%20Building%20Space%20Allocation%20-%201st%20Survey%202015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K:\Allocation%20Survey\ALLOC%20DATA%20BACKUP\Basis%2013%20Backup%20and%20Files\MA,%20MX,%20MY%20Backup\Arena%20Building\Department%20Data%20-%20For%20Arena%20Space%20Allocation_%20July%202015%20FINAL%20-%202nd%20Survey%202015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K:\Allocation%20Survey\ALLOC%20DATA%20BACKUP\2015\NiSource%20Post%20Separation%20Survey\Arena%20Building%20Space%20Allocation%20-%20Post%20Separation%20Survey%202015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e Dille" refreshedDate="42053.437642245372" createdVersion="4" refreshedVersion="4" minRefreshableVersion="3" recordCount="26">
  <cacheSource type="worksheet">
    <worksheetSource ref="EI3:EJ29" sheet="Worksheet" r:id="rId2"/>
  </cacheSource>
  <cacheFields count="2">
    <cacheField name="Co" numFmtId="0">
      <sharedItems count="24">
        <s v="11"/>
        <s v="14"/>
        <s v="22"/>
        <s v="32"/>
        <s v="34"/>
        <s v="35"/>
        <s v="37"/>
        <s v="38"/>
        <s v="44"/>
        <s v="51"/>
        <s v="57"/>
        <s v="58"/>
        <s v="59"/>
        <s v="60"/>
        <s v="62"/>
        <s v="68"/>
        <s v="75"/>
        <s v="78"/>
        <s v="80"/>
        <s v="82"/>
        <s v="92"/>
        <s v="93"/>
        <s v="94"/>
        <s v="96"/>
      </sharedItems>
    </cacheField>
    <cacheField name="Percentage" numFmtId="10">
      <sharedItems containsSemiMixedTypes="0" containsString="0" containsNumber="1" minValue="0" maxValue="0.397000000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e Dille" refreshedDate="42233.339771874998" createdVersion="4" refreshedVersion="4" minRefreshableVersion="3" recordCount="18">
  <cacheSource type="worksheet">
    <worksheetSource ref="IJ3:IK21" sheet="Combined Labor" r:id="rId2"/>
  </cacheSource>
  <cacheFields count="2">
    <cacheField name="Business Unit" numFmtId="0">
      <sharedItems count="16">
        <s v="00022"/>
        <s v="00032"/>
        <s v="00034"/>
        <s v="00035"/>
        <s v="00037"/>
        <s v="00038"/>
        <s v="00058"/>
        <s v="00059"/>
        <s v="00060"/>
        <s v="00062"/>
        <s v="00068"/>
        <s v="00075"/>
        <s v="00078"/>
        <s v="00080"/>
        <s v="00093"/>
        <s v="00094"/>
      </sharedItems>
    </cacheField>
    <cacheField name="Percentage" numFmtId="10">
      <sharedItems containsSemiMixedTypes="0" containsString="0" containsNumber="1" minValue="0" maxValue="0.3946000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Jude Dille" refreshedDate="42053.453484375001" createdVersion="4" refreshedVersion="4" minRefreshableVersion="3" recordCount="18">
  <cacheSource type="worksheet">
    <worksheetSource ref="EI3:EJ21" sheet="Worksheet" r:id="rId2"/>
  </cacheSource>
  <cacheFields count="2">
    <cacheField name="Co" numFmtId="0">
      <sharedItems count="17">
        <s v="22"/>
        <s v="32"/>
        <s v="34"/>
        <s v="35"/>
        <s v="37"/>
        <s v="38"/>
        <s v="58"/>
        <s v="59"/>
        <s v="60"/>
        <s v="62"/>
        <s v="68"/>
        <s v="75"/>
        <s v="78"/>
        <s v="80"/>
        <s v="93"/>
        <s v="94"/>
        <s v="57" u="1"/>
      </sharedItems>
    </cacheField>
    <cacheField name="Percentage" numFmtId="10">
      <sharedItems containsSemiMixedTypes="0" containsString="0" containsNumber="1" minValue="0" maxValue="0.39629999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">
  <r>
    <x v="0"/>
    <n v="1.6999999999999999E-3"/>
  </r>
  <r>
    <x v="1"/>
    <n v="1.32E-2"/>
  </r>
  <r>
    <x v="2"/>
    <n v="2.9999999999999997E-4"/>
  </r>
  <r>
    <x v="3"/>
    <n v="4.24E-2"/>
  </r>
  <r>
    <x v="4"/>
    <n v="0.39700000000000002"/>
  </r>
  <r>
    <x v="5"/>
    <n v="1.9199999999999998E-2"/>
  </r>
  <r>
    <x v="6"/>
    <n v="0.14530000000000001"/>
  </r>
  <r>
    <x v="7"/>
    <n v="8.6199999999999999E-2"/>
  </r>
  <r>
    <x v="8"/>
    <n v="2.9999999999999997E-4"/>
  </r>
  <r>
    <x v="9"/>
    <n v="8.2600000000000007E-2"/>
  </r>
  <r>
    <x v="10"/>
    <n v="2.0000000000000001E-4"/>
  </r>
  <r>
    <x v="11"/>
    <n v="8.8999999999999999E-3"/>
  </r>
  <r>
    <x v="12"/>
    <n v="7.3899999999999993E-2"/>
  </r>
  <r>
    <x v="13"/>
    <n v="1.2999999999999999E-3"/>
  </r>
  <r>
    <x v="14"/>
    <n v="0"/>
  </r>
  <r>
    <x v="15"/>
    <n v="1E-4"/>
  </r>
  <r>
    <x v="16"/>
    <n v="5.0000000000000001E-4"/>
  </r>
  <r>
    <x v="17"/>
    <n v="1E-4"/>
  </r>
  <r>
    <x v="18"/>
    <n v="0.106"/>
  </r>
  <r>
    <x v="19"/>
    <n v="4.5999999999999999E-3"/>
  </r>
  <r>
    <x v="12"/>
    <n v="7.0000000000000001E-3"/>
  </r>
  <r>
    <x v="12"/>
    <n v="3.2000000000000002E-3"/>
  </r>
  <r>
    <x v="20"/>
    <n v="1.6999999999999999E-3"/>
  </r>
  <r>
    <x v="21"/>
    <n v="2.0000000000000001E-4"/>
  </r>
  <r>
    <x v="22"/>
    <n v="2.0000000000000001E-4"/>
  </r>
  <r>
    <x v="23"/>
    <n v="3.8999999999999998E-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x v="0"/>
    <n v="4.0000000000000002E-4"/>
  </r>
  <r>
    <x v="1"/>
    <n v="4.4900000000000002E-2"/>
  </r>
  <r>
    <x v="2"/>
    <n v="0.39460000000000001"/>
  </r>
  <r>
    <x v="3"/>
    <n v="2.1000000000000001E-2"/>
  </r>
  <r>
    <x v="4"/>
    <n v="0.15759999999999999"/>
  </r>
  <r>
    <x v="5"/>
    <n v="9.5600000000000004E-2"/>
  </r>
  <r>
    <x v="6"/>
    <n v="2.9599999999999998E-2"/>
  </r>
  <r>
    <x v="7"/>
    <n v="0.10100000000000001"/>
  </r>
  <r>
    <x v="8"/>
    <n v="1.8E-3"/>
  </r>
  <r>
    <x v="9"/>
    <n v="0"/>
  </r>
  <r>
    <x v="10"/>
    <n v="1E-4"/>
  </r>
  <r>
    <x v="11"/>
    <n v="5.9999999999999995E-4"/>
  </r>
  <r>
    <x v="12"/>
    <n v="0"/>
  </r>
  <r>
    <x v="13"/>
    <n v="0.1336"/>
  </r>
  <r>
    <x v="7"/>
    <n v="1.0200000000000001E-2"/>
  </r>
  <r>
    <x v="7"/>
    <n v="5.4000000000000003E-3"/>
  </r>
  <r>
    <x v="14"/>
    <n v="3.3E-3"/>
  </r>
  <r>
    <x v="15"/>
    <n v="2.9999999999999997E-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8">
  <r>
    <x v="0"/>
    <n v="2.9999999999999997E-4"/>
  </r>
  <r>
    <x v="1"/>
    <n v="4.7899999999999998E-2"/>
  </r>
  <r>
    <x v="2"/>
    <n v="0.39629999999999999"/>
  </r>
  <r>
    <x v="3"/>
    <n v="2.1399999999999999E-2"/>
  </r>
  <r>
    <x v="4"/>
    <n v="0.2094"/>
  </r>
  <r>
    <x v="5"/>
    <n v="9.6799999999999997E-2"/>
  </r>
  <r>
    <x v="6"/>
    <n v="9.9000000000000008E-3"/>
  </r>
  <r>
    <x v="7"/>
    <n v="8.2699999999999996E-2"/>
  </r>
  <r>
    <x v="8"/>
    <n v="1.5E-3"/>
  </r>
  <r>
    <x v="9"/>
    <n v="0"/>
  </r>
  <r>
    <x v="10"/>
    <n v="1E-4"/>
  </r>
  <r>
    <x v="11"/>
    <n v="5.9999999999999995E-4"/>
  </r>
  <r>
    <x v="12"/>
    <n v="1E-4"/>
  </r>
  <r>
    <x v="13"/>
    <n v="0.1212"/>
  </r>
  <r>
    <x v="7"/>
    <n v="7.7999999999999996E-3"/>
  </r>
  <r>
    <x v="7"/>
    <n v="3.5999999999999999E-3"/>
  </r>
  <r>
    <x v="14"/>
    <n v="2.0000000000000001E-4"/>
  </r>
  <r>
    <x v="15"/>
    <n v="2.0000000000000001E-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2" cacheId="15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compact="0" compactData="0" multipleFieldFilters="0">
  <location ref="EL3:EM28" firstHeaderRow="1" firstDataRow="1" firstDataCol="1"/>
  <pivotFields count="2"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Sum of Percentage" fld="1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PivotTable12" cacheId="17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compact="0" compactData="0" multipleFieldFilters="0">
  <location ref="EL3:EM20" firstHeaderRow="1" firstDataRow="1" firstDataCol="1"/>
  <pivotFields count="2">
    <pivotField axis="axisRow" compact="0" outline="0" showAll="0" defaultSubtotal="0">
      <items count="17">
        <item x="0"/>
        <item x="1"/>
        <item x="2"/>
        <item x="3"/>
        <item x="4"/>
        <item x="5"/>
        <item m="1" x="16"/>
        <item x="6"/>
        <item x="7"/>
        <item x="8"/>
        <item x="9"/>
        <item x="10"/>
        <item x="11"/>
        <item x="12"/>
        <item x="13"/>
        <item x="14"/>
        <item x="1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Sum of Percentage" fld="1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PivotTable1" cacheId="16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compact="0" compactData="0" multipleFieldFilters="0">
  <location ref="IM3:IN20" firstHeaderRow="1" firstDataRow="1" firstDataCol="1"/>
  <pivotFields count="2">
    <pivotField axis="axisRow" compact="0" outline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Sum of Percentage" fld="1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20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22.bin"/><Relationship Id="rId1" Type="http://schemas.openxmlformats.org/officeDocument/2006/relationships/pivotTable" Target="../pivotTables/pivotTable2.xml"/><Relationship Id="rId4" Type="http://schemas.openxmlformats.org/officeDocument/2006/relationships/comments" Target="../comments4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ivotTable" Target="../pivotTables/pivotTable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zoomScale="85" workbookViewId="0">
      <selection sqref="A1:G1"/>
    </sheetView>
  </sheetViews>
  <sheetFormatPr defaultColWidth="9.109375" defaultRowHeight="13.2"/>
  <cols>
    <col min="1" max="1" width="10.5546875" style="25" bestFit="1" customWidth="1"/>
    <col min="2" max="2" width="12" style="4" customWidth="1"/>
    <col min="3" max="3" width="2.6640625" style="2" customWidth="1"/>
    <col min="4" max="4" width="10.5546875" style="4" bestFit="1" customWidth="1"/>
    <col min="5" max="5" width="11.33203125" style="4" bestFit="1" customWidth="1"/>
    <col min="6" max="6" width="2.6640625" style="4" customWidth="1"/>
    <col min="7" max="7" width="11.5546875" style="4" bestFit="1" customWidth="1"/>
    <col min="8" max="8" width="8.109375" style="5" customWidth="1"/>
    <col min="9" max="9" width="1.6640625" style="5" bestFit="1" customWidth="1"/>
    <col min="10" max="10" width="11.5546875" style="2" customWidth="1"/>
    <col min="11" max="11" width="2.5546875" style="2" customWidth="1"/>
    <col min="12" max="14" width="9.109375" style="2"/>
    <col min="15" max="15" width="12.6640625" style="2" customWidth="1"/>
    <col min="16" max="256" width="9.109375" style="2"/>
    <col min="257" max="257" width="10.5546875" style="2" bestFit="1" customWidth="1"/>
    <col min="258" max="258" width="12" style="2" customWidth="1"/>
    <col min="259" max="259" width="2.6640625" style="2" customWidth="1"/>
    <col min="260" max="260" width="10.5546875" style="2" bestFit="1" customWidth="1"/>
    <col min="261" max="261" width="11.33203125" style="2" bestFit="1" customWidth="1"/>
    <col min="262" max="262" width="2.6640625" style="2" customWidth="1"/>
    <col min="263" max="263" width="11.5546875" style="2" bestFit="1" customWidth="1"/>
    <col min="264" max="264" width="8.109375" style="2" customWidth="1"/>
    <col min="265" max="265" width="1.6640625" style="2" bestFit="1" customWidth="1"/>
    <col min="266" max="266" width="11.5546875" style="2" customWidth="1"/>
    <col min="267" max="267" width="2.5546875" style="2" customWidth="1"/>
    <col min="268" max="270" width="9.109375" style="2"/>
    <col min="271" max="271" width="12.6640625" style="2" customWidth="1"/>
    <col min="272" max="512" width="9.109375" style="2"/>
    <col min="513" max="513" width="10.5546875" style="2" bestFit="1" customWidth="1"/>
    <col min="514" max="514" width="12" style="2" customWidth="1"/>
    <col min="515" max="515" width="2.6640625" style="2" customWidth="1"/>
    <col min="516" max="516" width="10.5546875" style="2" bestFit="1" customWidth="1"/>
    <col min="517" max="517" width="11.33203125" style="2" bestFit="1" customWidth="1"/>
    <col min="518" max="518" width="2.6640625" style="2" customWidth="1"/>
    <col min="519" max="519" width="11.5546875" style="2" bestFit="1" customWidth="1"/>
    <col min="520" max="520" width="8.109375" style="2" customWidth="1"/>
    <col min="521" max="521" width="1.6640625" style="2" bestFit="1" customWidth="1"/>
    <col min="522" max="522" width="11.5546875" style="2" customWidth="1"/>
    <col min="523" max="523" width="2.5546875" style="2" customWidth="1"/>
    <col min="524" max="526" width="9.109375" style="2"/>
    <col min="527" max="527" width="12.6640625" style="2" customWidth="1"/>
    <col min="528" max="768" width="9.109375" style="2"/>
    <col min="769" max="769" width="10.5546875" style="2" bestFit="1" customWidth="1"/>
    <col min="770" max="770" width="12" style="2" customWidth="1"/>
    <col min="771" max="771" width="2.6640625" style="2" customWidth="1"/>
    <col min="772" max="772" width="10.5546875" style="2" bestFit="1" customWidth="1"/>
    <col min="773" max="773" width="11.33203125" style="2" bestFit="1" customWidth="1"/>
    <col min="774" max="774" width="2.6640625" style="2" customWidth="1"/>
    <col min="775" max="775" width="11.5546875" style="2" bestFit="1" customWidth="1"/>
    <col min="776" max="776" width="8.109375" style="2" customWidth="1"/>
    <col min="777" max="777" width="1.6640625" style="2" bestFit="1" customWidth="1"/>
    <col min="778" max="778" width="11.5546875" style="2" customWidth="1"/>
    <col min="779" max="779" width="2.5546875" style="2" customWidth="1"/>
    <col min="780" max="782" width="9.109375" style="2"/>
    <col min="783" max="783" width="12.6640625" style="2" customWidth="1"/>
    <col min="784" max="1024" width="9.109375" style="2"/>
    <col min="1025" max="1025" width="10.5546875" style="2" bestFit="1" customWidth="1"/>
    <col min="1026" max="1026" width="12" style="2" customWidth="1"/>
    <col min="1027" max="1027" width="2.6640625" style="2" customWidth="1"/>
    <col min="1028" max="1028" width="10.5546875" style="2" bestFit="1" customWidth="1"/>
    <col min="1029" max="1029" width="11.33203125" style="2" bestFit="1" customWidth="1"/>
    <col min="1030" max="1030" width="2.6640625" style="2" customWidth="1"/>
    <col min="1031" max="1031" width="11.5546875" style="2" bestFit="1" customWidth="1"/>
    <col min="1032" max="1032" width="8.109375" style="2" customWidth="1"/>
    <col min="1033" max="1033" width="1.6640625" style="2" bestFit="1" customWidth="1"/>
    <col min="1034" max="1034" width="11.5546875" style="2" customWidth="1"/>
    <col min="1035" max="1035" width="2.5546875" style="2" customWidth="1"/>
    <col min="1036" max="1038" width="9.109375" style="2"/>
    <col min="1039" max="1039" width="12.6640625" style="2" customWidth="1"/>
    <col min="1040" max="1280" width="9.109375" style="2"/>
    <col min="1281" max="1281" width="10.5546875" style="2" bestFit="1" customWidth="1"/>
    <col min="1282" max="1282" width="12" style="2" customWidth="1"/>
    <col min="1283" max="1283" width="2.6640625" style="2" customWidth="1"/>
    <col min="1284" max="1284" width="10.5546875" style="2" bestFit="1" customWidth="1"/>
    <col min="1285" max="1285" width="11.33203125" style="2" bestFit="1" customWidth="1"/>
    <col min="1286" max="1286" width="2.6640625" style="2" customWidth="1"/>
    <col min="1287" max="1287" width="11.5546875" style="2" bestFit="1" customWidth="1"/>
    <col min="1288" max="1288" width="8.109375" style="2" customWidth="1"/>
    <col min="1289" max="1289" width="1.6640625" style="2" bestFit="1" customWidth="1"/>
    <col min="1290" max="1290" width="11.5546875" style="2" customWidth="1"/>
    <col min="1291" max="1291" width="2.5546875" style="2" customWidth="1"/>
    <col min="1292" max="1294" width="9.109375" style="2"/>
    <col min="1295" max="1295" width="12.6640625" style="2" customWidth="1"/>
    <col min="1296" max="1536" width="9.109375" style="2"/>
    <col min="1537" max="1537" width="10.5546875" style="2" bestFit="1" customWidth="1"/>
    <col min="1538" max="1538" width="12" style="2" customWidth="1"/>
    <col min="1539" max="1539" width="2.6640625" style="2" customWidth="1"/>
    <col min="1540" max="1540" width="10.5546875" style="2" bestFit="1" customWidth="1"/>
    <col min="1541" max="1541" width="11.33203125" style="2" bestFit="1" customWidth="1"/>
    <col min="1542" max="1542" width="2.6640625" style="2" customWidth="1"/>
    <col min="1543" max="1543" width="11.5546875" style="2" bestFit="1" customWidth="1"/>
    <col min="1544" max="1544" width="8.109375" style="2" customWidth="1"/>
    <col min="1545" max="1545" width="1.6640625" style="2" bestFit="1" customWidth="1"/>
    <col min="1546" max="1546" width="11.5546875" style="2" customWidth="1"/>
    <col min="1547" max="1547" width="2.5546875" style="2" customWidth="1"/>
    <col min="1548" max="1550" width="9.109375" style="2"/>
    <col min="1551" max="1551" width="12.6640625" style="2" customWidth="1"/>
    <col min="1552" max="1792" width="9.109375" style="2"/>
    <col min="1793" max="1793" width="10.5546875" style="2" bestFit="1" customWidth="1"/>
    <col min="1794" max="1794" width="12" style="2" customWidth="1"/>
    <col min="1795" max="1795" width="2.6640625" style="2" customWidth="1"/>
    <col min="1796" max="1796" width="10.5546875" style="2" bestFit="1" customWidth="1"/>
    <col min="1797" max="1797" width="11.33203125" style="2" bestFit="1" customWidth="1"/>
    <col min="1798" max="1798" width="2.6640625" style="2" customWidth="1"/>
    <col min="1799" max="1799" width="11.5546875" style="2" bestFit="1" customWidth="1"/>
    <col min="1800" max="1800" width="8.109375" style="2" customWidth="1"/>
    <col min="1801" max="1801" width="1.6640625" style="2" bestFit="1" customWidth="1"/>
    <col min="1802" max="1802" width="11.5546875" style="2" customWidth="1"/>
    <col min="1803" max="1803" width="2.5546875" style="2" customWidth="1"/>
    <col min="1804" max="1806" width="9.109375" style="2"/>
    <col min="1807" max="1807" width="12.6640625" style="2" customWidth="1"/>
    <col min="1808" max="2048" width="9.109375" style="2"/>
    <col min="2049" max="2049" width="10.5546875" style="2" bestFit="1" customWidth="1"/>
    <col min="2050" max="2050" width="12" style="2" customWidth="1"/>
    <col min="2051" max="2051" width="2.6640625" style="2" customWidth="1"/>
    <col min="2052" max="2052" width="10.5546875" style="2" bestFit="1" customWidth="1"/>
    <col min="2053" max="2053" width="11.33203125" style="2" bestFit="1" customWidth="1"/>
    <col min="2054" max="2054" width="2.6640625" style="2" customWidth="1"/>
    <col min="2055" max="2055" width="11.5546875" style="2" bestFit="1" customWidth="1"/>
    <col min="2056" max="2056" width="8.109375" style="2" customWidth="1"/>
    <col min="2057" max="2057" width="1.6640625" style="2" bestFit="1" customWidth="1"/>
    <col min="2058" max="2058" width="11.5546875" style="2" customWidth="1"/>
    <col min="2059" max="2059" width="2.5546875" style="2" customWidth="1"/>
    <col min="2060" max="2062" width="9.109375" style="2"/>
    <col min="2063" max="2063" width="12.6640625" style="2" customWidth="1"/>
    <col min="2064" max="2304" width="9.109375" style="2"/>
    <col min="2305" max="2305" width="10.5546875" style="2" bestFit="1" customWidth="1"/>
    <col min="2306" max="2306" width="12" style="2" customWidth="1"/>
    <col min="2307" max="2307" width="2.6640625" style="2" customWidth="1"/>
    <col min="2308" max="2308" width="10.5546875" style="2" bestFit="1" customWidth="1"/>
    <col min="2309" max="2309" width="11.33203125" style="2" bestFit="1" customWidth="1"/>
    <col min="2310" max="2310" width="2.6640625" style="2" customWidth="1"/>
    <col min="2311" max="2311" width="11.5546875" style="2" bestFit="1" customWidth="1"/>
    <col min="2312" max="2312" width="8.109375" style="2" customWidth="1"/>
    <col min="2313" max="2313" width="1.6640625" style="2" bestFit="1" customWidth="1"/>
    <col min="2314" max="2314" width="11.5546875" style="2" customWidth="1"/>
    <col min="2315" max="2315" width="2.5546875" style="2" customWidth="1"/>
    <col min="2316" max="2318" width="9.109375" style="2"/>
    <col min="2319" max="2319" width="12.6640625" style="2" customWidth="1"/>
    <col min="2320" max="2560" width="9.109375" style="2"/>
    <col min="2561" max="2561" width="10.5546875" style="2" bestFit="1" customWidth="1"/>
    <col min="2562" max="2562" width="12" style="2" customWidth="1"/>
    <col min="2563" max="2563" width="2.6640625" style="2" customWidth="1"/>
    <col min="2564" max="2564" width="10.5546875" style="2" bestFit="1" customWidth="1"/>
    <col min="2565" max="2565" width="11.33203125" style="2" bestFit="1" customWidth="1"/>
    <col min="2566" max="2566" width="2.6640625" style="2" customWidth="1"/>
    <col min="2567" max="2567" width="11.5546875" style="2" bestFit="1" customWidth="1"/>
    <col min="2568" max="2568" width="8.109375" style="2" customWidth="1"/>
    <col min="2569" max="2569" width="1.6640625" style="2" bestFit="1" customWidth="1"/>
    <col min="2570" max="2570" width="11.5546875" style="2" customWidth="1"/>
    <col min="2571" max="2571" width="2.5546875" style="2" customWidth="1"/>
    <col min="2572" max="2574" width="9.109375" style="2"/>
    <col min="2575" max="2575" width="12.6640625" style="2" customWidth="1"/>
    <col min="2576" max="2816" width="9.109375" style="2"/>
    <col min="2817" max="2817" width="10.5546875" style="2" bestFit="1" customWidth="1"/>
    <col min="2818" max="2818" width="12" style="2" customWidth="1"/>
    <col min="2819" max="2819" width="2.6640625" style="2" customWidth="1"/>
    <col min="2820" max="2820" width="10.5546875" style="2" bestFit="1" customWidth="1"/>
    <col min="2821" max="2821" width="11.33203125" style="2" bestFit="1" customWidth="1"/>
    <col min="2822" max="2822" width="2.6640625" style="2" customWidth="1"/>
    <col min="2823" max="2823" width="11.5546875" style="2" bestFit="1" customWidth="1"/>
    <col min="2824" max="2824" width="8.109375" style="2" customWidth="1"/>
    <col min="2825" max="2825" width="1.6640625" style="2" bestFit="1" customWidth="1"/>
    <col min="2826" max="2826" width="11.5546875" style="2" customWidth="1"/>
    <col min="2827" max="2827" width="2.5546875" style="2" customWidth="1"/>
    <col min="2828" max="2830" width="9.109375" style="2"/>
    <col min="2831" max="2831" width="12.6640625" style="2" customWidth="1"/>
    <col min="2832" max="3072" width="9.109375" style="2"/>
    <col min="3073" max="3073" width="10.5546875" style="2" bestFit="1" customWidth="1"/>
    <col min="3074" max="3074" width="12" style="2" customWidth="1"/>
    <col min="3075" max="3075" width="2.6640625" style="2" customWidth="1"/>
    <col min="3076" max="3076" width="10.5546875" style="2" bestFit="1" customWidth="1"/>
    <col min="3077" max="3077" width="11.33203125" style="2" bestFit="1" customWidth="1"/>
    <col min="3078" max="3078" width="2.6640625" style="2" customWidth="1"/>
    <col min="3079" max="3079" width="11.5546875" style="2" bestFit="1" customWidth="1"/>
    <col min="3080" max="3080" width="8.109375" style="2" customWidth="1"/>
    <col min="3081" max="3081" width="1.6640625" style="2" bestFit="1" customWidth="1"/>
    <col min="3082" max="3082" width="11.5546875" style="2" customWidth="1"/>
    <col min="3083" max="3083" width="2.5546875" style="2" customWidth="1"/>
    <col min="3084" max="3086" width="9.109375" style="2"/>
    <col min="3087" max="3087" width="12.6640625" style="2" customWidth="1"/>
    <col min="3088" max="3328" width="9.109375" style="2"/>
    <col min="3329" max="3329" width="10.5546875" style="2" bestFit="1" customWidth="1"/>
    <col min="3330" max="3330" width="12" style="2" customWidth="1"/>
    <col min="3331" max="3331" width="2.6640625" style="2" customWidth="1"/>
    <col min="3332" max="3332" width="10.5546875" style="2" bestFit="1" customWidth="1"/>
    <col min="3333" max="3333" width="11.33203125" style="2" bestFit="1" customWidth="1"/>
    <col min="3334" max="3334" width="2.6640625" style="2" customWidth="1"/>
    <col min="3335" max="3335" width="11.5546875" style="2" bestFit="1" customWidth="1"/>
    <col min="3336" max="3336" width="8.109375" style="2" customWidth="1"/>
    <col min="3337" max="3337" width="1.6640625" style="2" bestFit="1" customWidth="1"/>
    <col min="3338" max="3338" width="11.5546875" style="2" customWidth="1"/>
    <col min="3339" max="3339" width="2.5546875" style="2" customWidth="1"/>
    <col min="3340" max="3342" width="9.109375" style="2"/>
    <col min="3343" max="3343" width="12.6640625" style="2" customWidth="1"/>
    <col min="3344" max="3584" width="9.109375" style="2"/>
    <col min="3585" max="3585" width="10.5546875" style="2" bestFit="1" customWidth="1"/>
    <col min="3586" max="3586" width="12" style="2" customWidth="1"/>
    <col min="3587" max="3587" width="2.6640625" style="2" customWidth="1"/>
    <col min="3588" max="3588" width="10.5546875" style="2" bestFit="1" customWidth="1"/>
    <col min="3589" max="3589" width="11.33203125" style="2" bestFit="1" customWidth="1"/>
    <col min="3590" max="3590" width="2.6640625" style="2" customWidth="1"/>
    <col min="3591" max="3591" width="11.5546875" style="2" bestFit="1" customWidth="1"/>
    <col min="3592" max="3592" width="8.109375" style="2" customWidth="1"/>
    <col min="3593" max="3593" width="1.6640625" style="2" bestFit="1" customWidth="1"/>
    <col min="3594" max="3594" width="11.5546875" style="2" customWidth="1"/>
    <col min="3595" max="3595" width="2.5546875" style="2" customWidth="1"/>
    <col min="3596" max="3598" width="9.109375" style="2"/>
    <col min="3599" max="3599" width="12.6640625" style="2" customWidth="1"/>
    <col min="3600" max="3840" width="9.109375" style="2"/>
    <col min="3841" max="3841" width="10.5546875" style="2" bestFit="1" customWidth="1"/>
    <col min="3842" max="3842" width="12" style="2" customWidth="1"/>
    <col min="3843" max="3843" width="2.6640625" style="2" customWidth="1"/>
    <col min="3844" max="3844" width="10.5546875" style="2" bestFit="1" customWidth="1"/>
    <col min="3845" max="3845" width="11.33203125" style="2" bestFit="1" customWidth="1"/>
    <col min="3846" max="3846" width="2.6640625" style="2" customWidth="1"/>
    <col min="3847" max="3847" width="11.5546875" style="2" bestFit="1" customWidth="1"/>
    <col min="3848" max="3848" width="8.109375" style="2" customWidth="1"/>
    <col min="3849" max="3849" width="1.6640625" style="2" bestFit="1" customWidth="1"/>
    <col min="3850" max="3850" width="11.5546875" style="2" customWidth="1"/>
    <col min="3851" max="3851" width="2.5546875" style="2" customWidth="1"/>
    <col min="3852" max="3854" width="9.109375" style="2"/>
    <col min="3855" max="3855" width="12.6640625" style="2" customWidth="1"/>
    <col min="3856" max="4096" width="9.109375" style="2"/>
    <col min="4097" max="4097" width="10.5546875" style="2" bestFit="1" customWidth="1"/>
    <col min="4098" max="4098" width="12" style="2" customWidth="1"/>
    <col min="4099" max="4099" width="2.6640625" style="2" customWidth="1"/>
    <col min="4100" max="4100" width="10.5546875" style="2" bestFit="1" customWidth="1"/>
    <col min="4101" max="4101" width="11.33203125" style="2" bestFit="1" customWidth="1"/>
    <col min="4102" max="4102" width="2.6640625" style="2" customWidth="1"/>
    <col min="4103" max="4103" width="11.5546875" style="2" bestFit="1" customWidth="1"/>
    <col min="4104" max="4104" width="8.109375" style="2" customWidth="1"/>
    <col min="4105" max="4105" width="1.6640625" style="2" bestFit="1" customWidth="1"/>
    <col min="4106" max="4106" width="11.5546875" style="2" customWidth="1"/>
    <col min="4107" max="4107" width="2.5546875" style="2" customWidth="1"/>
    <col min="4108" max="4110" width="9.109375" style="2"/>
    <col min="4111" max="4111" width="12.6640625" style="2" customWidth="1"/>
    <col min="4112" max="4352" width="9.109375" style="2"/>
    <col min="4353" max="4353" width="10.5546875" style="2" bestFit="1" customWidth="1"/>
    <col min="4354" max="4354" width="12" style="2" customWidth="1"/>
    <col min="4355" max="4355" width="2.6640625" style="2" customWidth="1"/>
    <col min="4356" max="4356" width="10.5546875" style="2" bestFit="1" customWidth="1"/>
    <col min="4357" max="4357" width="11.33203125" style="2" bestFit="1" customWidth="1"/>
    <col min="4358" max="4358" width="2.6640625" style="2" customWidth="1"/>
    <col min="4359" max="4359" width="11.5546875" style="2" bestFit="1" customWidth="1"/>
    <col min="4360" max="4360" width="8.109375" style="2" customWidth="1"/>
    <col min="4361" max="4361" width="1.6640625" style="2" bestFit="1" customWidth="1"/>
    <col min="4362" max="4362" width="11.5546875" style="2" customWidth="1"/>
    <col min="4363" max="4363" width="2.5546875" style="2" customWidth="1"/>
    <col min="4364" max="4366" width="9.109375" style="2"/>
    <col min="4367" max="4367" width="12.6640625" style="2" customWidth="1"/>
    <col min="4368" max="4608" width="9.109375" style="2"/>
    <col min="4609" max="4609" width="10.5546875" style="2" bestFit="1" customWidth="1"/>
    <col min="4610" max="4610" width="12" style="2" customWidth="1"/>
    <col min="4611" max="4611" width="2.6640625" style="2" customWidth="1"/>
    <col min="4612" max="4612" width="10.5546875" style="2" bestFit="1" customWidth="1"/>
    <col min="4613" max="4613" width="11.33203125" style="2" bestFit="1" customWidth="1"/>
    <col min="4614" max="4614" width="2.6640625" style="2" customWidth="1"/>
    <col min="4615" max="4615" width="11.5546875" style="2" bestFit="1" customWidth="1"/>
    <col min="4616" max="4616" width="8.109375" style="2" customWidth="1"/>
    <col min="4617" max="4617" width="1.6640625" style="2" bestFit="1" customWidth="1"/>
    <col min="4618" max="4618" width="11.5546875" style="2" customWidth="1"/>
    <col min="4619" max="4619" width="2.5546875" style="2" customWidth="1"/>
    <col min="4620" max="4622" width="9.109375" style="2"/>
    <col min="4623" max="4623" width="12.6640625" style="2" customWidth="1"/>
    <col min="4624" max="4864" width="9.109375" style="2"/>
    <col min="4865" max="4865" width="10.5546875" style="2" bestFit="1" customWidth="1"/>
    <col min="4866" max="4866" width="12" style="2" customWidth="1"/>
    <col min="4867" max="4867" width="2.6640625" style="2" customWidth="1"/>
    <col min="4868" max="4868" width="10.5546875" style="2" bestFit="1" customWidth="1"/>
    <col min="4869" max="4869" width="11.33203125" style="2" bestFit="1" customWidth="1"/>
    <col min="4870" max="4870" width="2.6640625" style="2" customWidth="1"/>
    <col min="4871" max="4871" width="11.5546875" style="2" bestFit="1" customWidth="1"/>
    <col min="4872" max="4872" width="8.109375" style="2" customWidth="1"/>
    <col min="4873" max="4873" width="1.6640625" style="2" bestFit="1" customWidth="1"/>
    <col min="4874" max="4874" width="11.5546875" style="2" customWidth="1"/>
    <col min="4875" max="4875" width="2.5546875" style="2" customWidth="1"/>
    <col min="4876" max="4878" width="9.109375" style="2"/>
    <col min="4879" max="4879" width="12.6640625" style="2" customWidth="1"/>
    <col min="4880" max="5120" width="9.109375" style="2"/>
    <col min="5121" max="5121" width="10.5546875" style="2" bestFit="1" customWidth="1"/>
    <col min="5122" max="5122" width="12" style="2" customWidth="1"/>
    <col min="5123" max="5123" width="2.6640625" style="2" customWidth="1"/>
    <col min="5124" max="5124" width="10.5546875" style="2" bestFit="1" customWidth="1"/>
    <col min="5125" max="5125" width="11.33203125" style="2" bestFit="1" customWidth="1"/>
    <col min="5126" max="5126" width="2.6640625" style="2" customWidth="1"/>
    <col min="5127" max="5127" width="11.5546875" style="2" bestFit="1" customWidth="1"/>
    <col min="5128" max="5128" width="8.109375" style="2" customWidth="1"/>
    <col min="5129" max="5129" width="1.6640625" style="2" bestFit="1" customWidth="1"/>
    <col min="5130" max="5130" width="11.5546875" style="2" customWidth="1"/>
    <col min="5131" max="5131" width="2.5546875" style="2" customWidth="1"/>
    <col min="5132" max="5134" width="9.109375" style="2"/>
    <col min="5135" max="5135" width="12.6640625" style="2" customWidth="1"/>
    <col min="5136" max="5376" width="9.109375" style="2"/>
    <col min="5377" max="5377" width="10.5546875" style="2" bestFit="1" customWidth="1"/>
    <col min="5378" max="5378" width="12" style="2" customWidth="1"/>
    <col min="5379" max="5379" width="2.6640625" style="2" customWidth="1"/>
    <col min="5380" max="5380" width="10.5546875" style="2" bestFit="1" customWidth="1"/>
    <col min="5381" max="5381" width="11.33203125" style="2" bestFit="1" customWidth="1"/>
    <col min="5382" max="5382" width="2.6640625" style="2" customWidth="1"/>
    <col min="5383" max="5383" width="11.5546875" style="2" bestFit="1" customWidth="1"/>
    <col min="5384" max="5384" width="8.109375" style="2" customWidth="1"/>
    <col min="5385" max="5385" width="1.6640625" style="2" bestFit="1" customWidth="1"/>
    <col min="5386" max="5386" width="11.5546875" style="2" customWidth="1"/>
    <col min="5387" max="5387" width="2.5546875" style="2" customWidth="1"/>
    <col min="5388" max="5390" width="9.109375" style="2"/>
    <col min="5391" max="5391" width="12.6640625" style="2" customWidth="1"/>
    <col min="5392" max="5632" width="9.109375" style="2"/>
    <col min="5633" max="5633" width="10.5546875" style="2" bestFit="1" customWidth="1"/>
    <col min="5634" max="5634" width="12" style="2" customWidth="1"/>
    <col min="5635" max="5635" width="2.6640625" style="2" customWidth="1"/>
    <col min="5636" max="5636" width="10.5546875" style="2" bestFit="1" customWidth="1"/>
    <col min="5637" max="5637" width="11.33203125" style="2" bestFit="1" customWidth="1"/>
    <col min="5638" max="5638" width="2.6640625" style="2" customWidth="1"/>
    <col min="5639" max="5639" width="11.5546875" style="2" bestFit="1" customWidth="1"/>
    <col min="5640" max="5640" width="8.109375" style="2" customWidth="1"/>
    <col min="5641" max="5641" width="1.6640625" style="2" bestFit="1" customWidth="1"/>
    <col min="5642" max="5642" width="11.5546875" style="2" customWidth="1"/>
    <col min="5643" max="5643" width="2.5546875" style="2" customWidth="1"/>
    <col min="5644" max="5646" width="9.109375" style="2"/>
    <col min="5647" max="5647" width="12.6640625" style="2" customWidth="1"/>
    <col min="5648" max="5888" width="9.109375" style="2"/>
    <col min="5889" max="5889" width="10.5546875" style="2" bestFit="1" customWidth="1"/>
    <col min="5890" max="5890" width="12" style="2" customWidth="1"/>
    <col min="5891" max="5891" width="2.6640625" style="2" customWidth="1"/>
    <col min="5892" max="5892" width="10.5546875" style="2" bestFit="1" customWidth="1"/>
    <col min="5893" max="5893" width="11.33203125" style="2" bestFit="1" customWidth="1"/>
    <col min="5894" max="5894" width="2.6640625" style="2" customWidth="1"/>
    <col min="5895" max="5895" width="11.5546875" style="2" bestFit="1" customWidth="1"/>
    <col min="5896" max="5896" width="8.109375" style="2" customWidth="1"/>
    <col min="5897" max="5897" width="1.6640625" style="2" bestFit="1" customWidth="1"/>
    <col min="5898" max="5898" width="11.5546875" style="2" customWidth="1"/>
    <col min="5899" max="5899" width="2.5546875" style="2" customWidth="1"/>
    <col min="5900" max="5902" width="9.109375" style="2"/>
    <col min="5903" max="5903" width="12.6640625" style="2" customWidth="1"/>
    <col min="5904" max="6144" width="9.109375" style="2"/>
    <col min="6145" max="6145" width="10.5546875" style="2" bestFit="1" customWidth="1"/>
    <col min="6146" max="6146" width="12" style="2" customWidth="1"/>
    <col min="6147" max="6147" width="2.6640625" style="2" customWidth="1"/>
    <col min="6148" max="6148" width="10.5546875" style="2" bestFit="1" customWidth="1"/>
    <col min="6149" max="6149" width="11.33203125" style="2" bestFit="1" customWidth="1"/>
    <col min="6150" max="6150" width="2.6640625" style="2" customWidth="1"/>
    <col min="6151" max="6151" width="11.5546875" style="2" bestFit="1" customWidth="1"/>
    <col min="6152" max="6152" width="8.109375" style="2" customWidth="1"/>
    <col min="6153" max="6153" width="1.6640625" style="2" bestFit="1" customWidth="1"/>
    <col min="6154" max="6154" width="11.5546875" style="2" customWidth="1"/>
    <col min="6155" max="6155" width="2.5546875" style="2" customWidth="1"/>
    <col min="6156" max="6158" width="9.109375" style="2"/>
    <col min="6159" max="6159" width="12.6640625" style="2" customWidth="1"/>
    <col min="6160" max="6400" width="9.109375" style="2"/>
    <col min="6401" max="6401" width="10.5546875" style="2" bestFit="1" customWidth="1"/>
    <col min="6402" max="6402" width="12" style="2" customWidth="1"/>
    <col min="6403" max="6403" width="2.6640625" style="2" customWidth="1"/>
    <col min="6404" max="6404" width="10.5546875" style="2" bestFit="1" customWidth="1"/>
    <col min="6405" max="6405" width="11.33203125" style="2" bestFit="1" customWidth="1"/>
    <col min="6406" max="6406" width="2.6640625" style="2" customWidth="1"/>
    <col min="6407" max="6407" width="11.5546875" style="2" bestFit="1" customWidth="1"/>
    <col min="6408" max="6408" width="8.109375" style="2" customWidth="1"/>
    <col min="6409" max="6409" width="1.6640625" style="2" bestFit="1" customWidth="1"/>
    <col min="6410" max="6410" width="11.5546875" style="2" customWidth="1"/>
    <col min="6411" max="6411" width="2.5546875" style="2" customWidth="1"/>
    <col min="6412" max="6414" width="9.109375" style="2"/>
    <col min="6415" max="6415" width="12.6640625" style="2" customWidth="1"/>
    <col min="6416" max="6656" width="9.109375" style="2"/>
    <col min="6657" max="6657" width="10.5546875" style="2" bestFit="1" customWidth="1"/>
    <col min="6658" max="6658" width="12" style="2" customWidth="1"/>
    <col min="6659" max="6659" width="2.6640625" style="2" customWidth="1"/>
    <col min="6660" max="6660" width="10.5546875" style="2" bestFit="1" customWidth="1"/>
    <col min="6661" max="6661" width="11.33203125" style="2" bestFit="1" customWidth="1"/>
    <col min="6662" max="6662" width="2.6640625" style="2" customWidth="1"/>
    <col min="6663" max="6663" width="11.5546875" style="2" bestFit="1" customWidth="1"/>
    <col min="6664" max="6664" width="8.109375" style="2" customWidth="1"/>
    <col min="6665" max="6665" width="1.6640625" style="2" bestFit="1" customWidth="1"/>
    <col min="6666" max="6666" width="11.5546875" style="2" customWidth="1"/>
    <col min="6667" max="6667" width="2.5546875" style="2" customWidth="1"/>
    <col min="6668" max="6670" width="9.109375" style="2"/>
    <col min="6671" max="6671" width="12.6640625" style="2" customWidth="1"/>
    <col min="6672" max="6912" width="9.109375" style="2"/>
    <col min="6913" max="6913" width="10.5546875" style="2" bestFit="1" customWidth="1"/>
    <col min="6914" max="6914" width="12" style="2" customWidth="1"/>
    <col min="6915" max="6915" width="2.6640625" style="2" customWidth="1"/>
    <col min="6916" max="6916" width="10.5546875" style="2" bestFit="1" customWidth="1"/>
    <col min="6917" max="6917" width="11.33203125" style="2" bestFit="1" customWidth="1"/>
    <col min="6918" max="6918" width="2.6640625" style="2" customWidth="1"/>
    <col min="6919" max="6919" width="11.5546875" style="2" bestFit="1" customWidth="1"/>
    <col min="6920" max="6920" width="8.109375" style="2" customWidth="1"/>
    <col min="6921" max="6921" width="1.6640625" style="2" bestFit="1" customWidth="1"/>
    <col min="6922" max="6922" width="11.5546875" style="2" customWidth="1"/>
    <col min="6923" max="6923" width="2.5546875" style="2" customWidth="1"/>
    <col min="6924" max="6926" width="9.109375" style="2"/>
    <col min="6927" max="6927" width="12.6640625" style="2" customWidth="1"/>
    <col min="6928" max="7168" width="9.109375" style="2"/>
    <col min="7169" max="7169" width="10.5546875" style="2" bestFit="1" customWidth="1"/>
    <col min="7170" max="7170" width="12" style="2" customWidth="1"/>
    <col min="7171" max="7171" width="2.6640625" style="2" customWidth="1"/>
    <col min="7172" max="7172" width="10.5546875" style="2" bestFit="1" customWidth="1"/>
    <col min="7173" max="7173" width="11.33203125" style="2" bestFit="1" customWidth="1"/>
    <col min="7174" max="7174" width="2.6640625" style="2" customWidth="1"/>
    <col min="7175" max="7175" width="11.5546875" style="2" bestFit="1" customWidth="1"/>
    <col min="7176" max="7176" width="8.109375" style="2" customWidth="1"/>
    <col min="7177" max="7177" width="1.6640625" style="2" bestFit="1" customWidth="1"/>
    <col min="7178" max="7178" width="11.5546875" style="2" customWidth="1"/>
    <col min="7179" max="7179" width="2.5546875" style="2" customWidth="1"/>
    <col min="7180" max="7182" width="9.109375" style="2"/>
    <col min="7183" max="7183" width="12.6640625" style="2" customWidth="1"/>
    <col min="7184" max="7424" width="9.109375" style="2"/>
    <col min="7425" max="7425" width="10.5546875" style="2" bestFit="1" customWidth="1"/>
    <col min="7426" max="7426" width="12" style="2" customWidth="1"/>
    <col min="7427" max="7427" width="2.6640625" style="2" customWidth="1"/>
    <col min="7428" max="7428" width="10.5546875" style="2" bestFit="1" customWidth="1"/>
    <col min="7429" max="7429" width="11.33203125" style="2" bestFit="1" customWidth="1"/>
    <col min="7430" max="7430" width="2.6640625" style="2" customWidth="1"/>
    <col min="7431" max="7431" width="11.5546875" style="2" bestFit="1" customWidth="1"/>
    <col min="7432" max="7432" width="8.109375" style="2" customWidth="1"/>
    <col min="7433" max="7433" width="1.6640625" style="2" bestFit="1" customWidth="1"/>
    <col min="7434" max="7434" width="11.5546875" style="2" customWidth="1"/>
    <col min="7435" max="7435" width="2.5546875" style="2" customWidth="1"/>
    <col min="7436" max="7438" width="9.109375" style="2"/>
    <col min="7439" max="7439" width="12.6640625" style="2" customWidth="1"/>
    <col min="7440" max="7680" width="9.109375" style="2"/>
    <col min="7681" max="7681" width="10.5546875" style="2" bestFit="1" customWidth="1"/>
    <col min="7682" max="7682" width="12" style="2" customWidth="1"/>
    <col min="7683" max="7683" width="2.6640625" style="2" customWidth="1"/>
    <col min="7684" max="7684" width="10.5546875" style="2" bestFit="1" customWidth="1"/>
    <col min="7685" max="7685" width="11.33203125" style="2" bestFit="1" customWidth="1"/>
    <col min="7686" max="7686" width="2.6640625" style="2" customWidth="1"/>
    <col min="7687" max="7687" width="11.5546875" style="2" bestFit="1" customWidth="1"/>
    <col min="7688" max="7688" width="8.109375" style="2" customWidth="1"/>
    <col min="7689" max="7689" width="1.6640625" style="2" bestFit="1" customWidth="1"/>
    <col min="7690" max="7690" width="11.5546875" style="2" customWidth="1"/>
    <col min="7691" max="7691" width="2.5546875" style="2" customWidth="1"/>
    <col min="7692" max="7694" width="9.109375" style="2"/>
    <col min="7695" max="7695" width="12.6640625" style="2" customWidth="1"/>
    <col min="7696" max="7936" width="9.109375" style="2"/>
    <col min="7937" max="7937" width="10.5546875" style="2" bestFit="1" customWidth="1"/>
    <col min="7938" max="7938" width="12" style="2" customWidth="1"/>
    <col min="7939" max="7939" width="2.6640625" style="2" customWidth="1"/>
    <col min="7940" max="7940" width="10.5546875" style="2" bestFit="1" customWidth="1"/>
    <col min="7941" max="7941" width="11.33203125" style="2" bestFit="1" customWidth="1"/>
    <col min="7942" max="7942" width="2.6640625" style="2" customWidth="1"/>
    <col min="7943" max="7943" width="11.5546875" style="2" bestFit="1" customWidth="1"/>
    <col min="7944" max="7944" width="8.109375" style="2" customWidth="1"/>
    <col min="7945" max="7945" width="1.6640625" style="2" bestFit="1" customWidth="1"/>
    <col min="7946" max="7946" width="11.5546875" style="2" customWidth="1"/>
    <col min="7947" max="7947" width="2.5546875" style="2" customWidth="1"/>
    <col min="7948" max="7950" width="9.109375" style="2"/>
    <col min="7951" max="7951" width="12.6640625" style="2" customWidth="1"/>
    <col min="7952" max="8192" width="9.109375" style="2"/>
    <col min="8193" max="8193" width="10.5546875" style="2" bestFit="1" customWidth="1"/>
    <col min="8194" max="8194" width="12" style="2" customWidth="1"/>
    <col min="8195" max="8195" width="2.6640625" style="2" customWidth="1"/>
    <col min="8196" max="8196" width="10.5546875" style="2" bestFit="1" customWidth="1"/>
    <col min="8197" max="8197" width="11.33203125" style="2" bestFit="1" customWidth="1"/>
    <col min="8198" max="8198" width="2.6640625" style="2" customWidth="1"/>
    <col min="8199" max="8199" width="11.5546875" style="2" bestFit="1" customWidth="1"/>
    <col min="8200" max="8200" width="8.109375" style="2" customWidth="1"/>
    <col min="8201" max="8201" width="1.6640625" style="2" bestFit="1" customWidth="1"/>
    <col min="8202" max="8202" width="11.5546875" style="2" customWidth="1"/>
    <col min="8203" max="8203" width="2.5546875" style="2" customWidth="1"/>
    <col min="8204" max="8206" width="9.109375" style="2"/>
    <col min="8207" max="8207" width="12.6640625" style="2" customWidth="1"/>
    <col min="8208" max="8448" width="9.109375" style="2"/>
    <col min="8449" max="8449" width="10.5546875" style="2" bestFit="1" customWidth="1"/>
    <col min="8450" max="8450" width="12" style="2" customWidth="1"/>
    <col min="8451" max="8451" width="2.6640625" style="2" customWidth="1"/>
    <col min="8452" max="8452" width="10.5546875" style="2" bestFit="1" customWidth="1"/>
    <col min="8453" max="8453" width="11.33203125" style="2" bestFit="1" customWidth="1"/>
    <col min="8454" max="8454" width="2.6640625" style="2" customWidth="1"/>
    <col min="8455" max="8455" width="11.5546875" style="2" bestFit="1" customWidth="1"/>
    <col min="8456" max="8456" width="8.109375" style="2" customWidth="1"/>
    <col min="8457" max="8457" width="1.6640625" style="2" bestFit="1" customWidth="1"/>
    <col min="8458" max="8458" width="11.5546875" style="2" customWidth="1"/>
    <col min="8459" max="8459" width="2.5546875" style="2" customWidth="1"/>
    <col min="8460" max="8462" width="9.109375" style="2"/>
    <col min="8463" max="8463" width="12.6640625" style="2" customWidth="1"/>
    <col min="8464" max="8704" width="9.109375" style="2"/>
    <col min="8705" max="8705" width="10.5546875" style="2" bestFit="1" customWidth="1"/>
    <col min="8706" max="8706" width="12" style="2" customWidth="1"/>
    <col min="8707" max="8707" width="2.6640625" style="2" customWidth="1"/>
    <col min="8708" max="8708" width="10.5546875" style="2" bestFit="1" customWidth="1"/>
    <col min="8709" max="8709" width="11.33203125" style="2" bestFit="1" customWidth="1"/>
    <col min="8710" max="8710" width="2.6640625" style="2" customWidth="1"/>
    <col min="8711" max="8711" width="11.5546875" style="2" bestFit="1" customWidth="1"/>
    <col min="8712" max="8712" width="8.109375" style="2" customWidth="1"/>
    <col min="8713" max="8713" width="1.6640625" style="2" bestFit="1" customWidth="1"/>
    <col min="8714" max="8714" width="11.5546875" style="2" customWidth="1"/>
    <col min="8715" max="8715" width="2.5546875" style="2" customWidth="1"/>
    <col min="8716" max="8718" width="9.109375" style="2"/>
    <col min="8719" max="8719" width="12.6640625" style="2" customWidth="1"/>
    <col min="8720" max="8960" width="9.109375" style="2"/>
    <col min="8961" max="8961" width="10.5546875" style="2" bestFit="1" customWidth="1"/>
    <col min="8962" max="8962" width="12" style="2" customWidth="1"/>
    <col min="8963" max="8963" width="2.6640625" style="2" customWidth="1"/>
    <col min="8964" max="8964" width="10.5546875" style="2" bestFit="1" customWidth="1"/>
    <col min="8965" max="8965" width="11.33203125" style="2" bestFit="1" customWidth="1"/>
    <col min="8966" max="8966" width="2.6640625" style="2" customWidth="1"/>
    <col min="8967" max="8967" width="11.5546875" style="2" bestFit="1" customWidth="1"/>
    <col min="8968" max="8968" width="8.109375" style="2" customWidth="1"/>
    <col min="8969" max="8969" width="1.6640625" style="2" bestFit="1" customWidth="1"/>
    <col min="8970" max="8970" width="11.5546875" style="2" customWidth="1"/>
    <col min="8971" max="8971" width="2.5546875" style="2" customWidth="1"/>
    <col min="8972" max="8974" width="9.109375" style="2"/>
    <col min="8975" max="8975" width="12.6640625" style="2" customWidth="1"/>
    <col min="8976" max="9216" width="9.109375" style="2"/>
    <col min="9217" max="9217" width="10.5546875" style="2" bestFit="1" customWidth="1"/>
    <col min="9218" max="9218" width="12" style="2" customWidth="1"/>
    <col min="9219" max="9219" width="2.6640625" style="2" customWidth="1"/>
    <col min="9220" max="9220" width="10.5546875" style="2" bestFit="1" customWidth="1"/>
    <col min="9221" max="9221" width="11.33203125" style="2" bestFit="1" customWidth="1"/>
    <col min="9222" max="9222" width="2.6640625" style="2" customWidth="1"/>
    <col min="9223" max="9223" width="11.5546875" style="2" bestFit="1" customWidth="1"/>
    <col min="9224" max="9224" width="8.109375" style="2" customWidth="1"/>
    <col min="9225" max="9225" width="1.6640625" style="2" bestFit="1" customWidth="1"/>
    <col min="9226" max="9226" width="11.5546875" style="2" customWidth="1"/>
    <col min="9227" max="9227" width="2.5546875" style="2" customWidth="1"/>
    <col min="9228" max="9230" width="9.109375" style="2"/>
    <col min="9231" max="9231" width="12.6640625" style="2" customWidth="1"/>
    <col min="9232" max="9472" width="9.109375" style="2"/>
    <col min="9473" max="9473" width="10.5546875" style="2" bestFit="1" customWidth="1"/>
    <col min="9474" max="9474" width="12" style="2" customWidth="1"/>
    <col min="9475" max="9475" width="2.6640625" style="2" customWidth="1"/>
    <col min="9476" max="9476" width="10.5546875" style="2" bestFit="1" customWidth="1"/>
    <col min="9477" max="9477" width="11.33203125" style="2" bestFit="1" customWidth="1"/>
    <col min="9478" max="9478" width="2.6640625" style="2" customWidth="1"/>
    <col min="9479" max="9479" width="11.5546875" style="2" bestFit="1" customWidth="1"/>
    <col min="9480" max="9480" width="8.109375" style="2" customWidth="1"/>
    <col min="9481" max="9481" width="1.6640625" style="2" bestFit="1" customWidth="1"/>
    <col min="9482" max="9482" width="11.5546875" style="2" customWidth="1"/>
    <col min="9483" max="9483" width="2.5546875" style="2" customWidth="1"/>
    <col min="9484" max="9486" width="9.109375" style="2"/>
    <col min="9487" max="9487" width="12.6640625" style="2" customWidth="1"/>
    <col min="9488" max="9728" width="9.109375" style="2"/>
    <col min="9729" max="9729" width="10.5546875" style="2" bestFit="1" customWidth="1"/>
    <col min="9730" max="9730" width="12" style="2" customWidth="1"/>
    <col min="9731" max="9731" width="2.6640625" style="2" customWidth="1"/>
    <col min="9732" max="9732" width="10.5546875" style="2" bestFit="1" customWidth="1"/>
    <col min="9733" max="9733" width="11.33203125" style="2" bestFit="1" customWidth="1"/>
    <col min="9734" max="9734" width="2.6640625" style="2" customWidth="1"/>
    <col min="9735" max="9735" width="11.5546875" style="2" bestFit="1" customWidth="1"/>
    <col min="9736" max="9736" width="8.109375" style="2" customWidth="1"/>
    <col min="9737" max="9737" width="1.6640625" style="2" bestFit="1" customWidth="1"/>
    <col min="9738" max="9738" width="11.5546875" style="2" customWidth="1"/>
    <col min="9739" max="9739" width="2.5546875" style="2" customWidth="1"/>
    <col min="9740" max="9742" width="9.109375" style="2"/>
    <col min="9743" max="9743" width="12.6640625" style="2" customWidth="1"/>
    <col min="9744" max="9984" width="9.109375" style="2"/>
    <col min="9985" max="9985" width="10.5546875" style="2" bestFit="1" customWidth="1"/>
    <col min="9986" max="9986" width="12" style="2" customWidth="1"/>
    <col min="9987" max="9987" width="2.6640625" style="2" customWidth="1"/>
    <col min="9988" max="9988" width="10.5546875" style="2" bestFit="1" customWidth="1"/>
    <col min="9989" max="9989" width="11.33203125" style="2" bestFit="1" customWidth="1"/>
    <col min="9990" max="9990" width="2.6640625" style="2" customWidth="1"/>
    <col min="9991" max="9991" width="11.5546875" style="2" bestFit="1" customWidth="1"/>
    <col min="9992" max="9992" width="8.109375" style="2" customWidth="1"/>
    <col min="9993" max="9993" width="1.6640625" style="2" bestFit="1" customWidth="1"/>
    <col min="9994" max="9994" width="11.5546875" style="2" customWidth="1"/>
    <col min="9995" max="9995" width="2.5546875" style="2" customWidth="1"/>
    <col min="9996" max="9998" width="9.109375" style="2"/>
    <col min="9999" max="9999" width="12.6640625" style="2" customWidth="1"/>
    <col min="10000" max="10240" width="9.109375" style="2"/>
    <col min="10241" max="10241" width="10.5546875" style="2" bestFit="1" customWidth="1"/>
    <col min="10242" max="10242" width="12" style="2" customWidth="1"/>
    <col min="10243" max="10243" width="2.6640625" style="2" customWidth="1"/>
    <col min="10244" max="10244" width="10.5546875" style="2" bestFit="1" customWidth="1"/>
    <col min="10245" max="10245" width="11.33203125" style="2" bestFit="1" customWidth="1"/>
    <col min="10246" max="10246" width="2.6640625" style="2" customWidth="1"/>
    <col min="10247" max="10247" width="11.5546875" style="2" bestFit="1" customWidth="1"/>
    <col min="10248" max="10248" width="8.109375" style="2" customWidth="1"/>
    <col min="10249" max="10249" width="1.6640625" style="2" bestFit="1" customWidth="1"/>
    <col min="10250" max="10250" width="11.5546875" style="2" customWidth="1"/>
    <col min="10251" max="10251" width="2.5546875" style="2" customWidth="1"/>
    <col min="10252" max="10254" width="9.109375" style="2"/>
    <col min="10255" max="10255" width="12.6640625" style="2" customWidth="1"/>
    <col min="10256" max="10496" width="9.109375" style="2"/>
    <col min="10497" max="10497" width="10.5546875" style="2" bestFit="1" customWidth="1"/>
    <col min="10498" max="10498" width="12" style="2" customWidth="1"/>
    <col min="10499" max="10499" width="2.6640625" style="2" customWidth="1"/>
    <col min="10500" max="10500" width="10.5546875" style="2" bestFit="1" customWidth="1"/>
    <col min="10501" max="10501" width="11.33203125" style="2" bestFit="1" customWidth="1"/>
    <col min="10502" max="10502" width="2.6640625" style="2" customWidth="1"/>
    <col min="10503" max="10503" width="11.5546875" style="2" bestFit="1" customWidth="1"/>
    <col min="10504" max="10504" width="8.109375" style="2" customWidth="1"/>
    <col min="10505" max="10505" width="1.6640625" style="2" bestFit="1" customWidth="1"/>
    <col min="10506" max="10506" width="11.5546875" style="2" customWidth="1"/>
    <col min="10507" max="10507" width="2.5546875" style="2" customWidth="1"/>
    <col min="10508" max="10510" width="9.109375" style="2"/>
    <col min="10511" max="10511" width="12.6640625" style="2" customWidth="1"/>
    <col min="10512" max="10752" width="9.109375" style="2"/>
    <col min="10753" max="10753" width="10.5546875" style="2" bestFit="1" customWidth="1"/>
    <col min="10754" max="10754" width="12" style="2" customWidth="1"/>
    <col min="10755" max="10755" width="2.6640625" style="2" customWidth="1"/>
    <col min="10756" max="10756" width="10.5546875" style="2" bestFit="1" customWidth="1"/>
    <col min="10757" max="10757" width="11.33203125" style="2" bestFit="1" customWidth="1"/>
    <col min="10758" max="10758" width="2.6640625" style="2" customWidth="1"/>
    <col min="10759" max="10759" width="11.5546875" style="2" bestFit="1" customWidth="1"/>
    <col min="10760" max="10760" width="8.109375" style="2" customWidth="1"/>
    <col min="10761" max="10761" width="1.6640625" style="2" bestFit="1" customWidth="1"/>
    <col min="10762" max="10762" width="11.5546875" style="2" customWidth="1"/>
    <col min="10763" max="10763" width="2.5546875" style="2" customWidth="1"/>
    <col min="10764" max="10766" width="9.109375" style="2"/>
    <col min="10767" max="10767" width="12.6640625" style="2" customWidth="1"/>
    <col min="10768" max="11008" width="9.109375" style="2"/>
    <col min="11009" max="11009" width="10.5546875" style="2" bestFit="1" customWidth="1"/>
    <col min="11010" max="11010" width="12" style="2" customWidth="1"/>
    <col min="11011" max="11011" width="2.6640625" style="2" customWidth="1"/>
    <col min="11012" max="11012" width="10.5546875" style="2" bestFit="1" customWidth="1"/>
    <col min="11013" max="11013" width="11.33203125" style="2" bestFit="1" customWidth="1"/>
    <col min="11014" max="11014" width="2.6640625" style="2" customWidth="1"/>
    <col min="11015" max="11015" width="11.5546875" style="2" bestFit="1" customWidth="1"/>
    <col min="11016" max="11016" width="8.109375" style="2" customWidth="1"/>
    <col min="11017" max="11017" width="1.6640625" style="2" bestFit="1" customWidth="1"/>
    <col min="11018" max="11018" width="11.5546875" style="2" customWidth="1"/>
    <col min="11019" max="11019" width="2.5546875" style="2" customWidth="1"/>
    <col min="11020" max="11022" width="9.109375" style="2"/>
    <col min="11023" max="11023" width="12.6640625" style="2" customWidth="1"/>
    <col min="11024" max="11264" width="9.109375" style="2"/>
    <col min="11265" max="11265" width="10.5546875" style="2" bestFit="1" customWidth="1"/>
    <col min="11266" max="11266" width="12" style="2" customWidth="1"/>
    <col min="11267" max="11267" width="2.6640625" style="2" customWidth="1"/>
    <col min="11268" max="11268" width="10.5546875" style="2" bestFit="1" customWidth="1"/>
    <col min="11269" max="11269" width="11.33203125" style="2" bestFit="1" customWidth="1"/>
    <col min="11270" max="11270" width="2.6640625" style="2" customWidth="1"/>
    <col min="11271" max="11271" width="11.5546875" style="2" bestFit="1" customWidth="1"/>
    <col min="11272" max="11272" width="8.109375" style="2" customWidth="1"/>
    <col min="11273" max="11273" width="1.6640625" style="2" bestFit="1" customWidth="1"/>
    <col min="11274" max="11274" width="11.5546875" style="2" customWidth="1"/>
    <col min="11275" max="11275" width="2.5546875" style="2" customWidth="1"/>
    <col min="11276" max="11278" width="9.109375" style="2"/>
    <col min="11279" max="11279" width="12.6640625" style="2" customWidth="1"/>
    <col min="11280" max="11520" width="9.109375" style="2"/>
    <col min="11521" max="11521" width="10.5546875" style="2" bestFit="1" customWidth="1"/>
    <col min="11522" max="11522" width="12" style="2" customWidth="1"/>
    <col min="11523" max="11523" width="2.6640625" style="2" customWidth="1"/>
    <col min="11524" max="11524" width="10.5546875" style="2" bestFit="1" customWidth="1"/>
    <col min="11525" max="11525" width="11.33203125" style="2" bestFit="1" customWidth="1"/>
    <col min="11526" max="11526" width="2.6640625" style="2" customWidth="1"/>
    <col min="11527" max="11527" width="11.5546875" style="2" bestFit="1" customWidth="1"/>
    <col min="11528" max="11528" width="8.109375" style="2" customWidth="1"/>
    <col min="11529" max="11529" width="1.6640625" style="2" bestFit="1" customWidth="1"/>
    <col min="11530" max="11530" width="11.5546875" style="2" customWidth="1"/>
    <col min="11531" max="11531" width="2.5546875" style="2" customWidth="1"/>
    <col min="11532" max="11534" width="9.109375" style="2"/>
    <col min="11535" max="11535" width="12.6640625" style="2" customWidth="1"/>
    <col min="11536" max="11776" width="9.109375" style="2"/>
    <col min="11777" max="11777" width="10.5546875" style="2" bestFit="1" customWidth="1"/>
    <col min="11778" max="11778" width="12" style="2" customWidth="1"/>
    <col min="11779" max="11779" width="2.6640625" style="2" customWidth="1"/>
    <col min="11780" max="11780" width="10.5546875" style="2" bestFit="1" customWidth="1"/>
    <col min="11781" max="11781" width="11.33203125" style="2" bestFit="1" customWidth="1"/>
    <col min="11782" max="11782" width="2.6640625" style="2" customWidth="1"/>
    <col min="11783" max="11783" width="11.5546875" style="2" bestFit="1" customWidth="1"/>
    <col min="11784" max="11784" width="8.109375" style="2" customWidth="1"/>
    <col min="11785" max="11785" width="1.6640625" style="2" bestFit="1" customWidth="1"/>
    <col min="11786" max="11786" width="11.5546875" style="2" customWidth="1"/>
    <col min="11787" max="11787" width="2.5546875" style="2" customWidth="1"/>
    <col min="11788" max="11790" width="9.109375" style="2"/>
    <col min="11791" max="11791" width="12.6640625" style="2" customWidth="1"/>
    <col min="11792" max="12032" width="9.109375" style="2"/>
    <col min="12033" max="12033" width="10.5546875" style="2" bestFit="1" customWidth="1"/>
    <col min="12034" max="12034" width="12" style="2" customWidth="1"/>
    <col min="12035" max="12035" width="2.6640625" style="2" customWidth="1"/>
    <col min="12036" max="12036" width="10.5546875" style="2" bestFit="1" customWidth="1"/>
    <col min="12037" max="12037" width="11.33203125" style="2" bestFit="1" customWidth="1"/>
    <col min="12038" max="12038" width="2.6640625" style="2" customWidth="1"/>
    <col min="12039" max="12039" width="11.5546875" style="2" bestFit="1" customWidth="1"/>
    <col min="12040" max="12040" width="8.109375" style="2" customWidth="1"/>
    <col min="12041" max="12041" width="1.6640625" style="2" bestFit="1" customWidth="1"/>
    <col min="12042" max="12042" width="11.5546875" style="2" customWidth="1"/>
    <col min="12043" max="12043" width="2.5546875" style="2" customWidth="1"/>
    <col min="12044" max="12046" width="9.109375" style="2"/>
    <col min="12047" max="12047" width="12.6640625" style="2" customWidth="1"/>
    <col min="12048" max="12288" width="9.109375" style="2"/>
    <col min="12289" max="12289" width="10.5546875" style="2" bestFit="1" customWidth="1"/>
    <col min="12290" max="12290" width="12" style="2" customWidth="1"/>
    <col min="12291" max="12291" width="2.6640625" style="2" customWidth="1"/>
    <col min="12292" max="12292" width="10.5546875" style="2" bestFit="1" customWidth="1"/>
    <col min="12293" max="12293" width="11.33203125" style="2" bestFit="1" customWidth="1"/>
    <col min="12294" max="12294" width="2.6640625" style="2" customWidth="1"/>
    <col min="12295" max="12295" width="11.5546875" style="2" bestFit="1" customWidth="1"/>
    <col min="12296" max="12296" width="8.109375" style="2" customWidth="1"/>
    <col min="12297" max="12297" width="1.6640625" style="2" bestFit="1" customWidth="1"/>
    <col min="12298" max="12298" width="11.5546875" style="2" customWidth="1"/>
    <col min="12299" max="12299" width="2.5546875" style="2" customWidth="1"/>
    <col min="12300" max="12302" width="9.109375" style="2"/>
    <col min="12303" max="12303" width="12.6640625" style="2" customWidth="1"/>
    <col min="12304" max="12544" width="9.109375" style="2"/>
    <col min="12545" max="12545" width="10.5546875" style="2" bestFit="1" customWidth="1"/>
    <col min="12546" max="12546" width="12" style="2" customWidth="1"/>
    <col min="12547" max="12547" width="2.6640625" style="2" customWidth="1"/>
    <col min="12548" max="12548" width="10.5546875" style="2" bestFit="1" customWidth="1"/>
    <col min="12549" max="12549" width="11.33203125" style="2" bestFit="1" customWidth="1"/>
    <col min="12550" max="12550" width="2.6640625" style="2" customWidth="1"/>
    <col min="12551" max="12551" width="11.5546875" style="2" bestFit="1" customWidth="1"/>
    <col min="12552" max="12552" width="8.109375" style="2" customWidth="1"/>
    <col min="12553" max="12553" width="1.6640625" style="2" bestFit="1" customWidth="1"/>
    <col min="12554" max="12554" width="11.5546875" style="2" customWidth="1"/>
    <col min="12555" max="12555" width="2.5546875" style="2" customWidth="1"/>
    <col min="12556" max="12558" width="9.109375" style="2"/>
    <col min="12559" max="12559" width="12.6640625" style="2" customWidth="1"/>
    <col min="12560" max="12800" width="9.109375" style="2"/>
    <col min="12801" max="12801" width="10.5546875" style="2" bestFit="1" customWidth="1"/>
    <col min="12802" max="12802" width="12" style="2" customWidth="1"/>
    <col min="12803" max="12803" width="2.6640625" style="2" customWidth="1"/>
    <col min="12804" max="12804" width="10.5546875" style="2" bestFit="1" customWidth="1"/>
    <col min="12805" max="12805" width="11.33203125" style="2" bestFit="1" customWidth="1"/>
    <col min="12806" max="12806" width="2.6640625" style="2" customWidth="1"/>
    <col min="12807" max="12807" width="11.5546875" style="2" bestFit="1" customWidth="1"/>
    <col min="12808" max="12808" width="8.109375" style="2" customWidth="1"/>
    <col min="12809" max="12809" width="1.6640625" style="2" bestFit="1" customWidth="1"/>
    <col min="12810" max="12810" width="11.5546875" style="2" customWidth="1"/>
    <col min="12811" max="12811" width="2.5546875" style="2" customWidth="1"/>
    <col min="12812" max="12814" width="9.109375" style="2"/>
    <col min="12815" max="12815" width="12.6640625" style="2" customWidth="1"/>
    <col min="12816" max="13056" width="9.109375" style="2"/>
    <col min="13057" max="13057" width="10.5546875" style="2" bestFit="1" customWidth="1"/>
    <col min="13058" max="13058" width="12" style="2" customWidth="1"/>
    <col min="13059" max="13059" width="2.6640625" style="2" customWidth="1"/>
    <col min="13060" max="13060" width="10.5546875" style="2" bestFit="1" customWidth="1"/>
    <col min="13061" max="13061" width="11.33203125" style="2" bestFit="1" customWidth="1"/>
    <col min="13062" max="13062" width="2.6640625" style="2" customWidth="1"/>
    <col min="13063" max="13063" width="11.5546875" style="2" bestFit="1" customWidth="1"/>
    <col min="13064" max="13064" width="8.109375" style="2" customWidth="1"/>
    <col min="13065" max="13065" width="1.6640625" style="2" bestFit="1" customWidth="1"/>
    <col min="13066" max="13066" width="11.5546875" style="2" customWidth="1"/>
    <col min="13067" max="13067" width="2.5546875" style="2" customWidth="1"/>
    <col min="13068" max="13070" width="9.109375" style="2"/>
    <col min="13071" max="13071" width="12.6640625" style="2" customWidth="1"/>
    <col min="13072" max="13312" width="9.109375" style="2"/>
    <col min="13313" max="13313" width="10.5546875" style="2" bestFit="1" customWidth="1"/>
    <col min="13314" max="13314" width="12" style="2" customWidth="1"/>
    <col min="13315" max="13315" width="2.6640625" style="2" customWidth="1"/>
    <col min="13316" max="13316" width="10.5546875" style="2" bestFit="1" customWidth="1"/>
    <col min="13317" max="13317" width="11.33203125" style="2" bestFit="1" customWidth="1"/>
    <col min="13318" max="13318" width="2.6640625" style="2" customWidth="1"/>
    <col min="13319" max="13319" width="11.5546875" style="2" bestFit="1" customWidth="1"/>
    <col min="13320" max="13320" width="8.109375" style="2" customWidth="1"/>
    <col min="13321" max="13321" width="1.6640625" style="2" bestFit="1" customWidth="1"/>
    <col min="13322" max="13322" width="11.5546875" style="2" customWidth="1"/>
    <col min="13323" max="13323" width="2.5546875" style="2" customWidth="1"/>
    <col min="13324" max="13326" width="9.109375" style="2"/>
    <col min="13327" max="13327" width="12.6640625" style="2" customWidth="1"/>
    <col min="13328" max="13568" width="9.109375" style="2"/>
    <col min="13569" max="13569" width="10.5546875" style="2" bestFit="1" customWidth="1"/>
    <col min="13570" max="13570" width="12" style="2" customWidth="1"/>
    <col min="13571" max="13571" width="2.6640625" style="2" customWidth="1"/>
    <col min="13572" max="13572" width="10.5546875" style="2" bestFit="1" customWidth="1"/>
    <col min="13573" max="13573" width="11.33203125" style="2" bestFit="1" customWidth="1"/>
    <col min="13574" max="13574" width="2.6640625" style="2" customWidth="1"/>
    <col min="13575" max="13575" width="11.5546875" style="2" bestFit="1" customWidth="1"/>
    <col min="13576" max="13576" width="8.109375" style="2" customWidth="1"/>
    <col min="13577" max="13577" width="1.6640625" style="2" bestFit="1" customWidth="1"/>
    <col min="13578" max="13578" width="11.5546875" style="2" customWidth="1"/>
    <col min="13579" max="13579" width="2.5546875" style="2" customWidth="1"/>
    <col min="13580" max="13582" width="9.109375" style="2"/>
    <col min="13583" max="13583" width="12.6640625" style="2" customWidth="1"/>
    <col min="13584" max="13824" width="9.109375" style="2"/>
    <col min="13825" max="13825" width="10.5546875" style="2" bestFit="1" customWidth="1"/>
    <col min="13826" max="13826" width="12" style="2" customWidth="1"/>
    <col min="13827" max="13827" width="2.6640625" style="2" customWidth="1"/>
    <col min="13828" max="13828" width="10.5546875" style="2" bestFit="1" customWidth="1"/>
    <col min="13829" max="13829" width="11.33203125" style="2" bestFit="1" customWidth="1"/>
    <col min="13830" max="13830" width="2.6640625" style="2" customWidth="1"/>
    <col min="13831" max="13831" width="11.5546875" style="2" bestFit="1" customWidth="1"/>
    <col min="13832" max="13832" width="8.109375" style="2" customWidth="1"/>
    <col min="13833" max="13833" width="1.6640625" style="2" bestFit="1" customWidth="1"/>
    <col min="13834" max="13834" width="11.5546875" style="2" customWidth="1"/>
    <col min="13835" max="13835" width="2.5546875" style="2" customWidth="1"/>
    <col min="13836" max="13838" width="9.109375" style="2"/>
    <col min="13839" max="13839" width="12.6640625" style="2" customWidth="1"/>
    <col min="13840" max="14080" width="9.109375" style="2"/>
    <col min="14081" max="14081" width="10.5546875" style="2" bestFit="1" customWidth="1"/>
    <col min="14082" max="14082" width="12" style="2" customWidth="1"/>
    <col min="14083" max="14083" width="2.6640625" style="2" customWidth="1"/>
    <col min="14084" max="14084" width="10.5546875" style="2" bestFit="1" customWidth="1"/>
    <col min="14085" max="14085" width="11.33203125" style="2" bestFit="1" customWidth="1"/>
    <col min="14086" max="14086" width="2.6640625" style="2" customWidth="1"/>
    <col min="14087" max="14087" width="11.5546875" style="2" bestFit="1" customWidth="1"/>
    <col min="14088" max="14088" width="8.109375" style="2" customWidth="1"/>
    <col min="14089" max="14089" width="1.6640625" style="2" bestFit="1" customWidth="1"/>
    <col min="14090" max="14090" width="11.5546875" style="2" customWidth="1"/>
    <col min="14091" max="14091" width="2.5546875" style="2" customWidth="1"/>
    <col min="14092" max="14094" width="9.109375" style="2"/>
    <col min="14095" max="14095" width="12.6640625" style="2" customWidth="1"/>
    <col min="14096" max="14336" width="9.109375" style="2"/>
    <col min="14337" max="14337" width="10.5546875" style="2" bestFit="1" customWidth="1"/>
    <col min="14338" max="14338" width="12" style="2" customWidth="1"/>
    <col min="14339" max="14339" width="2.6640625" style="2" customWidth="1"/>
    <col min="14340" max="14340" width="10.5546875" style="2" bestFit="1" customWidth="1"/>
    <col min="14341" max="14341" width="11.33203125" style="2" bestFit="1" customWidth="1"/>
    <col min="14342" max="14342" width="2.6640625" style="2" customWidth="1"/>
    <col min="14343" max="14343" width="11.5546875" style="2" bestFit="1" customWidth="1"/>
    <col min="14344" max="14344" width="8.109375" style="2" customWidth="1"/>
    <col min="14345" max="14345" width="1.6640625" style="2" bestFit="1" customWidth="1"/>
    <col min="14346" max="14346" width="11.5546875" style="2" customWidth="1"/>
    <col min="14347" max="14347" width="2.5546875" style="2" customWidth="1"/>
    <col min="14348" max="14350" width="9.109375" style="2"/>
    <col min="14351" max="14351" width="12.6640625" style="2" customWidth="1"/>
    <col min="14352" max="14592" width="9.109375" style="2"/>
    <col min="14593" max="14593" width="10.5546875" style="2" bestFit="1" customWidth="1"/>
    <col min="14594" max="14594" width="12" style="2" customWidth="1"/>
    <col min="14595" max="14595" width="2.6640625" style="2" customWidth="1"/>
    <col min="14596" max="14596" width="10.5546875" style="2" bestFit="1" customWidth="1"/>
    <col min="14597" max="14597" width="11.33203125" style="2" bestFit="1" customWidth="1"/>
    <col min="14598" max="14598" width="2.6640625" style="2" customWidth="1"/>
    <col min="14599" max="14599" width="11.5546875" style="2" bestFit="1" customWidth="1"/>
    <col min="14600" max="14600" width="8.109375" style="2" customWidth="1"/>
    <col min="14601" max="14601" width="1.6640625" style="2" bestFit="1" customWidth="1"/>
    <col min="14602" max="14602" width="11.5546875" style="2" customWidth="1"/>
    <col min="14603" max="14603" width="2.5546875" style="2" customWidth="1"/>
    <col min="14604" max="14606" width="9.109375" style="2"/>
    <col min="14607" max="14607" width="12.6640625" style="2" customWidth="1"/>
    <col min="14608" max="14848" width="9.109375" style="2"/>
    <col min="14849" max="14849" width="10.5546875" style="2" bestFit="1" customWidth="1"/>
    <col min="14850" max="14850" width="12" style="2" customWidth="1"/>
    <col min="14851" max="14851" width="2.6640625" style="2" customWidth="1"/>
    <col min="14852" max="14852" width="10.5546875" style="2" bestFit="1" customWidth="1"/>
    <col min="14853" max="14853" width="11.33203125" style="2" bestFit="1" customWidth="1"/>
    <col min="14854" max="14854" width="2.6640625" style="2" customWidth="1"/>
    <col min="14855" max="14855" width="11.5546875" style="2" bestFit="1" customWidth="1"/>
    <col min="14856" max="14856" width="8.109375" style="2" customWidth="1"/>
    <col min="14857" max="14857" width="1.6640625" style="2" bestFit="1" customWidth="1"/>
    <col min="14858" max="14858" width="11.5546875" style="2" customWidth="1"/>
    <col min="14859" max="14859" width="2.5546875" style="2" customWidth="1"/>
    <col min="14860" max="14862" width="9.109375" style="2"/>
    <col min="14863" max="14863" width="12.6640625" style="2" customWidth="1"/>
    <col min="14864" max="15104" width="9.109375" style="2"/>
    <col min="15105" max="15105" width="10.5546875" style="2" bestFit="1" customWidth="1"/>
    <col min="15106" max="15106" width="12" style="2" customWidth="1"/>
    <col min="15107" max="15107" width="2.6640625" style="2" customWidth="1"/>
    <col min="15108" max="15108" width="10.5546875" style="2" bestFit="1" customWidth="1"/>
    <col min="15109" max="15109" width="11.33203125" style="2" bestFit="1" customWidth="1"/>
    <col min="15110" max="15110" width="2.6640625" style="2" customWidth="1"/>
    <col min="15111" max="15111" width="11.5546875" style="2" bestFit="1" customWidth="1"/>
    <col min="15112" max="15112" width="8.109375" style="2" customWidth="1"/>
    <col min="15113" max="15113" width="1.6640625" style="2" bestFit="1" customWidth="1"/>
    <col min="15114" max="15114" width="11.5546875" style="2" customWidth="1"/>
    <col min="15115" max="15115" width="2.5546875" style="2" customWidth="1"/>
    <col min="15116" max="15118" width="9.109375" style="2"/>
    <col min="15119" max="15119" width="12.6640625" style="2" customWidth="1"/>
    <col min="15120" max="15360" width="9.109375" style="2"/>
    <col min="15361" max="15361" width="10.5546875" style="2" bestFit="1" customWidth="1"/>
    <col min="15362" max="15362" width="12" style="2" customWidth="1"/>
    <col min="15363" max="15363" width="2.6640625" style="2" customWidth="1"/>
    <col min="15364" max="15364" width="10.5546875" style="2" bestFit="1" customWidth="1"/>
    <col min="15365" max="15365" width="11.33203125" style="2" bestFit="1" customWidth="1"/>
    <col min="15366" max="15366" width="2.6640625" style="2" customWidth="1"/>
    <col min="15367" max="15367" width="11.5546875" style="2" bestFit="1" customWidth="1"/>
    <col min="15368" max="15368" width="8.109375" style="2" customWidth="1"/>
    <col min="15369" max="15369" width="1.6640625" style="2" bestFit="1" customWidth="1"/>
    <col min="15370" max="15370" width="11.5546875" style="2" customWidth="1"/>
    <col min="15371" max="15371" width="2.5546875" style="2" customWidth="1"/>
    <col min="15372" max="15374" width="9.109375" style="2"/>
    <col min="15375" max="15375" width="12.6640625" style="2" customWidth="1"/>
    <col min="15376" max="15616" width="9.109375" style="2"/>
    <col min="15617" max="15617" width="10.5546875" style="2" bestFit="1" customWidth="1"/>
    <col min="15618" max="15618" width="12" style="2" customWidth="1"/>
    <col min="15619" max="15619" width="2.6640625" style="2" customWidth="1"/>
    <col min="15620" max="15620" width="10.5546875" style="2" bestFit="1" customWidth="1"/>
    <col min="15621" max="15621" width="11.33203125" style="2" bestFit="1" customWidth="1"/>
    <col min="15622" max="15622" width="2.6640625" style="2" customWidth="1"/>
    <col min="15623" max="15623" width="11.5546875" style="2" bestFit="1" customWidth="1"/>
    <col min="15624" max="15624" width="8.109375" style="2" customWidth="1"/>
    <col min="15625" max="15625" width="1.6640625" style="2" bestFit="1" customWidth="1"/>
    <col min="15626" max="15626" width="11.5546875" style="2" customWidth="1"/>
    <col min="15627" max="15627" width="2.5546875" style="2" customWidth="1"/>
    <col min="15628" max="15630" width="9.109375" style="2"/>
    <col min="15631" max="15631" width="12.6640625" style="2" customWidth="1"/>
    <col min="15632" max="15872" width="9.109375" style="2"/>
    <col min="15873" max="15873" width="10.5546875" style="2" bestFit="1" customWidth="1"/>
    <col min="15874" max="15874" width="12" style="2" customWidth="1"/>
    <col min="15875" max="15875" width="2.6640625" style="2" customWidth="1"/>
    <col min="15876" max="15876" width="10.5546875" style="2" bestFit="1" customWidth="1"/>
    <col min="15877" max="15877" width="11.33203125" style="2" bestFit="1" customWidth="1"/>
    <col min="15878" max="15878" width="2.6640625" style="2" customWidth="1"/>
    <col min="15879" max="15879" width="11.5546875" style="2" bestFit="1" customWidth="1"/>
    <col min="15880" max="15880" width="8.109375" style="2" customWidth="1"/>
    <col min="15881" max="15881" width="1.6640625" style="2" bestFit="1" customWidth="1"/>
    <col min="15882" max="15882" width="11.5546875" style="2" customWidth="1"/>
    <col min="15883" max="15883" width="2.5546875" style="2" customWidth="1"/>
    <col min="15884" max="15886" width="9.109375" style="2"/>
    <col min="15887" max="15887" width="12.6640625" style="2" customWidth="1"/>
    <col min="15888" max="16128" width="9.109375" style="2"/>
    <col min="16129" max="16129" width="10.5546875" style="2" bestFit="1" customWidth="1"/>
    <col min="16130" max="16130" width="12" style="2" customWidth="1"/>
    <col min="16131" max="16131" width="2.6640625" style="2" customWidth="1"/>
    <col min="16132" max="16132" width="10.5546875" style="2" bestFit="1" customWidth="1"/>
    <col min="16133" max="16133" width="11.33203125" style="2" bestFit="1" customWidth="1"/>
    <col min="16134" max="16134" width="2.6640625" style="2" customWidth="1"/>
    <col min="16135" max="16135" width="11.5546875" style="2" bestFit="1" customWidth="1"/>
    <col min="16136" max="16136" width="8.109375" style="2" customWidth="1"/>
    <col min="16137" max="16137" width="1.6640625" style="2" bestFit="1" customWidth="1"/>
    <col min="16138" max="16138" width="11.5546875" style="2" customWidth="1"/>
    <col min="16139" max="16139" width="2.5546875" style="2" customWidth="1"/>
    <col min="16140" max="16142" width="9.109375" style="2"/>
    <col min="16143" max="16143" width="12.6640625" style="2" customWidth="1"/>
    <col min="16144" max="16384" width="9.109375" style="2"/>
  </cols>
  <sheetData>
    <row r="1" spans="1:13" ht="19.2">
      <c r="A1" s="266" t="s">
        <v>0</v>
      </c>
      <c r="B1" s="266"/>
      <c r="C1" s="266"/>
      <c r="D1" s="266"/>
      <c r="E1" s="266"/>
      <c r="F1" s="266"/>
      <c r="G1" s="266"/>
      <c r="H1" s="1"/>
      <c r="I1" s="1"/>
    </row>
    <row r="3" spans="1:13">
      <c r="A3" s="267" t="s">
        <v>1</v>
      </c>
      <c r="B3" s="267"/>
      <c r="C3" s="3"/>
      <c r="D3" s="267" t="s">
        <v>2</v>
      </c>
      <c r="E3" s="267"/>
    </row>
    <row r="4" spans="1:13">
      <c r="A4" s="268" t="s">
        <v>3</v>
      </c>
      <c r="B4" s="268"/>
      <c r="D4" s="268" t="s">
        <v>4</v>
      </c>
      <c r="E4" s="268"/>
    </row>
    <row r="5" spans="1:13">
      <c r="A5" s="1"/>
      <c r="B5" s="1"/>
      <c r="D5" s="1"/>
      <c r="E5" s="1"/>
    </row>
    <row r="6" spans="1:13">
      <c r="A6" s="6" t="s">
        <v>5</v>
      </c>
      <c r="B6" s="7" t="s">
        <v>6</v>
      </c>
      <c r="C6" s="8"/>
      <c r="D6" s="6" t="s">
        <v>5</v>
      </c>
      <c r="E6" s="7" t="s">
        <v>6</v>
      </c>
      <c r="F6" s="9"/>
      <c r="G6" s="7" t="s">
        <v>7</v>
      </c>
    </row>
    <row r="7" spans="1:13">
      <c r="A7" s="9" t="s">
        <v>8</v>
      </c>
      <c r="B7" s="9">
        <v>5.5999999999999999E-3</v>
      </c>
      <c r="C7" s="8"/>
      <c r="D7" s="9" t="s">
        <v>8</v>
      </c>
      <c r="E7" s="9">
        <v>4.8999999999999998E-3</v>
      </c>
      <c r="F7" s="9"/>
      <c r="G7" s="10">
        <f>E7-B7</f>
        <v>-7.000000000000001E-4</v>
      </c>
      <c r="H7" s="11"/>
      <c r="I7" s="12"/>
      <c r="J7" s="5"/>
      <c r="M7" s="5"/>
    </row>
    <row r="8" spans="1:13">
      <c r="A8" s="9" t="s">
        <v>9</v>
      </c>
      <c r="B8" s="9">
        <v>2.69E-2</v>
      </c>
      <c r="C8" s="8"/>
      <c r="D8" s="9" t="s">
        <v>9</v>
      </c>
      <c r="E8" s="9">
        <v>2.5000000000000001E-2</v>
      </c>
      <c r="F8" s="9"/>
      <c r="G8" s="10">
        <f t="shared" ref="G8:G39" si="0">E8-B8</f>
        <v>-1.8999999999999989E-3</v>
      </c>
      <c r="H8" s="11"/>
      <c r="I8" s="12"/>
      <c r="J8" s="5"/>
      <c r="M8" s="5"/>
    </row>
    <row r="9" spans="1:13">
      <c r="A9" s="4" t="s">
        <v>10</v>
      </c>
      <c r="B9" s="4">
        <v>2.9999999999999997E-4</v>
      </c>
      <c r="C9" s="8"/>
      <c r="D9" s="13" t="s">
        <v>10</v>
      </c>
      <c r="E9" s="4">
        <v>0</v>
      </c>
      <c r="F9" s="9"/>
      <c r="G9" s="10">
        <f t="shared" si="0"/>
        <v>-2.9999999999999997E-4</v>
      </c>
      <c r="H9" s="11"/>
      <c r="I9" s="12"/>
      <c r="J9" s="5"/>
      <c r="M9" s="5"/>
    </row>
    <row r="10" spans="1:13">
      <c r="A10" s="4" t="s">
        <v>11</v>
      </c>
      <c r="B10" s="4">
        <v>4.0000000000000002E-4</v>
      </c>
      <c r="C10" s="8"/>
      <c r="D10" s="4" t="s">
        <v>11</v>
      </c>
      <c r="E10" s="4">
        <v>2.9999999999999997E-4</v>
      </c>
      <c r="F10" s="9"/>
      <c r="G10" s="10">
        <f t="shared" si="0"/>
        <v>-1.0000000000000005E-4</v>
      </c>
      <c r="H10" s="11"/>
      <c r="I10" s="12"/>
      <c r="J10" s="5"/>
      <c r="M10" s="5"/>
    </row>
    <row r="11" spans="1:13">
      <c r="A11" s="4" t="s">
        <v>12</v>
      </c>
      <c r="B11" s="4">
        <v>1.9E-3</v>
      </c>
      <c r="C11" s="8"/>
      <c r="D11" s="4" t="s">
        <v>12</v>
      </c>
      <c r="E11" s="4">
        <v>1.4E-3</v>
      </c>
      <c r="F11" s="9"/>
      <c r="G11" s="10">
        <f t="shared" si="0"/>
        <v>-5.0000000000000001E-4</v>
      </c>
      <c r="H11" s="11"/>
      <c r="I11" s="2"/>
      <c r="J11" s="5"/>
    </row>
    <row r="12" spans="1:13">
      <c r="A12" s="4" t="s">
        <v>13</v>
      </c>
      <c r="B12" s="4">
        <v>3.56E-2</v>
      </c>
      <c r="C12" s="8"/>
      <c r="D12" s="4" t="s">
        <v>13</v>
      </c>
      <c r="E12" s="4">
        <v>3.4700000000000002E-2</v>
      </c>
      <c r="F12" s="9"/>
      <c r="G12" s="10">
        <f t="shared" si="0"/>
        <v>-8.9999999999999802E-4</v>
      </c>
      <c r="H12" s="11"/>
      <c r="I12" s="2"/>
      <c r="J12" s="5"/>
    </row>
    <row r="13" spans="1:13">
      <c r="A13" s="4" t="s">
        <v>14</v>
      </c>
      <c r="B13" s="4">
        <v>0.42659999999999998</v>
      </c>
      <c r="C13" s="8"/>
      <c r="D13" s="4" t="s">
        <v>14</v>
      </c>
      <c r="E13" s="4">
        <v>0.43120000000000003</v>
      </c>
      <c r="F13" s="9"/>
      <c r="G13" s="10">
        <f t="shared" si="0"/>
        <v>4.6000000000000485E-3</v>
      </c>
      <c r="H13" s="11"/>
      <c r="I13" s="2"/>
      <c r="J13" s="5"/>
    </row>
    <row r="14" spans="1:13">
      <c r="A14" s="4" t="s">
        <v>15</v>
      </c>
      <c r="B14" s="4">
        <v>1.9199999999999998E-2</v>
      </c>
      <c r="C14" s="8"/>
      <c r="D14" s="4" t="s">
        <v>15</v>
      </c>
      <c r="E14" s="4">
        <v>2.0799999999999999E-2</v>
      </c>
      <c r="F14" s="9"/>
      <c r="G14" s="10">
        <f t="shared" si="0"/>
        <v>1.6000000000000007E-3</v>
      </c>
      <c r="H14" s="11"/>
      <c r="I14" s="2"/>
      <c r="J14" s="5"/>
    </row>
    <row r="15" spans="1:13">
      <c r="A15" s="4" t="s">
        <v>16</v>
      </c>
      <c r="B15" s="4">
        <v>0.10589999999999999</v>
      </c>
      <c r="C15" s="8"/>
      <c r="D15" s="4" t="s">
        <v>16</v>
      </c>
      <c r="E15" s="4">
        <v>0.10639999999999999</v>
      </c>
      <c r="F15" s="9"/>
      <c r="G15" s="10">
        <f t="shared" si="0"/>
        <v>5.0000000000000044E-4</v>
      </c>
      <c r="H15" s="11"/>
      <c r="I15" s="2"/>
      <c r="J15" s="5"/>
    </row>
    <row r="16" spans="1:13">
      <c r="A16" s="4" t="s">
        <v>17</v>
      </c>
      <c r="B16" s="4">
        <v>6.7299999999999999E-2</v>
      </c>
      <c r="C16" s="8"/>
      <c r="D16" s="4" t="s">
        <v>17</v>
      </c>
      <c r="E16" s="4">
        <v>6.4399999999999999E-2</v>
      </c>
      <c r="F16" s="9"/>
      <c r="G16" s="10">
        <f t="shared" si="0"/>
        <v>-2.8999999999999998E-3</v>
      </c>
      <c r="H16" s="11"/>
      <c r="I16" s="2"/>
      <c r="J16" s="5"/>
    </row>
    <row r="17" spans="1:10">
      <c r="A17" s="4" t="s">
        <v>18</v>
      </c>
      <c r="B17" s="4">
        <v>5.9999999999999995E-4</v>
      </c>
      <c r="C17" s="8"/>
      <c r="D17" s="4" t="s">
        <v>18</v>
      </c>
      <c r="E17" s="4">
        <v>8.0000000000000004E-4</v>
      </c>
      <c r="F17" s="9"/>
      <c r="G17" s="10">
        <f t="shared" si="0"/>
        <v>2.0000000000000009E-4</v>
      </c>
      <c r="H17" s="11"/>
      <c r="I17" s="2"/>
      <c r="J17" s="5"/>
    </row>
    <row r="18" spans="1:10">
      <c r="A18" s="4" t="s">
        <v>19</v>
      </c>
      <c r="B18" s="4">
        <v>0.11360000000000001</v>
      </c>
      <c r="C18" s="8"/>
      <c r="D18" s="4" t="s">
        <v>19</v>
      </c>
      <c r="E18" s="4">
        <v>0.1011</v>
      </c>
      <c r="F18" s="9"/>
      <c r="G18" s="10">
        <f t="shared" si="0"/>
        <v>-1.2500000000000011E-2</v>
      </c>
      <c r="H18" s="11"/>
      <c r="I18" s="2"/>
      <c r="J18" s="5"/>
    </row>
    <row r="19" spans="1:10">
      <c r="A19" s="14" t="s">
        <v>20</v>
      </c>
      <c r="B19" s="14">
        <v>5.0000000000000001E-4</v>
      </c>
      <c r="C19" s="8"/>
      <c r="D19" s="14" t="s">
        <v>20</v>
      </c>
      <c r="E19" s="14">
        <v>4.0000000000000002E-4</v>
      </c>
      <c r="F19" s="15"/>
      <c r="G19" s="10">
        <f t="shared" si="0"/>
        <v>-9.9999999999999991E-5</v>
      </c>
      <c r="H19" s="11"/>
      <c r="I19" s="2"/>
      <c r="J19" s="5"/>
    </row>
    <row r="20" spans="1:10">
      <c r="A20" s="4" t="s">
        <v>21</v>
      </c>
      <c r="B20" s="4">
        <v>1.04E-2</v>
      </c>
      <c r="C20" s="8"/>
      <c r="D20" s="4" t="s">
        <v>21</v>
      </c>
      <c r="E20" s="4">
        <v>9.6000000000000009E-3</v>
      </c>
      <c r="F20" s="9"/>
      <c r="G20" s="10">
        <f t="shared" si="0"/>
        <v>-7.9999999999999863E-4</v>
      </c>
      <c r="H20" s="11"/>
      <c r="I20" s="2"/>
      <c r="J20" s="5"/>
    </row>
    <row r="21" spans="1:10" s="19" customFormat="1">
      <c r="A21" s="14" t="s">
        <v>22</v>
      </c>
      <c r="B21" s="14">
        <v>7.6200000000000004E-2</v>
      </c>
      <c r="C21" s="16"/>
      <c r="D21" s="14" t="s">
        <v>22</v>
      </c>
      <c r="E21" s="14">
        <v>9.6200000000000008E-2</v>
      </c>
      <c r="F21" s="15"/>
      <c r="G21" s="17">
        <f t="shared" si="0"/>
        <v>2.0000000000000004E-2</v>
      </c>
      <c r="H21" s="18"/>
      <c r="J21" s="20"/>
    </row>
    <row r="22" spans="1:10" s="19" customFormat="1">
      <c r="A22" s="14" t="s">
        <v>23</v>
      </c>
      <c r="B22" s="14">
        <v>3.3999999999999998E-3</v>
      </c>
      <c r="C22" s="16"/>
      <c r="D22" s="14" t="s">
        <v>23</v>
      </c>
      <c r="E22" s="14">
        <v>2.8E-3</v>
      </c>
      <c r="F22" s="15"/>
      <c r="G22" s="17">
        <f t="shared" si="0"/>
        <v>-5.9999999999999984E-4</v>
      </c>
      <c r="H22" s="18"/>
      <c r="J22" s="21"/>
    </row>
    <row r="23" spans="1:10" s="19" customFormat="1">
      <c r="A23" s="14" t="s">
        <v>24</v>
      </c>
      <c r="B23" s="14">
        <v>0</v>
      </c>
      <c r="C23" s="16"/>
      <c r="D23" s="14" t="s">
        <v>24</v>
      </c>
      <c r="E23" s="14">
        <v>0</v>
      </c>
      <c r="F23" s="15"/>
      <c r="G23" s="17">
        <f t="shared" si="0"/>
        <v>0</v>
      </c>
      <c r="H23" s="18"/>
      <c r="J23" s="21"/>
    </row>
    <row r="24" spans="1:10" s="19" customFormat="1">
      <c r="A24" s="14" t="s">
        <v>25</v>
      </c>
      <c r="B24" s="14">
        <v>2E-3</v>
      </c>
      <c r="C24" s="16"/>
      <c r="D24" s="14" t="s">
        <v>25</v>
      </c>
      <c r="E24" s="14">
        <v>0</v>
      </c>
      <c r="F24" s="15"/>
      <c r="G24" s="17">
        <f t="shared" si="0"/>
        <v>-2E-3</v>
      </c>
      <c r="H24" s="18"/>
      <c r="J24" s="21"/>
    </row>
    <row r="25" spans="1:10" s="19" customFormat="1">
      <c r="A25" s="14" t="s">
        <v>26</v>
      </c>
      <c r="B25" s="14">
        <v>2.0999999999999999E-3</v>
      </c>
      <c r="C25" s="16"/>
      <c r="D25" s="14" t="s">
        <v>26</v>
      </c>
      <c r="E25" s="14">
        <v>0</v>
      </c>
      <c r="F25" s="15"/>
      <c r="G25" s="17">
        <f t="shared" si="0"/>
        <v>-2.0999999999999999E-3</v>
      </c>
      <c r="H25" s="18"/>
      <c r="J25" s="21"/>
    </row>
    <row r="26" spans="1:10" s="19" customFormat="1">
      <c r="A26" s="14" t="s">
        <v>27</v>
      </c>
      <c r="B26" s="14">
        <v>5.0000000000000001E-4</v>
      </c>
      <c r="C26" s="16"/>
      <c r="D26" s="14" t="s">
        <v>27</v>
      </c>
      <c r="E26" s="14">
        <v>4.0000000000000002E-4</v>
      </c>
      <c r="F26" s="15"/>
      <c r="G26" s="17">
        <f t="shared" si="0"/>
        <v>-9.9999999999999991E-5</v>
      </c>
      <c r="H26" s="18"/>
      <c r="J26" s="21"/>
    </row>
    <row r="27" spans="1:10" s="19" customFormat="1">
      <c r="A27" s="14" t="s">
        <v>28</v>
      </c>
      <c r="B27" s="14">
        <v>2.0000000000000001E-4</v>
      </c>
      <c r="C27" s="16"/>
      <c r="D27" s="14" t="s">
        <v>28</v>
      </c>
      <c r="E27" s="14">
        <v>2.9999999999999997E-4</v>
      </c>
      <c r="F27" s="15"/>
      <c r="G27" s="17">
        <f t="shared" si="0"/>
        <v>9.9999999999999964E-5</v>
      </c>
      <c r="H27" s="18"/>
      <c r="J27" s="21"/>
    </row>
    <row r="28" spans="1:10" s="19" customFormat="1">
      <c r="A28" s="14" t="s">
        <v>29</v>
      </c>
      <c r="B28" s="14">
        <v>1.9E-3</v>
      </c>
      <c r="C28" s="16"/>
      <c r="D28" s="14" t="s">
        <v>29</v>
      </c>
      <c r="E28" s="14">
        <v>1.8E-3</v>
      </c>
      <c r="F28" s="15"/>
      <c r="G28" s="17">
        <f t="shared" si="0"/>
        <v>-1.0000000000000005E-4</v>
      </c>
      <c r="H28" s="18"/>
      <c r="J28" s="21"/>
    </row>
    <row r="29" spans="1:10" s="19" customFormat="1">
      <c r="A29" s="14" t="s">
        <v>30</v>
      </c>
      <c r="B29" s="14">
        <v>1E-4</v>
      </c>
      <c r="C29" s="16"/>
      <c r="D29" s="14" t="s">
        <v>30</v>
      </c>
      <c r="E29" s="14">
        <v>2.0000000000000001E-4</v>
      </c>
      <c r="F29" s="15"/>
      <c r="G29" s="17">
        <f t="shared" si="0"/>
        <v>1E-4</v>
      </c>
      <c r="H29" s="18"/>
      <c r="J29" s="21"/>
    </row>
    <row r="30" spans="1:10" s="19" customFormat="1">
      <c r="A30" s="14" t="s">
        <v>31</v>
      </c>
      <c r="B30" s="14">
        <v>2.9999999999999997E-4</v>
      </c>
      <c r="C30" s="16"/>
      <c r="D30" s="14" t="s">
        <v>31</v>
      </c>
      <c r="E30" s="14">
        <v>2.9999999999999997E-4</v>
      </c>
      <c r="F30" s="15"/>
      <c r="G30" s="17">
        <f t="shared" si="0"/>
        <v>0</v>
      </c>
      <c r="H30" s="18"/>
      <c r="J30" s="21"/>
    </row>
    <row r="31" spans="1:10" s="19" customFormat="1">
      <c r="A31" s="14" t="s">
        <v>32</v>
      </c>
      <c r="B31" s="14">
        <v>7.1099999999999997E-2</v>
      </c>
      <c r="C31" s="16"/>
      <c r="D31" s="14" t="s">
        <v>32</v>
      </c>
      <c r="E31" s="14">
        <v>8.8200000000000001E-2</v>
      </c>
      <c r="F31" s="15"/>
      <c r="G31" s="17">
        <f t="shared" si="0"/>
        <v>1.7100000000000004E-2</v>
      </c>
      <c r="H31" s="18"/>
      <c r="I31" s="21"/>
      <c r="J31" s="21"/>
    </row>
    <row r="32" spans="1:10" s="19" customFormat="1">
      <c r="A32" s="14" t="s">
        <v>33</v>
      </c>
      <c r="B32" s="14">
        <v>5.0000000000000001E-3</v>
      </c>
      <c r="C32" s="16"/>
      <c r="D32" s="14" t="s">
        <v>33</v>
      </c>
      <c r="E32" s="14">
        <v>6.0000000000000001E-3</v>
      </c>
      <c r="F32" s="15"/>
      <c r="G32" s="17">
        <f t="shared" si="0"/>
        <v>1E-3</v>
      </c>
      <c r="H32" s="18"/>
      <c r="I32" s="21"/>
      <c r="J32" s="21"/>
    </row>
    <row r="33" spans="1:13" s="19" customFormat="1">
      <c r="A33" s="14" t="s">
        <v>34</v>
      </c>
      <c r="B33" s="14">
        <v>1.47E-2</v>
      </c>
      <c r="C33" s="16"/>
      <c r="D33" s="14" t="s">
        <v>34</v>
      </c>
      <c r="E33" s="14">
        <v>0</v>
      </c>
      <c r="F33" s="15"/>
      <c r="G33" s="17">
        <f t="shared" si="0"/>
        <v>-1.47E-2</v>
      </c>
      <c r="H33" s="18"/>
      <c r="I33" s="21"/>
      <c r="J33" s="21"/>
    </row>
    <row r="34" spans="1:13" s="19" customFormat="1">
      <c r="A34" s="14" t="s">
        <v>35</v>
      </c>
      <c r="B34" s="14">
        <v>7.6E-3</v>
      </c>
      <c r="C34" s="16"/>
      <c r="D34" s="14" t="s">
        <v>35</v>
      </c>
      <c r="E34" s="14">
        <v>0</v>
      </c>
      <c r="F34" s="15"/>
      <c r="G34" s="17">
        <f t="shared" si="0"/>
        <v>-7.6E-3</v>
      </c>
      <c r="H34" s="18"/>
      <c r="I34" s="21"/>
      <c r="J34" s="21"/>
    </row>
    <row r="35" spans="1:13" s="19" customFormat="1">
      <c r="A35" s="22" t="s">
        <v>36</v>
      </c>
      <c r="B35" s="14">
        <v>0</v>
      </c>
      <c r="C35" s="16"/>
      <c r="D35" s="14" t="s">
        <v>36</v>
      </c>
      <c r="E35" s="14">
        <v>1E-4</v>
      </c>
      <c r="F35" s="15"/>
      <c r="G35" s="17">
        <f t="shared" si="0"/>
        <v>1E-4</v>
      </c>
      <c r="H35" s="18"/>
      <c r="I35" s="23"/>
      <c r="J35" s="21"/>
      <c r="M35" s="21"/>
    </row>
    <row r="36" spans="1:13">
      <c r="A36" s="4" t="s">
        <v>37</v>
      </c>
      <c r="B36" s="4">
        <v>1E-4</v>
      </c>
      <c r="C36" s="8"/>
      <c r="D36" s="4" t="s">
        <v>37</v>
      </c>
      <c r="E36" s="4">
        <v>1E-4</v>
      </c>
      <c r="F36" s="9"/>
      <c r="G36" s="10">
        <f t="shared" si="0"/>
        <v>0</v>
      </c>
      <c r="H36" s="11"/>
      <c r="I36" s="12"/>
      <c r="J36" s="5"/>
      <c r="M36" s="5"/>
    </row>
    <row r="37" spans="1:13">
      <c r="A37" s="4" t="s">
        <v>38</v>
      </c>
      <c r="B37" s="4">
        <v>0</v>
      </c>
      <c r="C37" s="8"/>
      <c r="D37" s="4" t="s">
        <v>38</v>
      </c>
      <c r="E37" s="4">
        <v>1.1999999999999999E-3</v>
      </c>
      <c r="F37" s="9"/>
      <c r="G37" s="10">
        <f t="shared" si="0"/>
        <v>1.1999999999999999E-3</v>
      </c>
      <c r="H37" s="11"/>
      <c r="I37" s="12"/>
      <c r="J37" s="5"/>
      <c r="M37" s="5"/>
    </row>
    <row r="38" spans="1:13">
      <c r="A38" s="4" t="s">
        <v>39</v>
      </c>
      <c r="B38" s="4">
        <v>0</v>
      </c>
      <c r="C38" s="8"/>
      <c r="D38" s="4" t="s">
        <v>39</v>
      </c>
      <c r="E38" s="4">
        <v>6.9999999999999999E-4</v>
      </c>
      <c r="F38" s="9"/>
      <c r="G38" s="10">
        <f t="shared" si="0"/>
        <v>6.9999999999999999E-4</v>
      </c>
      <c r="H38" s="11"/>
      <c r="I38" s="12"/>
      <c r="J38" s="5"/>
      <c r="M38" s="5"/>
    </row>
    <row r="39" spans="1:13">
      <c r="A39" s="4" t="s">
        <v>40</v>
      </c>
      <c r="B39" s="4">
        <v>0</v>
      </c>
      <c r="C39" s="8"/>
      <c r="D39" s="9" t="s">
        <v>40</v>
      </c>
      <c r="E39" s="9">
        <v>6.9999999999999999E-4</v>
      </c>
      <c r="F39" s="9"/>
      <c r="G39" s="10">
        <f t="shared" si="0"/>
        <v>6.9999999999999999E-4</v>
      </c>
      <c r="H39" s="11"/>
      <c r="I39" s="12"/>
      <c r="J39" s="5"/>
      <c r="M39" s="5"/>
    </row>
    <row r="40" spans="1:13" ht="13.8" thickBot="1">
      <c r="A40" s="24" t="s">
        <v>41</v>
      </c>
      <c r="B40" s="24">
        <f>SUM(B7:B39)</f>
        <v>1</v>
      </c>
      <c r="D40" s="24" t="s">
        <v>41</v>
      </c>
      <c r="E40" s="24">
        <f>SUM(E7:E39)</f>
        <v>0.99999999999999989</v>
      </c>
      <c r="F40" s="9"/>
      <c r="G40" s="24">
        <f>SUM(G7:G39)</f>
        <v>5.1608023410310011E-17</v>
      </c>
      <c r="I40" s="12"/>
      <c r="J40" s="5"/>
      <c r="M40" s="5"/>
    </row>
    <row r="41" spans="1:13" ht="13.8" thickTop="1">
      <c r="I41" s="12"/>
    </row>
    <row r="42" spans="1:13">
      <c r="D42" s="2"/>
      <c r="E42" s="2"/>
      <c r="G42" s="25"/>
    </row>
    <row r="43" spans="1:13">
      <c r="A43" s="26" t="s">
        <v>42</v>
      </c>
      <c r="B43" s="2" t="s">
        <v>43</v>
      </c>
      <c r="D43" s="2"/>
      <c r="E43" s="5"/>
      <c r="F43" s="2"/>
      <c r="G43" s="25"/>
      <c r="H43" s="2"/>
    </row>
    <row r="44" spans="1:13">
      <c r="A44" s="26"/>
      <c r="B44" s="2" t="s">
        <v>44</v>
      </c>
      <c r="D44" s="2"/>
      <c r="E44" s="5"/>
      <c r="F44" s="2"/>
      <c r="G44" s="25"/>
      <c r="H44" s="2"/>
    </row>
    <row r="45" spans="1:13">
      <c r="A45" s="26"/>
      <c r="B45" s="2" t="s">
        <v>45</v>
      </c>
      <c r="D45" s="2"/>
      <c r="E45" s="5"/>
      <c r="F45" s="2"/>
      <c r="G45" s="25"/>
      <c r="H45" s="2"/>
    </row>
    <row r="46" spans="1:13">
      <c r="A46" s="26" t="s">
        <v>42</v>
      </c>
      <c r="B46" s="2" t="s">
        <v>46</v>
      </c>
      <c r="D46" s="2"/>
      <c r="E46" s="5"/>
      <c r="F46" s="2"/>
      <c r="G46" s="25"/>
      <c r="H46" s="2"/>
    </row>
    <row r="47" spans="1:13">
      <c r="A47" s="26"/>
      <c r="B47" s="2" t="s">
        <v>47</v>
      </c>
      <c r="D47" s="2"/>
      <c r="E47" s="5"/>
      <c r="F47" s="2"/>
      <c r="G47" s="25"/>
      <c r="H47" s="2"/>
    </row>
    <row r="48" spans="1:13">
      <c r="A48" s="26" t="s">
        <v>42</v>
      </c>
      <c r="B48" s="2" t="s">
        <v>48</v>
      </c>
      <c r="D48" s="2"/>
      <c r="E48" s="5"/>
      <c r="F48" s="2"/>
      <c r="G48" s="25"/>
      <c r="H48" s="2"/>
    </row>
    <row r="49" spans="1:8">
      <c r="A49" s="26"/>
      <c r="B49" s="2" t="s">
        <v>49</v>
      </c>
      <c r="D49" s="2"/>
      <c r="E49" s="5"/>
      <c r="F49" s="2"/>
      <c r="G49" s="25"/>
      <c r="H49" s="2"/>
    </row>
    <row r="50" spans="1:8">
      <c r="A50" s="26" t="s">
        <v>42</v>
      </c>
      <c r="B50" s="2" t="s">
        <v>50</v>
      </c>
      <c r="D50" s="2"/>
      <c r="E50" s="5"/>
      <c r="F50" s="2"/>
      <c r="G50" s="25"/>
      <c r="H50" s="2"/>
    </row>
    <row r="51" spans="1:8">
      <c r="A51" s="26"/>
      <c r="B51" s="2" t="s">
        <v>51</v>
      </c>
      <c r="C51" s="19"/>
      <c r="D51" s="19"/>
      <c r="E51" s="21"/>
      <c r="F51" s="2"/>
      <c r="G51" s="27"/>
      <c r="H51" s="2"/>
    </row>
    <row r="52" spans="1:8">
      <c r="A52" s="28" t="s">
        <v>42</v>
      </c>
      <c r="B52" s="19" t="s">
        <v>52</v>
      </c>
      <c r="C52" s="19"/>
      <c r="D52" s="19"/>
      <c r="E52" s="21"/>
      <c r="F52" s="19"/>
      <c r="G52" s="27"/>
      <c r="H52" s="19"/>
    </row>
    <row r="53" spans="1:8">
      <c r="A53" s="23"/>
      <c r="B53" s="19" t="s">
        <v>53</v>
      </c>
      <c r="D53" s="2"/>
      <c r="E53" s="5"/>
      <c r="F53" s="19"/>
      <c r="G53" s="25"/>
      <c r="H53" s="19"/>
    </row>
    <row r="54" spans="1:8">
      <c r="A54" s="28" t="s">
        <v>42</v>
      </c>
      <c r="B54" s="19" t="s">
        <v>54</v>
      </c>
      <c r="D54" s="2"/>
      <c r="E54" s="5"/>
      <c r="F54" s="19"/>
      <c r="G54" s="25"/>
      <c r="H54" s="19"/>
    </row>
    <row r="55" spans="1:8">
      <c r="A55" s="23"/>
      <c r="B55" s="19" t="s">
        <v>55</v>
      </c>
      <c r="D55" s="2"/>
      <c r="E55" s="5"/>
      <c r="F55" s="19"/>
      <c r="G55" s="25"/>
      <c r="H55" s="19"/>
    </row>
    <row r="56" spans="1:8">
      <c r="A56" s="28" t="s">
        <v>42</v>
      </c>
      <c r="B56" s="19" t="s">
        <v>56</v>
      </c>
      <c r="D56" s="2"/>
      <c r="E56" s="5"/>
      <c r="F56" s="19"/>
      <c r="G56" s="25"/>
      <c r="H56" s="19"/>
    </row>
    <row r="57" spans="1:8">
      <c r="A57" s="23"/>
      <c r="B57" s="19" t="s">
        <v>57</v>
      </c>
      <c r="D57" s="2"/>
      <c r="E57" s="5"/>
      <c r="F57" s="2"/>
      <c r="G57" s="25"/>
      <c r="H57" s="2"/>
    </row>
    <row r="58" spans="1:8">
      <c r="A58" s="12"/>
      <c r="B58" s="2"/>
      <c r="D58" s="2"/>
      <c r="E58" s="5"/>
      <c r="F58" s="2"/>
      <c r="G58" s="25"/>
      <c r="H58" s="2"/>
    </row>
    <row r="59" spans="1:8">
      <c r="A59" s="12"/>
      <c r="B59" s="2" t="s">
        <v>58</v>
      </c>
      <c r="D59" s="29"/>
      <c r="E59" s="29"/>
      <c r="F59" s="29"/>
      <c r="G59" s="30"/>
      <c r="H59" s="2"/>
    </row>
    <row r="60" spans="1:8">
      <c r="A60" s="12"/>
      <c r="B60" s="2"/>
      <c r="D60" s="2"/>
      <c r="E60" s="5"/>
      <c r="F60" s="2"/>
      <c r="G60" s="25"/>
      <c r="H60" s="2"/>
    </row>
    <row r="61" spans="1:8">
      <c r="A61" s="12"/>
      <c r="B61" s="2"/>
      <c r="D61" s="2"/>
      <c r="E61" s="5"/>
      <c r="F61" s="2"/>
      <c r="G61" s="25"/>
      <c r="H61" s="2"/>
    </row>
    <row r="62" spans="1:8">
      <c r="A62" s="12"/>
      <c r="B62" s="2" t="s">
        <v>59</v>
      </c>
      <c r="D62" s="29"/>
      <c r="E62" s="29"/>
      <c r="F62" s="29"/>
      <c r="G62" s="30"/>
      <c r="H62" s="2"/>
    </row>
  </sheetData>
  <mergeCells count="5">
    <mergeCell ref="A1:G1"/>
    <mergeCell ref="A3:B3"/>
    <mergeCell ref="D3:E3"/>
    <mergeCell ref="A4:B4"/>
    <mergeCell ref="D4:E4"/>
  </mergeCells>
  <printOptions horizontalCentered="1" verticalCentered="1"/>
  <pageMargins left="0.75" right="0.75" top="1" bottom="1" header="0.5" footer="0.5"/>
  <pageSetup scale="56" fitToWidth="4" orientation="landscape" verticalDpi="0" r:id="rId1"/>
  <headerFooter alignWithMargins="0">
    <oddHeader>&amp;RKY PSC Case No. 2016-00162,
Attachment D to Staff Post Hearing Supp. DR 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I33"/>
  <sheetViews>
    <sheetView zoomScale="90" zoomScaleNormal="90" workbookViewId="0">
      <pane xSplit="1" ySplit="4" topLeftCell="B5" activePane="bottomRight" state="frozen"/>
      <selection activeCell="J14" sqref="J14"/>
      <selection pane="topRight" activeCell="J14" sqref="J14"/>
      <selection pane="bottomLeft" activeCell="J14" sqref="J14"/>
      <selection pane="bottomRight" activeCell="B5" sqref="B5"/>
    </sheetView>
  </sheetViews>
  <sheetFormatPr defaultRowHeight="15"/>
  <cols>
    <col min="1" max="1" width="10.6640625" style="170" bestFit="1" customWidth="1"/>
    <col min="2" max="2" width="11" style="170" bestFit="1" customWidth="1"/>
    <col min="3" max="3" width="10" style="170" bestFit="1" customWidth="1"/>
    <col min="4" max="4" width="12" style="170" bestFit="1" customWidth="1"/>
    <col min="5" max="5" width="10" style="170" bestFit="1" customWidth="1"/>
    <col min="6" max="6" width="11" style="170" bestFit="1" customWidth="1"/>
    <col min="7" max="8" width="10" style="170" bestFit="1" customWidth="1"/>
    <col min="9" max="11" width="11" style="170" bestFit="1" customWidth="1"/>
    <col min="12" max="12" width="10" style="170" bestFit="1" customWidth="1"/>
    <col min="13" max="13" width="11" style="170" bestFit="1" customWidth="1"/>
    <col min="14" max="14" width="10" style="170" bestFit="1" customWidth="1"/>
    <col min="15" max="18" width="11" style="170" bestFit="1" customWidth="1"/>
    <col min="19" max="20" width="10" style="170" bestFit="1" customWidth="1"/>
    <col min="21" max="23" width="11" style="170" bestFit="1" customWidth="1"/>
    <col min="24" max="27" width="10" style="170" bestFit="1" customWidth="1"/>
    <col min="28" max="31" width="11" style="170" bestFit="1" customWidth="1"/>
    <col min="32" max="32" width="10" style="170" bestFit="1" customWidth="1"/>
    <col min="33" max="35" width="11" style="170" bestFit="1" customWidth="1"/>
    <col min="36" max="37" width="10" style="170" bestFit="1" customWidth="1"/>
    <col min="38" max="38" width="11" style="170" bestFit="1" customWidth="1"/>
    <col min="39" max="39" width="10" style="170" bestFit="1" customWidth="1"/>
    <col min="40" max="58" width="11" style="170" bestFit="1" customWidth="1"/>
    <col min="59" max="59" width="10" style="170" bestFit="1" customWidth="1"/>
    <col min="60" max="63" width="11" style="170" bestFit="1" customWidth="1"/>
    <col min="64" max="64" width="10" style="170" bestFit="1" customWidth="1"/>
    <col min="65" max="65" width="12" style="170" bestFit="1" customWidth="1"/>
    <col min="66" max="67" width="8.88671875" style="170"/>
    <col min="68" max="68" width="11.109375" style="170" bestFit="1" customWidth="1"/>
    <col min="69" max="69" width="10" style="170" bestFit="1" customWidth="1"/>
    <col min="70" max="70" width="12.109375" style="170" bestFit="1" customWidth="1"/>
    <col min="71" max="71" width="8.88671875" style="170" bestFit="1" customWidth="1"/>
    <col min="72" max="72" width="11.109375" style="170" bestFit="1" customWidth="1"/>
    <col min="73" max="74" width="10" style="170" bestFit="1" customWidth="1"/>
    <col min="75" max="76" width="8.88671875" style="170" bestFit="1" customWidth="1"/>
    <col min="77" max="77" width="11.109375" style="170" bestFit="1" customWidth="1"/>
    <col min="78" max="78" width="8.88671875" style="170" bestFit="1" customWidth="1"/>
    <col min="79" max="79" width="12.109375" style="170" bestFit="1" customWidth="1"/>
    <col min="80" max="82" width="10" style="170" bestFit="1" customWidth="1"/>
    <col min="83" max="84" width="11.109375" style="170" bestFit="1" customWidth="1"/>
    <col min="85" max="85" width="8.88671875" style="170" bestFit="1" customWidth="1"/>
    <col min="86" max="87" width="10" style="170" bestFit="1" customWidth="1"/>
    <col min="88" max="89" width="11.109375" style="170" bestFit="1" customWidth="1"/>
    <col min="90" max="90" width="8.88671875" style="170" bestFit="1" customWidth="1"/>
    <col min="91" max="91" width="10" style="170" bestFit="1" customWidth="1"/>
    <col min="92" max="93" width="8.88671875" style="170" bestFit="1" customWidth="1"/>
    <col min="94" max="95" width="10" style="170" bestFit="1" customWidth="1"/>
    <col min="96" max="96" width="11.109375" style="170" bestFit="1" customWidth="1"/>
    <col min="97" max="98" width="10" style="170" bestFit="1" customWidth="1"/>
    <col min="99" max="99" width="8.88671875" style="170" bestFit="1" customWidth="1"/>
    <col min="100" max="103" width="10" style="170" bestFit="1" customWidth="1"/>
    <col min="104" max="108" width="11.109375" style="170" bestFit="1" customWidth="1"/>
    <col min="109" max="113" width="10" style="170" bestFit="1" customWidth="1"/>
    <col min="114" max="114" width="12.109375" style="170" bestFit="1" customWidth="1"/>
    <col min="115" max="115" width="11.109375" style="170" bestFit="1" customWidth="1"/>
    <col min="116" max="116" width="10" style="170" bestFit="1" customWidth="1"/>
    <col min="117" max="117" width="11.109375" style="170" bestFit="1" customWidth="1"/>
    <col min="118" max="124" width="10" style="170" bestFit="1" customWidth="1"/>
    <col min="125" max="125" width="8.88671875" style="170" bestFit="1" customWidth="1"/>
    <col min="126" max="128" width="10" style="170" bestFit="1" customWidth="1"/>
    <col min="129" max="130" width="8.88671875" style="170" bestFit="1" customWidth="1"/>
    <col min="131" max="131" width="14.33203125" style="170" bestFit="1" customWidth="1"/>
    <col min="132" max="132" width="13.44140625" style="170" bestFit="1" customWidth="1"/>
    <col min="133" max="133" width="12.44140625" style="170" bestFit="1" customWidth="1"/>
    <col min="134" max="134" width="10.5546875" style="170" bestFit="1" customWidth="1"/>
    <col min="135" max="135" width="10.33203125" style="170" bestFit="1" customWidth="1"/>
    <col min="136" max="136" width="12.33203125" style="170" customWidth="1"/>
    <col min="137" max="16384" width="8.88671875" style="170"/>
  </cols>
  <sheetData>
    <row r="3" spans="1:139">
      <c r="BP3" s="171">
        <v>1.7899999999999999E-2</v>
      </c>
      <c r="BQ3" s="171">
        <v>4.4999999999999997E-3</v>
      </c>
      <c r="BR3" s="171">
        <v>3.3000000000000002E-2</v>
      </c>
      <c r="BS3" s="171">
        <v>4.0000000000000001E-3</v>
      </c>
      <c r="BT3" s="171">
        <v>4.4699999999999997E-2</v>
      </c>
      <c r="BU3" s="171">
        <v>4.7000000000000002E-3</v>
      </c>
      <c r="BV3" s="171">
        <v>1.84E-2</v>
      </c>
      <c r="BW3" s="171">
        <v>3.0000000000000001E-3</v>
      </c>
      <c r="BX3" s="171">
        <v>8.9999999999999998E-4</v>
      </c>
      <c r="BY3" s="171">
        <v>1.7100000000000001E-2</v>
      </c>
      <c r="BZ3" s="171">
        <v>2.8999999999999998E-3</v>
      </c>
      <c r="CA3" s="171">
        <v>8.48E-2</v>
      </c>
      <c r="CB3" s="171">
        <v>3.7000000000000002E-3</v>
      </c>
      <c r="CC3" s="171">
        <v>9.1000000000000004E-3</v>
      </c>
      <c r="CD3" s="171">
        <v>2.5000000000000001E-3</v>
      </c>
      <c r="CE3" s="171">
        <v>1.49E-2</v>
      </c>
      <c r="CF3" s="171">
        <v>1.67E-2</v>
      </c>
      <c r="CG3" s="171">
        <v>3.3E-3</v>
      </c>
      <c r="CH3" s="171">
        <v>1.4999999999999999E-2</v>
      </c>
      <c r="CI3" s="171">
        <v>1.8E-3</v>
      </c>
      <c r="CJ3" s="171">
        <v>1.6799999999999999E-2</v>
      </c>
      <c r="CK3" s="171">
        <v>1.37E-2</v>
      </c>
      <c r="CL3" s="171">
        <v>2.0999999999999999E-3</v>
      </c>
      <c r="CM3" s="171">
        <v>3.0999999999999999E-3</v>
      </c>
      <c r="CN3" s="171">
        <v>4.5999999999999999E-3</v>
      </c>
      <c r="CO3" s="171">
        <v>2.2000000000000001E-3</v>
      </c>
      <c r="CP3" s="171">
        <v>3.0999999999999999E-3</v>
      </c>
      <c r="CQ3" s="171">
        <v>1.04E-2</v>
      </c>
      <c r="CR3" s="171">
        <v>2.1899999999999999E-2</v>
      </c>
      <c r="CS3" s="171">
        <v>8.9999999999999998E-4</v>
      </c>
      <c r="CT3" s="171">
        <v>5.8999999999999999E-3</v>
      </c>
      <c r="CU3" s="171">
        <v>5.0000000000000001E-4</v>
      </c>
      <c r="CV3" s="171">
        <v>6.6E-3</v>
      </c>
      <c r="CW3" s="171">
        <v>5.7000000000000002E-3</v>
      </c>
      <c r="CX3" s="171">
        <v>1.77E-2</v>
      </c>
      <c r="CY3" s="171">
        <v>3.8E-3</v>
      </c>
      <c r="CZ3" s="171">
        <v>2.86E-2</v>
      </c>
      <c r="DA3" s="171">
        <v>1.9300000000000001E-2</v>
      </c>
      <c r="DB3" s="171">
        <v>2.92E-2</v>
      </c>
      <c r="DC3" s="171">
        <v>5.0599999999999999E-2</v>
      </c>
      <c r="DD3" s="171">
        <v>2.0299999999999999E-2</v>
      </c>
      <c r="DE3" s="171">
        <v>1.95E-2</v>
      </c>
      <c r="DF3" s="171">
        <v>4.1000000000000003E-3</v>
      </c>
      <c r="DG3" s="171">
        <v>4.5999999999999999E-3</v>
      </c>
      <c r="DH3" s="171">
        <v>1.41E-2</v>
      </c>
      <c r="DI3" s="171">
        <v>4.1999999999999997E-3</v>
      </c>
      <c r="DJ3" s="171">
        <v>6.5100000000000005E-2</v>
      </c>
      <c r="DK3" s="171">
        <v>2.69E-2</v>
      </c>
      <c r="DL3" s="171">
        <v>4.5999999999999999E-3</v>
      </c>
      <c r="DM3" s="171">
        <v>4.3299999999999998E-2</v>
      </c>
      <c r="DN3" s="171">
        <v>2.5000000000000001E-3</v>
      </c>
      <c r="DO3" s="171">
        <v>1.29E-2</v>
      </c>
      <c r="DP3" s="171">
        <v>1.06E-2</v>
      </c>
      <c r="DQ3" s="171">
        <v>3.3E-3</v>
      </c>
      <c r="DR3" s="171">
        <v>1.5599999999999999E-2</v>
      </c>
      <c r="DS3" s="171">
        <v>1.2999999999999999E-3</v>
      </c>
      <c r="DT3" s="171">
        <v>3.8999999999999998E-3</v>
      </c>
      <c r="DU3" s="171">
        <v>1E-3</v>
      </c>
      <c r="DV3" s="171">
        <v>9.7000000000000003E-3</v>
      </c>
      <c r="DW3" s="171">
        <v>1.8E-3</v>
      </c>
      <c r="DX3" s="171">
        <v>3.3999999999999998E-3</v>
      </c>
      <c r="DY3" s="171">
        <v>1.5E-3</v>
      </c>
      <c r="DZ3" s="171">
        <v>3.5000000000000001E-3</v>
      </c>
      <c r="EC3" s="172">
        <f>SUM(BP3:DZ3)</f>
        <v>0.82729999999999992</v>
      </c>
    </row>
    <row r="4" spans="1:139">
      <c r="A4" s="170" t="s">
        <v>5</v>
      </c>
      <c r="B4" s="170" t="s">
        <v>61</v>
      </c>
      <c r="C4" s="170" t="s">
        <v>62</v>
      </c>
      <c r="D4" s="170" t="s">
        <v>63</v>
      </c>
      <c r="E4" s="170" t="s">
        <v>64</v>
      </c>
      <c r="F4" s="170" t="s">
        <v>65</v>
      </c>
      <c r="G4" s="170" t="s">
        <v>66</v>
      </c>
      <c r="H4" s="170" t="s">
        <v>67</v>
      </c>
      <c r="I4" s="170" t="s">
        <v>68</v>
      </c>
      <c r="J4" s="170" t="s">
        <v>69</v>
      </c>
      <c r="K4" s="170" t="s">
        <v>71</v>
      </c>
      <c r="L4" s="170" t="s">
        <v>72</v>
      </c>
      <c r="M4" s="170" t="s">
        <v>73</v>
      </c>
      <c r="N4" s="170" t="s">
        <v>75</v>
      </c>
      <c r="O4" s="170" t="s">
        <v>76</v>
      </c>
      <c r="P4" s="170" t="s">
        <v>77</v>
      </c>
      <c r="Q4" s="170" t="s">
        <v>78</v>
      </c>
      <c r="R4" s="170" t="s">
        <v>161</v>
      </c>
      <c r="S4" s="170" t="s">
        <v>79</v>
      </c>
      <c r="T4" s="170" t="s">
        <v>166</v>
      </c>
      <c r="U4" s="170" t="s">
        <v>80</v>
      </c>
      <c r="V4" s="170" t="s">
        <v>81</v>
      </c>
      <c r="W4" s="170" t="s">
        <v>82</v>
      </c>
      <c r="X4" s="170" t="s">
        <v>83</v>
      </c>
      <c r="Y4" s="170" t="s">
        <v>149</v>
      </c>
      <c r="Z4" s="170" t="s">
        <v>84</v>
      </c>
      <c r="AA4" s="170" t="s">
        <v>150</v>
      </c>
      <c r="AB4" s="170" t="s">
        <v>86</v>
      </c>
      <c r="AC4" s="170" t="s">
        <v>87</v>
      </c>
      <c r="AD4" s="170" t="s">
        <v>88</v>
      </c>
      <c r="AE4" s="170" t="s">
        <v>89</v>
      </c>
      <c r="AF4" s="170" t="s">
        <v>90</v>
      </c>
      <c r="AG4" s="170" t="s">
        <v>91</v>
      </c>
      <c r="AH4" s="170" t="s">
        <v>93</v>
      </c>
      <c r="AI4" s="170" t="s">
        <v>152</v>
      </c>
      <c r="AJ4" s="170" t="s">
        <v>153</v>
      </c>
      <c r="AK4" s="170" t="s">
        <v>94</v>
      </c>
      <c r="AL4" s="170" t="s">
        <v>95</v>
      </c>
      <c r="AM4" s="170" t="s">
        <v>96</v>
      </c>
      <c r="AN4" s="170" t="s">
        <v>97</v>
      </c>
      <c r="AO4" s="170" t="s">
        <v>98</v>
      </c>
      <c r="AP4" s="170" t="s">
        <v>99</v>
      </c>
      <c r="AQ4" s="170" t="s">
        <v>100</v>
      </c>
      <c r="AR4" s="170" t="s">
        <v>101</v>
      </c>
      <c r="AS4" s="170" t="s">
        <v>102</v>
      </c>
      <c r="AT4" s="170" t="s">
        <v>103</v>
      </c>
      <c r="AU4" s="170" t="s">
        <v>106</v>
      </c>
      <c r="AV4" s="170" t="s">
        <v>107</v>
      </c>
      <c r="AW4" s="170" t="s">
        <v>108</v>
      </c>
      <c r="AX4" s="170" t="s">
        <v>109</v>
      </c>
      <c r="AY4" s="170" t="s">
        <v>110</v>
      </c>
      <c r="AZ4" s="170" t="s">
        <v>111</v>
      </c>
      <c r="BA4" s="170" t="s">
        <v>112</v>
      </c>
      <c r="BB4" s="170" t="s">
        <v>113</v>
      </c>
      <c r="BC4" s="170" t="s">
        <v>114</v>
      </c>
      <c r="BD4" s="170" t="s">
        <v>115</v>
      </c>
      <c r="BE4" s="170" t="s">
        <v>117</v>
      </c>
      <c r="BF4" s="170" t="s">
        <v>118</v>
      </c>
      <c r="BG4" s="170" t="s">
        <v>119</v>
      </c>
      <c r="BH4" s="170" t="s">
        <v>120</v>
      </c>
      <c r="BI4" s="170" t="s">
        <v>121</v>
      </c>
      <c r="BJ4" s="170" t="s">
        <v>122</v>
      </c>
      <c r="BK4" s="170" t="s">
        <v>162</v>
      </c>
      <c r="BL4" s="170" t="s">
        <v>123</v>
      </c>
      <c r="BM4" s="170" t="s">
        <v>128</v>
      </c>
      <c r="BO4" s="170" t="s">
        <v>5</v>
      </c>
      <c r="BP4" s="170" t="s">
        <v>61</v>
      </c>
      <c r="BQ4" s="170" t="s">
        <v>62</v>
      </c>
      <c r="BR4" s="170" t="s">
        <v>63</v>
      </c>
      <c r="BS4" s="170" t="s">
        <v>64</v>
      </c>
      <c r="BT4" s="170" t="s">
        <v>65</v>
      </c>
      <c r="BU4" s="170" t="s">
        <v>66</v>
      </c>
      <c r="BV4" s="170" t="s">
        <v>67</v>
      </c>
      <c r="BW4" s="170" t="s">
        <v>68</v>
      </c>
      <c r="BX4" s="170" t="s">
        <v>69</v>
      </c>
      <c r="BY4" s="170" t="s">
        <v>70</v>
      </c>
      <c r="BZ4" s="170" t="s">
        <v>71</v>
      </c>
      <c r="CA4" s="170" t="s">
        <v>72</v>
      </c>
      <c r="CB4" s="170" t="s">
        <v>73</v>
      </c>
      <c r="CC4" s="170" t="s">
        <v>75</v>
      </c>
      <c r="CD4" s="170" t="s">
        <v>76</v>
      </c>
      <c r="CE4" s="170" t="s">
        <v>77</v>
      </c>
      <c r="CF4" s="170" t="s">
        <v>78</v>
      </c>
      <c r="CG4" s="170" t="s">
        <v>161</v>
      </c>
      <c r="CH4" s="170" t="s">
        <v>79</v>
      </c>
      <c r="CI4" s="170" t="s">
        <v>80</v>
      </c>
      <c r="CJ4" s="170" t="s">
        <v>81</v>
      </c>
      <c r="CK4" s="170" t="s">
        <v>82</v>
      </c>
      <c r="CL4" s="170" t="s">
        <v>83</v>
      </c>
      <c r="CM4" s="170" t="s">
        <v>149</v>
      </c>
      <c r="CN4" s="170" t="s">
        <v>84</v>
      </c>
      <c r="CO4" s="170" t="s">
        <v>150</v>
      </c>
      <c r="CP4" s="170" t="s">
        <v>86</v>
      </c>
      <c r="CQ4" s="170" t="s">
        <v>87</v>
      </c>
      <c r="CR4" s="170" t="s">
        <v>88</v>
      </c>
      <c r="CS4" s="170" t="s">
        <v>89</v>
      </c>
      <c r="CT4" s="170" t="s">
        <v>90</v>
      </c>
      <c r="CU4" s="170" t="s">
        <v>91</v>
      </c>
      <c r="CV4" s="170" t="s">
        <v>93</v>
      </c>
      <c r="CW4" s="170" t="s">
        <v>152</v>
      </c>
      <c r="CX4" s="170" t="s">
        <v>153</v>
      </c>
      <c r="CY4" s="170" t="s">
        <v>94</v>
      </c>
      <c r="CZ4" s="170" t="s">
        <v>95</v>
      </c>
      <c r="DA4" s="170" t="s">
        <v>96</v>
      </c>
      <c r="DB4" s="170" t="s">
        <v>97</v>
      </c>
      <c r="DC4" s="170" t="s">
        <v>98</v>
      </c>
      <c r="DD4" s="170" t="s">
        <v>99</v>
      </c>
      <c r="DE4" s="170" t="s">
        <v>100</v>
      </c>
      <c r="DF4" s="170" t="s">
        <v>101</v>
      </c>
      <c r="DG4" s="170" t="s">
        <v>102</v>
      </c>
      <c r="DH4" s="170" t="s">
        <v>103</v>
      </c>
      <c r="DI4" s="170" t="s">
        <v>106</v>
      </c>
      <c r="DJ4" s="170" t="s">
        <v>107</v>
      </c>
      <c r="DK4" s="170" t="s">
        <v>108</v>
      </c>
      <c r="DL4" s="170" t="s">
        <v>109</v>
      </c>
      <c r="DM4" s="170" t="s">
        <v>110</v>
      </c>
      <c r="DN4" s="170" t="s">
        <v>111</v>
      </c>
      <c r="DO4" s="170" t="s">
        <v>112</v>
      </c>
      <c r="DP4" s="170" t="s">
        <v>113</v>
      </c>
      <c r="DQ4" s="170" t="s">
        <v>114</v>
      </c>
      <c r="DR4" s="170" t="s">
        <v>115</v>
      </c>
      <c r="DS4" s="170" t="s">
        <v>117</v>
      </c>
      <c r="DT4" s="170" t="s">
        <v>118</v>
      </c>
      <c r="DU4" s="170" t="s">
        <v>119</v>
      </c>
      <c r="DV4" s="170" t="s">
        <v>120</v>
      </c>
      <c r="DW4" s="170" t="s">
        <v>121</v>
      </c>
      <c r="DX4" s="170" t="s">
        <v>122</v>
      </c>
      <c r="DY4" s="170" t="s">
        <v>162</v>
      </c>
      <c r="DZ4" s="170" t="s">
        <v>123</v>
      </c>
      <c r="EA4" s="173" t="s">
        <v>128</v>
      </c>
      <c r="EB4" s="174" t="s">
        <v>154</v>
      </c>
      <c r="EC4" s="175" t="s">
        <v>125</v>
      </c>
      <c r="ED4" s="175" t="s">
        <v>126</v>
      </c>
      <c r="EE4" s="176" t="s">
        <v>155</v>
      </c>
      <c r="EF4" s="177" t="s">
        <v>41</v>
      </c>
    </row>
    <row r="5" spans="1:139">
      <c r="A5" s="170" t="s">
        <v>8</v>
      </c>
      <c r="B5" s="170">
        <v>23336.149999999998</v>
      </c>
      <c r="C5" s="170">
        <v>297.27999999999997</v>
      </c>
      <c r="D5" s="170">
        <v>210971.02</v>
      </c>
      <c r="F5" s="170">
        <v>58858.09</v>
      </c>
      <c r="H5" s="170">
        <v>27.570000000000004</v>
      </c>
      <c r="I5" s="170">
        <v>3435.7</v>
      </c>
      <c r="J5" s="170">
        <v>4493.25</v>
      </c>
      <c r="K5" s="170">
        <v>15520.610000000002</v>
      </c>
      <c r="L5" s="170">
        <v>1510.7900000000002</v>
      </c>
      <c r="P5" s="170">
        <v>861.16000000000008</v>
      </c>
      <c r="R5" s="170">
        <v>56.26</v>
      </c>
      <c r="S5" s="170">
        <v>6.17</v>
      </c>
      <c r="U5" s="170">
        <v>1289.7100000000003</v>
      </c>
      <c r="V5" s="170">
        <v>942.65000000000009</v>
      </c>
      <c r="W5" s="170">
        <v>917.43999999999994</v>
      </c>
      <c r="Z5" s="170">
        <v>1391.0999999999997</v>
      </c>
      <c r="AA5" s="170">
        <v>1313.3000000000002</v>
      </c>
      <c r="AH5" s="170">
        <v>5067.2899999999991</v>
      </c>
      <c r="AI5" s="170">
        <v>3244.25</v>
      </c>
      <c r="AJ5" s="170">
        <v>4236.3099999999995</v>
      </c>
      <c r="AO5" s="170">
        <v>46.95</v>
      </c>
      <c r="AP5" s="170">
        <v>250.07</v>
      </c>
      <c r="AQ5" s="170">
        <v>28763.89</v>
      </c>
      <c r="AR5" s="170">
        <v>7773.4800000000005</v>
      </c>
      <c r="AT5" s="170">
        <v>1286.3200000000002</v>
      </c>
      <c r="AU5" s="170">
        <v>6824.3899999999994</v>
      </c>
      <c r="AV5" s="170">
        <v>924.37</v>
      </c>
      <c r="AW5" s="170">
        <v>124.82000000000001</v>
      </c>
      <c r="AX5" s="170">
        <v>184.52</v>
      </c>
      <c r="BA5" s="170">
        <v>6129.5999999999995</v>
      </c>
      <c r="BB5" s="170">
        <v>4761.38</v>
      </c>
      <c r="BD5" s="170">
        <v>5260.5999999999995</v>
      </c>
      <c r="BE5" s="170">
        <v>795.49</v>
      </c>
      <c r="BF5" s="170">
        <v>5889.4800000000005</v>
      </c>
      <c r="BG5" s="170">
        <v>0.11</v>
      </c>
      <c r="BH5" s="170">
        <v>246.62999999999997</v>
      </c>
      <c r="BI5" s="170">
        <v>6969.7500000000009</v>
      </c>
      <c r="BJ5" s="170">
        <v>7789.01</v>
      </c>
      <c r="BK5" s="170">
        <v>4105.72</v>
      </c>
      <c r="BM5" s="170">
        <v>425902.67999999988</v>
      </c>
      <c r="BO5" s="170" t="s">
        <v>8</v>
      </c>
      <c r="BP5" s="178">
        <f>+B5*BP$3</f>
        <v>417.71708499999994</v>
      </c>
      <c r="BQ5" s="178">
        <f t="shared" ref="BQ5:CF20" si="0">+C5*BQ$3</f>
        <v>1.3377599999999998</v>
      </c>
      <c r="BR5" s="178">
        <f t="shared" si="0"/>
        <v>6962.0436600000003</v>
      </c>
      <c r="BS5" s="178">
        <f t="shared" si="0"/>
        <v>0</v>
      </c>
      <c r="BT5" s="178">
        <f t="shared" si="0"/>
        <v>2630.9566229999996</v>
      </c>
      <c r="BU5" s="178">
        <f t="shared" si="0"/>
        <v>0</v>
      </c>
      <c r="BV5" s="178">
        <f t="shared" si="0"/>
        <v>0.50728800000000007</v>
      </c>
      <c r="BW5" s="178">
        <f t="shared" si="0"/>
        <v>10.3071</v>
      </c>
      <c r="BX5" s="178">
        <f t="shared" si="0"/>
        <v>4.0439249999999998</v>
      </c>
      <c r="BY5" s="178">
        <f t="shared" si="0"/>
        <v>265.40243100000004</v>
      </c>
      <c r="BZ5" s="178">
        <f t="shared" si="0"/>
        <v>4.381291</v>
      </c>
      <c r="CA5" s="178">
        <f t="shared" si="0"/>
        <v>0</v>
      </c>
      <c r="CB5" s="178">
        <f t="shared" si="0"/>
        <v>0</v>
      </c>
      <c r="CC5" s="178">
        <f t="shared" si="0"/>
        <v>0</v>
      </c>
      <c r="CD5" s="178">
        <f t="shared" si="0"/>
        <v>2.1529000000000003</v>
      </c>
      <c r="CE5" s="178">
        <f t="shared" si="0"/>
        <v>0</v>
      </c>
      <c r="CF5" s="178">
        <f t="shared" si="0"/>
        <v>0.93954199999999999</v>
      </c>
      <c r="CG5" s="178">
        <f t="shared" ref="CG5:CV20" si="1">+S5*CG$3</f>
        <v>2.0361000000000001E-2</v>
      </c>
      <c r="CH5" s="178">
        <f t="shared" si="1"/>
        <v>0</v>
      </c>
      <c r="CI5" s="178">
        <f t="shared" si="1"/>
        <v>2.3214780000000004</v>
      </c>
      <c r="CJ5" s="178">
        <f t="shared" si="1"/>
        <v>15.83652</v>
      </c>
      <c r="CK5" s="178">
        <f t="shared" si="1"/>
        <v>12.568928</v>
      </c>
      <c r="CL5" s="178">
        <f t="shared" si="1"/>
        <v>0</v>
      </c>
      <c r="CM5" s="178">
        <f t="shared" si="1"/>
        <v>0</v>
      </c>
      <c r="CN5" s="178">
        <f t="shared" si="1"/>
        <v>6.3990599999999986</v>
      </c>
      <c r="CO5" s="178">
        <f t="shared" si="1"/>
        <v>2.8892600000000006</v>
      </c>
      <c r="CP5" s="178">
        <f t="shared" si="1"/>
        <v>0</v>
      </c>
      <c r="CQ5" s="178">
        <f t="shared" si="1"/>
        <v>0</v>
      </c>
      <c r="CR5" s="178">
        <f t="shared" si="1"/>
        <v>0</v>
      </c>
      <c r="CS5" s="178">
        <f t="shared" si="1"/>
        <v>0</v>
      </c>
      <c r="CT5" s="178">
        <f t="shared" si="1"/>
        <v>0</v>
      </c>
      <c r="CU5" s="178">
        <f t="shared" si="1"/>
        <v>0</v>
      </c>
      <c r="CV5" s="178">
        <f t="shared" si="1"/>
        <v>33.444113999999992</v>
      </c>
      <c r="CW5" s="178">
        <f t="shared" ref="CW5:DL20" si="2">+AI5*CW$3</f>
        <v>18.492225000000001</v>
      </c>
      <c r="CX5" s="178">
        <f t="shared" si="2"/>
        <v>74.982686999999999</v>
      </c>
      <c r="CY5" s="178">
        <f t="shared" si="2"/>
        <v>0</v>
      </c>
      <c r="CZ5" s="178">
        <f t="shared" si="2"/>
        <v>0</v>
      </c>
      <c r="DA5" s="178">
        <f t="shared" si="2"/>
        <v>0</v>
      </c>
      <c r="DB5" s="178">
        <f t="shared" si="2"/>
        <v>0</v>
      </c>
      <c r="DC5" s="178">
        <f t="shared" si="2"/>
        <v>2.3756699999999999</v>
      </c>
      <c r="DD5" s="178">
        <f t="shared" si="2"/>
        <v>5.0764209999999999</v>
      </c>
      <c r="DE5" s="178">
        <f t="shared" si="2"/>
        <v>560.89585499999998</v>
      </c>
      <c r="DF5" s="178">
        <f t="shared" si="2"/>
        <v>31.871268000000004</v>
      </c>
      <c r="DG5" s="178">
        <f t="shared" si="2"/>
        <v>0</v>
      </c>
      <c r="DH5" s="178">
        <f t="shared" si="2"/>
        <v>18.137112000000002</v>
      </c>
      <c r="DI5" s="178">
        <f t="shared" si="2"/>
        <v>28.662437999999995</v>
      </c>
      <c r="DJ5" s="178">
        <f t="shared" si="2"/>
        <v>60.176487000000002</v>
      </c>
      <c r="DK5" s="178">
        <f t="shared" si="2"/>
        <v>3.3576580000000003</v>
      </c>
      <c r="DL5" s="178">
        <f t="shared" si="2"/>
        <v>0.84879199999999999</v>
      </c>
      <c r="DM5" s="178">
        <f t="shared" ref="DM5:DZ20" si="3">+AY5*DM$3</f>
        <v>0</v>
      </c>
      <c r="DN5" s="178">
        <f t="shared" si="3"/>
        <v>0</v>
      </c>
      <c r="DO5" s="178">
        <f t="shared" si="3"/>
        <v>79.071839999999995</v>
      </c>
      <c r="DP5" s="178">
        <f t="shared" si="3"/>
        <v>50.470628000000005</v>
      </c>
      <c r="DQ5" s="178">
        <f t="shared" si="3"/>
        <v>0</v>
      </c>
      <c r="DR5" s="178">
        <f t="shared" si="3"/>
        <v>82.065359999999984</v>
      </c>
      <c r="DS5" s="178">
        <f t="shared" si="3"/>
        <v>1.0341369999999999</v>
      </c>
      <c r="DT5" s="178">
        <f t="shared" si="3"/>
        <v>22.968972000000001</v>
      </c>
      <c r="DU5" s="178">
        <f t="shared" si="3"/>
        <v>1.1E-4</v>
      </c>
      <c r="DV5" s="178">
        <f t="shared" si="3"/>
        <v>2.3923109999999999</v>
      </c>
      <c r="DW5" s="178">
        <f t="shared" si="3"/>
        <v>12.54555</v>
      </c>
      <c r="DX5" s="178">
        <f t="shared" si="3"/>
        <v>26.482634000000001</v>
      </c>
      <c r="DY5" s="178">
        <f t="shared" si="3"/>
        <v>6.1585800000000006</v>
      </c>
      <c r="DZ5" s="178">
        <f t="shared" si="3"/>
        <v>0</v>
      </c>
      <c r="EA5" s="179">
        <f>SUM(BP5:DZ5)</f>
        <v>11461.336061000005</v>
      </c>
      <c r="EB5" s="180">
        <f>+EA5/$EA$33</f>
        <v>3.3827464054957341E-3</v>
      </c>
      <c r="EC5" s="171">
        <f>+EB5*$EC$3</f>
        <v>2.7985461012666204E-3</v>
      </c>
      <c r="EF5" s="172">
        <f>ROUND(SUM(EC5:EE5),4)</f>
        <v>2.8E-3</v>
      </c>
      <c r="EH5" s="115" t="s">
        <v>8</v>
      </c>
      <c r="EI5" s="172">
        <f>ROUND(EF5,4)</f>
        <v>2.8E-3</v>
      </c>
    </row>
    <row r="6" spans="1:139">
      <c r="A6" s="170" t="s">
        <v>9</v>
      </c>
      <c r="B6" s="170">
        <v>96528.12000000001</v>
      </c>
      <c r="C6" s="170">
        <v>32979.620000000003</v>
      </c>
      <c r="D6" s="170">
        <v>571163.16</v>
      </c>
      <c r="F6" s="170">
        <v>277992.33</v>
      </c>
      <c r="H6" s="170">
        <v>206.74</v>
      </c>
      <c r="I6" s="170">
        <v>40793.289999999994</v>
      </c>
      <c r="J6" s="170">
        <v>33627.65</v>
      </c>
      <c r="K6" s="170">
        <v>319127.64999999997</v>
      </c>
      <c r="L6" s="170">
        <v>36703.919999999998</v>
      </c>
      <c r="P6" s="170">
        <v>9787.35</v>
      </c>
      <c r="R6" s="170">
        <v>206.56</v>
      </c>
      <c r="S6" s="170">
        <v>48.260000000000005</v>
      </c>
      <c r="U6" s="170">
        <v>14047.14</v>
      </c>
      <c r="V6" s="170">
        <v>10918.240000000003</v>
      </c>
      <c r="W6" s="170">
        <v>10359.700000000001</v>
      </c>
      <c r="Z6" s="170">
        <v>6932.4199999999992</v>
      </c>
      <c r="AA6" s="170">
        <v>14197.009999999997</v>
      </c>
      <c r="AH6" s="170">
        <v>40261.760000000002</v>
      </c>
      <c r="AI6" s="170">
        <v>29317.75</v>
      </c>
      <c r="AJ6" s="170">
        <v>33475.14</v>
      </c>
      <c r="AN6" s="170">
        <v>524049.69</v>
      </c>
      <c r="AO6" s="170">
        <v>2208.81</v>
      </c>
      <c r="AP6" s="170">
        <v>1832.62</v>
      </c>
      <c r="AQ6" s="170">
        <v>40849.470000000008</v>
      </c>
      <c r="AR6" s="170">
        <v>59815.58</v>
      </c>
      <c r="AT6" s="170">
        <v>52792.2</v>
      </c>
      <c r="AU6" s="170">
        <v>137454.66999999998</v>
      </c>
      <c r="AV6" s="170">
        <v>318548.24000000005</v>
      </c>
      <c r="AW6" s="170">
        <v>743.23</v>
      </c>
      <c r="AX6" s="170">
        <v>1450.8999999999999</v>
      </c>
      <c r="AY6" s="170">
        <v>98.26</v>
      </c>
      <c r="BA6" s="170">
        <v>48109.29</v>
      </c>
      <c r="BB6" s="170">
        <v>40636.75</v>
      </c>
      <c r="BD6" s="170">
        <v>40256.450000000004</v>
      </c>
      <c r="BE6" s="170">
        <v>66803.650000000009</v>
      </c>
      <c r="BF6" s="170">
        <v>45898.070000000007</v>
      </c>
      <c r="BG6" s="170">
        <v>114121.54999999999</v>
      </c>
      <c r="BH6" s="170">
        <v>2895.9300000000003</v>
      </c>
      <c r="BI6" s="170">
        <v>82832.23</v>
      </c>
      <c r="BJ6" s="170">
        <v>59110.8</v>
      </c>
      <c r="BK6" s="170">
        <v>36424.050000000003</v>
      </c>
      <c r="BM6" s="170">
        <v>3255606.2499999995</v>
      </c>
      <c r="BO6" s="170" t="s">
        <v>9</v>
      </c>
      <c r="BP6" s="178">
        <f t="shared" ref="BP6:CE32" si="4">+B6*BP$3</f>
        <v>1727.8533480000001</v>
      </c>
      <c r="BQ6" s="178">
        <f t="shared" si="0"/>
        <v>148.40828999999999</v>
      </c>
      <c r="BR6" s="178">
        <f t="shared" si="0"/>
        <v>18848.384280000002</v>
      </c>
      <c r="BS6" s="178">
        <f t="shared" si="0"/>
        <v>0</v>
      </c>
      <c r="BT6" s="178">
        <f t="shared" si="0"/>
        <v>12426.257151</v>
      </c>
      <c r="BU6" s="178">
        <f t="shared" si="0"/>
        <v>0</v>
      </c>
      <c r="BV6" s="178">
        <f t="shared" si="0"/>
        <v>3.8040160000000003</v>
      </c>
      <c r="BW6" s="178">
        <f t="shared" si="0"/>
        <v>122.37986999999998</v>
      </c>
      <c r="BX6" s="178">
        <f t="shared" si="0"/>
        <v>30.264885</v>
      </c>
      <c r="BY6" s="178">
        <f t="shared" si="0"/>
        <v>5457.0828149999998</v>
      </c>
      <c r="BZ6" s="178">
        <f t="shared" si="0"/>
        <v>106.44136799999998</v>
      </c>
      <c r="CA6" s="178">
        <f t="shared" si="0"/>
        <v>0</v>
      </c>
      <c r="CB6" s="178">
        <f t="shared" si="0"/>
        <v>0</v>
      </c>
      <c r="CC6" s="178">
        <f t="shared" si="0"/>
        <v>0</v>
      </c>
      <c r="CD6" s="178">
        <f t="shared" si="0"/>
        <v>24.468375000000002</v>
      </c>
      <c r="CE6" s="178">
        <f t="shared" si="0"/>
        <v>0</v>
      </c>
      <c r="CF6" s="178">
        <f t="shared" si="0"/>
        <v>3.4495519999999997</v>
      </c>
      <c r="CG6" s="178">
        <f t="shared" si="1"/>
        <v>0.15925800000000001</v>
      </c>
      <c r="CH6" s="178">
        <f t="shared" si="1"/>
        <v>0</v>
      </c>
      <c r="CI6" s="178">
        <f t="shared" si="1"/>
        <v>25.284851999999997</v>
      </c>
      <c r="CJ6" s="178">
        <f t="shared" si="1"/>
        <v>183.42643200000003</v>
      </c>
      <c r="CK6" s="178">
        <f t="shared" si="1"/>
        <v>141.92789000000002</v>
      </c>
      <c r="CL6" s="178">
        <f t="shared" si="1"/>
        <v>0</v>
      </c>
      <c r="CM6" s="178">
        <f t="shared" si="1"/>
        <v>0</v>
      </c>
      <c r="CN6" s="178">
        <f t="shared" si="1"/>
        <v>31.889131999999996</v>
      </c>
      <c r="CO6" s="178">
        <f t="shared" si="1"/>
        <v>31.233421999999994</v>
      </c>
      <c r="CP6" s="178">
        <f t="shared" si="1"/>
        <v>0</v>
      </c>
      <c r="CQ6" s="178">
        <f t="shared" si="1"/>
        <v>0</v>
      </c>
      <c r="CR6" s="178">
        <f t="shared" si="1"/>
        <v>0</v>
      </c>
      <c r="CS6" s="178">
        <f t="shared" si="1"/>
        <v>0</v>
      </c>
      <c r="CT6" s="178">
        <f t="shared" si="1"/>
        <v>0</v>
      </c>
      <c r="CU6" s="178">
        <f t="shared" si="1"/>
        <v>0</v>
      </c>
      <c r="CV6" s="178">
        <f t="shared" si="1"/>
        <v>265.72761600000001</v>
      </c>
      <c r="CW6" s="178">
        <f t="shared" si="2"/>
        <v>167.111175</v>
      </c>
      <c r="CX6" s="178">
        <f t="shared" si="2"/>
        <v>592.50997800000005</v>
      </c>
      <c r="CY6" s="178">
        <f t="shared" si="2"/>
        <v>0</v>
      </c>
      <c r="CZ6" s="178">
        <f t="shared" si="2"/>
        <v>0</v>
      </c>
      <c r="DA6" s="178">
        <f t="shared" si="2"/>
        <v>0</v>
      </c>
      <c r="DB6" s="178">
        <f t="shared" si="2"/>
        <v>15302.250948000001</v>
      </c>
      <c r="DC6" s="178">
        <f t="shared" si="2"/>
        <v>111.76578599999999</v>
      </c>
      <c r="DD6" s="178">
        <f t="shared" si="2"/>
        <v>37.202185999999998</v>
      </c>
      <c r="DE6" s="178">
        <f t="shared" si="2"/>
        <v>796.56466500000022</v>
      </c>
      <c r="DF6" s="178">
        <f t="shared" si="2"/>
        <v>245.24387800000002</v>
      </c>
      <c r="DG6" s="178">
        <f t="shared" si="2"/>
        <v>0</v>
      </c>
      <c r="DH6" s="178">
        <f t="shared" si="2"/>
        <v>744.37001999999995</v>
      </c>
      <c r="DI6" s="178">
        <f t="shared" si="2"/>
        <v>577.3096139999999</v>
      </c>
      <c r="DJ6" s="178">
        <f t="shared" si="2"/>
        <v>20737.490424000003</v>
      </c>
      <c r="DK6" s="178">
        <f t="shared" si="2"/>
        <v>19.992887</v>
      </c>
      <c r="DL6" s="178">
        <f t="shared" si="2"/>
        <v>6.6741399999999995</v>
      </c>
      <c r="DM6" s="178">
        <f t="shared" si="3"/>
        <v>4.2546580000000001</v>
      </c>
      <c r="DN6" s="178">
        <f t="shared" si="3"/>
        <v>0</v>
      </c>
      <c r="DO6" s="178">
        <f t="shared" si="3"/>
        <v>620.60984099999996</v>
      </c>
      <c r="DP6" s="178">
        <f t="shared" si="3"/>
        <v>430.74955</v>
      </c>
      <c r="DQ6" s="178">
        <f t="shared" si="3"/>
        <v>0</v>
      </c>
      <c r="DR6" s="178">
        <f t="shared" si="3"/>
        <v>628.00062000000003</v>
      </c>
      <c r="DS6" s="178">
        <f t="shared" si="3"/>
        <v>86.844745000000003</v>
      </c>
      <c r="DT6" s="178">
        <f t="shared" si="3"/>
        <v>179.00247300000001</v>
      </c>
      <c r="DU6" s="178">
        <f t="shared" si="3"/>
        <v>114.12154999999998</v>
      </c>
      <c r="DV6" s="178">
        <f t="shared" si="3"/>
        <v>28.090521000000003</v>
      </c>
      <c r="DW6" s="178">
        <f t="shared" si="3"/>
        <v>149.09801399999998</v>
      </c>
      <c r="DX6" s="178">
        <f t="shared" si="3"/>
        <v>200.97672</v>
      </c>
      <c r="DY6" s="178">
        <f t="shared" si="3"/>
        <v>54.636075000000005</v>
      </c>
      <c r="DZ6" s="178">
        <f t="shared" si="3"/>
        <v>0</v>
      </c>
      <c r="EA6" s="179">
        <f t="shared" ref="EA6:EA32" si="5">SUM(BP6:DZ6)</f>
        <v>81413.313020000001</v>
      </c>
      <c r="EB6" s="180">
        <f t="shared" ref="EB6:EB32" si="6">+EA6/$EA$33</f>
        <v>2.4028663893297903E-2</v>
      </c>
      <c r="EC6" s="171">
        <f t="shared" ref="EC6:EC32" si="7">+EB6*$EC$3</f>
        <v>1.9878913638925355E-2</v>
      </c>
      <c r="EF6" s="172">
        <f t="shared" ref="EF6:EF32" si="8">ROUND(SUM(EC6:EE6),4)</f>
        <v>1.9900000000000001E-2</v>
      </c>
      <c r="EH6" s="115" t="s">
        <v>9</v>
      </c>
      <c r="EI6" s="172">
        <f t="shared" ref="EI6:EI26" si="9">ROUND(EF6,4)</f>
        <v>1.9900000000000001E-2</v>
      </c>
    </row>
    <row r="7" spans="1:139">
      <c r="A7" s="170" t="s">
        <v>11</v>
      </c>
      <c r="B7" s="170">
        <v>2248.83</v>
      </c>
      <c r="C7" s="170">
        <v>9797.5999999999985</v>
      </c>
      <c r="D7" s="170">
        <v>19364.909999999996</v>
      </c>
      <c r="F7" s="170">
        <v>20620.870000000003</v>
      </c>
      <c r="H7" s="170">
        <v>4.1000000000000005</v>
      </c>
      <c r="I7" s="170">
        <v>516.73</v>
      </c>
      <c r="J7" s="170">
        <v>668.61999999999989</v>
      </c>
      <c r="K7" s="170">
        <v>2348.7000000000003</v>
      </c>
      <c r="L7" s="170">
        <v>232.54999999999998</v>
      </c>
      <c r="P7" s="170">
        <v>153.01</v>
      </c>
      <c r="R7" s="170">
        <v>3.36</v>
      </c>
      <c r="S7" s="170">
        <v>0.77</v>
      </c>
      <c r="U7" s="170">
        <v>235.58999999999992</v>
      </c>
      <c r="V7" s="170">
        <v>183.13000000000002</v>
      </c>
      <c r="W7" s="170">
        <v>175.05</v>
      </c>
      <c r="Z7" s="170">
        <v>156.89999999999998</v>
      </c>
      <c r="AA7" s="170">
        <v>264.99</v>
      </c>
      <c r="AH7" s="170">
        <v>777.5</v>
      </c>
      <c r="AI7" s="170">
        <v>544.49</v>
      </c>
      <c r="AJ7" s="170">
        <v>667.84000000000015</v>
      </c>
      <c r="AO7" s="170">
        <v>31.259999999999998</v>
      </c>
      <c r="AP7" s="170">
        <v>37.14</v>
      </c>
      <c r="AQ7" s="170">
        <v>727.34999999999991</v>
      </c>
      <c r="AR7" s="170">
        <v>1196.47</v>
      </c>
      <c r="AT7" s="170">
        <v>196.52</v>
      </c>
      <c r="AU7" s="170">
        <v>3286.63</v>
      </c>
      <c r="AV7" s="170">
        <v>816.24000000000012</v>
      </c>
      <c r="AW7" s="170">
        <v>14.049999999999999</v>
      </c>
      <c r="AX7" s="170">
        <v>28.840000000000003</v>
      </c>
      <c r="BA7" s="170">
        <v>957.8</v>
      </c>
      <c r="BB7" s="170">
        <v>2259.9199999999996</v>
      </c>
      <c r="BD7" s="170">
        <v>801.55000000000018</v>
      </c>
      <c r="BE7" s="170">
        <v>118.77</v>
      </c>
      <c r="BF7" s="170">
        <v>915.25999999999976</v>
      </c>
      <c r="BG7" s="170">
        <v>0.01</v>
      </c>
      <c r="BH7" s="170">
        <v>48.66</v>
      </c>
      <c r="BI7" s="170">
        <v>1790.53</v>
      </c>
      <c r="BJ7" s="170">
        <v>1136.3700000000001</v>
      </c>
      <c r="BK7" s="170">
        <v>785.6</v>
      </c>
      <c r="BM7" s="170">
        <v>74114.50999999998</v>
      </c>
      <c r="BO7" s="170" t="s">
        <v>11</v>
      </c>
      <c r="BP7" s="178">
        <f t="shared" si="4"/>
        <v>40.254056999999996</v>
      </c>
      <c r="BQ7" s="178">
        <f t="shared" si="0"/>
        <v>44.089199999999991</v>
      </c>
      <c r="BR7" s="178">
        <f t="shared" si="0"/>
        <v>639.04202999999995</v>
      </c>
      <c r="BS7" s="178">
        <f t="shared" si="0"/>
        <v>0</v>
      </c>
      <c r="BT7" s="178">
        <f t="shared" si="0"/>
        <v>921.7528890000001</v>
      </c>
      <c r="BU7" s="178">
        <f t="shared" si="0"/>
        <v>0</v>
      </c>
      <c r="BV7" s="178">
        <f t="shared" si="0"/>
        <v>7.5440000000000007E-2</v>
      </c>
      <c r="BW7" s="178">
        <f t="shared" si="0"/>
        <v>1.5501900000000002</v>
      </c>
      <c r="BX7" s="178">
        <f t="shared" si="0"/>
        <v>0.6017579999999999</v>
      </c>
      <c r="BY7" s="178">
        <f t="shared" si="0"/>
        <v>40.162770000000009</v>
      </c>
      <c r="BZ7" s="178">
        <f t="shared" si="0"/>
        <v>0.67439499999999986</v>
      </c>
      <c r="CA7" s="178">
        <f t="shared" si="0"/>
        <v>0</v>
      </c>
      <c r="CB7" s="178">
        <f t="shared" si="0"/>
        <v>0</v>
      </c>
      <c r="CC7" s="178">
        <f t="shared" si="0"/>
        <v>0</v>
      </c>
      <c r="CD7" s="178">
        <f t="shared" si="0"/>
        <v>0.382525</v>
      </c>
      <c r="CE7" s="178">
        <f t="shared" si="0"/>
        <v>0</v>
      </c>
      <c r="CF7" s="178">
        <f t="shared" si="0"/>
        <v>5.6111999999999995E-2</v>
      </c>
      <c r="CG7" s="178">
        <f t="shared" si="1"/>
        <v>2.5409999999999999E-3</v>
      </c>
      <c r="CH7" s="178">
        <f t="shared" si="1"/>
        <v>0</v>
      </c>
      <c r="CI7" s="178">
        <f t="shared" si="1"/>
        <v>0.42406199999999983</v>
      </c>
      <c r="CJ7" s="178">
        <f t="shared" si="1"/>
        <v>3.0765840000000004</v>
      </c>
      <c r="CK7" s="178">
        <f t="shared" si="1"/>
        <v>2.3981850000000002</v>
      </c>
      <c r="CL7" s="178">
        <f t="shared" si="1"/>
        <v>0</v>
      </c>
      <c r="CM7" s="178">
        <f t="shared" si="1"/>
        <v>0</v>
      </c>
      <c r="CN7" s="178">
        <f t="shared" si="1"/>
        <v>0.72173999999999994</v>
      </c>
      <c r="CO7" s="178">
        <f t="shared" si="1"/>
        <v>0.58297800000000011</v>
      </c>
      <c r="CP7" s="178">
        <f t="shared" si="1"/>
        <v>0</v>
      </c>
      <c r="CQ7" s="178">
        <f t="shared" si="1"/>
        <v>0</v>
      </c>
      <c r="CR7" s="178">
        <f t="shared" si="1"/>
        <v>0</v>
      </c>
      <c r="CS7" s="178">
        <f t="shared" si="1"/>
        <v>0</v>
      </c>
      <c r="CT7" s="178">
        <f t="shared" si="1"/>
        <v>0</v>
      </c>
      <c r="CU7" s="178">
        <f t="shared" si="1"/>
        <v>0</v>
      </c>
      <c r="CV7" s="178">
        <f t="shared" si="1"/>
        <v>5.1315</v>
      </c>
      <c r="CW7" s="178">
        <f t="shared" si="2"/>
        <v>3.103593</v>
      </c>
      <c r="CX7" s="178">
        <f t="shared" si="2"/>
        <v>11.820768000000003</v>
      </c>
      <c r="CY7" s="178">
        <f t="shared" si="2"/>
        <v>0</v>
      </c>
      <c r="CZ7" s="178">
        <f t="shared" si="2"/>
        <v>0</v>
      </c>
      <c r="DA7" s="178">
        <f t="shared" si="2"/>
        <v>0</v>
      </c>
      <c r="DB7" s="178">
        <f t="shared" si="2"/>
        <v>0</v>
      </c>
      <c r="DC7" s="178">
        <f t="shared" si="2"/>
        <v>1.5817559999999999</v>
      </c>
      <c r="DD7" s="178">
        <f t="shared" si="2"/>
        <v>0.753942</v>
      </c>
      <c r="DE7" s="178">
        <f t="shared" si="2"/>
        <v>14.183324999999998</v>
      </c>
      <c r="DF7" s="178">
        <f t="shared" si="2"/>
        <v>4.9055270000000002</v>
      </c>
      <c r="DG7" s="178">
        <f t="shared" si="2"/>
        <v>0</v>
      </c>
      <c r="DH7" s="178">
        <f t="shared" si="2"/>
        <v>2.7709320000000002</v>
      </c>
      <c r="DI7" s="178">
        <f t="shared" si="2"/>
        <v>13.803846</v>
      </c>
      <c r="DJ7" s="178">
        <f t="shared" si="2"/>
        <v>53.13722400000001</v>
      </c>
      <c r="DK7" s="178">
        <f t="shared" si="2"/>
        <v>0.37794499999999998</v>
      </c>
      <c r="DL7" s="178">
        <f t="shared" si="2"/>
        <v>0.132664</v>
      </c>
      <c r="DM7" s="178">
        <f t="shared" si="3"/>
        <v>0</v>
      </c>
      <c r="DN7" s="178">
        <f t="shared" si="3"/>
        <v>0</v>
      </c>
      <c r="DO7" s="178">
        <f t="shared" si="3"/>
        <v>12.35562</v>
      </c>
      <c r="DP7" s="178">
        <f t="shared" si="3"/>
        <v>23.955151999999995</v>
      </c>
      <c r="DQ7" s="178">
        <f t="shared" si="3"/>
        <v>0</v>
      </c>
      <c r="DR7" s="178">
        <f t="shared" si="3"/>
        <v>12.504180000000002</v>
      </c>
      <c r="DS7" s="178">
        <f t="shared" si="3"/>
        <v>0.15440099999999998</v>
      </c>
      <c r="DT7" s="178">
        <f t="shared" si="3"/>
        <v>3.569513999999999</v>
      </c>
      <c r="DU7" s="178">
        <f t="shared" si="3"/>
        <v>1.0000000000000001E-5</v>
      </c>
      <c r="DV7" s="178">
        <f t="shared" si="3"/>
        <v>0.47200199999999998</v>
      </c>
      <c r="DW7" s="178">
        <f t="shared" si="3"/>
        <v>3.2229539999999997</v>
      </c>
      <c r="DX7" s="178">
        <f t="shared" si="3"/>
        <v>3.863658</v>
      </c>
      <c r="DY7" s="178">
        <f t="shared" si="3"/>
        <v>1.1784000000000001</v>
      </c>
      <c r="DZ7" s="178">
        <f t="shared" si="3"/>
        <v>0</v>
      </c>
      <c r="EA7" s="179">
        <f t="shared" si="5"/>
        <v>1868.8263689999997</v>
      </c>
      <c r="EB7" s="180">
        <f t="shared" si="6"/>
        <v>5.5157318907537707E-4</v>
      </c>
      <c r="EC7" s="171">
        <f t="shared" si="7"/>
        <v>4.5631649932205941E-4</v>
      </c>
      <c r="EF7" s="172">
        <f t="shared" si="8"/>
        <v>5.0000000000000001E-4</v>
      </c>
      <c r="EH7" s="109" t="s">
        <v>11</v>
      </c>
      <c r="EI7" s="172">
        <f t="shared" si="9"/>
        <v>5.0000000000000001E-4</v>
      </c>
    </row>
    <row r="8" spans="1:139">
      <c r="A8" s="170" t="s">
        <v>12</v>
      </c>
      <c r="B8" s="170">
        <v>18418.3</v>
      </c>
      <c r="C8" s="170">
        <v>1163.7700000000002</v>
      </c>
      <c r="D8" s="170">
        <v>7067.5800000000045</v>
      </c>
      <c r="F8" s="170">
        <v>16146.84</v>
      </c>
      <c r="H8" s="170">
        <v>6.4399999999999995</v>
      </c>
      <c r="I8" s="170">
        <v>1708.53</v>
      </c>
      <c r="J8" s="170">
        <v>1046.8900000000001</v>
      </c>
      <c r="K8" s="170">
        <v>3703.9900000000007</v>
      </c>
      <c r="L8" s="170">
        <v>905.11000000000013</v>
      </c>
      <c r="P8" s="170">
        <v>1563.0100000000002</v>
      </c>
      <c r="R8" s="170">
        <v>7.61</v>
      </c>
      <c r="S8" s="170">
        <v>11.200000000000001</v>
      </c>
      <c r="U8" s="170">
        <v>3478.1699999999996</v>
      </c>
      <c r="V8" s="170">
        <v>2659.59</v>
      </c>
      <c r="W8" s="170">
        <v>2408.5500000000002</v>
      </c>
      <c r="Z8" s="170">
        <v>231.13000000000005</v>
      </c>
      <c r="AA8" s="170">
        <v>322.85000000000002</v>
      </c>
      <c r="AH8" s="170">
        <v>1718.0000000000002</v>
      </c>
      <c r="AI8" s="170">
        <v>1835.6000000000001</v>
      </c>
      <c r="AJ8" s="170">
        <v>1029.8</v>
      </c>
      <c r="AO8" s="170">
        <v>138.60999999999999</v>
      </c>
      <c r="AP8" s="170">
        <v>55.44</v>
      </c>
      <c r="AQ8" s="170">
        <v>9905.3100000000013</v>
      </c>
      <c r="AR8" s="170">
        <v>1856.3</v>
      </c>
      <c r="AT8" s="170">
        <v>2982.8199999999997</v>
      </c>
      <c r="AU8" s="170">
        <v>3340.02</v>
      </c>
      <c r="AV8" s="170">
        <v>463.5800000000001</v>
      </c>
      <c r="AW8" s="170">
        <v>24.279999999999998</v>
      </c>
      <c r="AX8" s="170">
        <v>44.56</v>
      </c>
      <c r="BA8" s="170">
        <v>1486.31</v>
      </c>
      <c r="BB8" s="170">
        <v>1271.5000000000005</v>
      </c>
      <c r="BD8" s="170">
        <v>1251.6900000000003</v>
      </c>
      <c r="BE8" s="170">
        <v>186.19000000000003</v>
      </c>
      <c r="BF8" s="170">
        <v>1416.8700000000001</v>
      </c>
      <c r="BG8" s="170">
        <v>7.0000000000000007E-2</v>
      </c>
      <c r="BH8" s="170">
        <v>721.72</v>
      </c>
      <c r="BI8" s="170">
        <v>2393.8000000000002</v>
      </c>
      <c r="BJ8" s="170">
        <v>1746.9699999999998</v>
      </c>
      <c r="BK8" s="170">
        <v>1123.3399999999999</v>
      </c>
      <c r="BM8" s="170">
        <v>95842.340000000011</v>
      </c>
      <c r="BO8" s="170" t="s">
        <v>12</v>
      </c>
      <c r="BP8" s="178">
        <f t="shared" si="4"/>
        <v>329.68756999999999</v>
      </c>
      <c r="BQ8" s="178">
        <f t="shared" si="0"/>
        <v>5.2369650000000005</v>
      </c>
      <c r="BR8" s="178">
        <f t="shared" si="0"/>
        <v>233.23014000000015</v>
      </c>
      <c r="BS8" s="178">
        <f t="shared" si="0"/>
        <v>0</v>
      </c>
      <c r="BT8" s="178">
        <f t="shared" si="0"/>
        <v>721.76374799999996</v>
      </c>
      <c r="BU8" s="178">
        <f t="shared" si="0"/>
        <v>0</v>
      </c>
      <c r="BV8" s="178">
        <f t="shared" si="0"/>
        <v>0.11849599999999999</v>
      </c>
      <c r="BW8" s="178">
        <f t="shared" si="0"/>
        <v>5.1255899999999999</v>
      </c>
      <c r="BX8" s="178">
        <f t="shared" si="0"/>
        <v>0.94220100000000007</v>
      </c>
      <c r="BY8" s="178">
        <f t="shared" si="0"/>
        <v>63.338229000000013</v>
      </c>
      <c r="BZ8" s="178">
        <f t="shared" si="0"/>
        <v>2.624819</v>
      </c>
      <c r="CA8" s="178">
        <f t="shared" si="0"/>
        <v>0</v>
      </c>
      <c r="CB8" s="178">
        <f t="shared" si="0"/>
        <v>0</v>
      </c>
      <c r="CC8" s="178">
        <f t="shared" si="0"/>
        <v>0</v>
      </c>
      <c r="CD8" s="178">
        <f t="shared" si="0"/>
        <v>3.9075250000000006</v>
      </c>
      <c r="CE8" s="178">
        <f t="shared" si="0"/>
        <v>0</v>
      </c>
      <c r="CF8" s="178">
        <f t="shared" si="0"/>
        <v>0.12708700000000001</v>
      </c>
      <c r="CG8" s="178">
        <f t="shared" si="1"/>
        <v>3.6960000000000007E-2</v>
      </c>
      <c r="CH8" s="178">
        <f t="shared" si="1"/>
        <v>0</v>
      </c>
      <c r="CI8" s="178">
        <f t="shared" si="1"/>
        <v>6.260705999999999</v>
      </c>
      <c r="CJ8" s="178">
        <f t="shared" si="1"/>
        <v>44.681111999999999</v>
      </c>
      <c r="CK8" s="178">
        <f t="shared" si="1"/>
        <v>32.997135</v>
      </c>
      <c r="CL8" s="178">
        <f t="shared" si="1"/>
        <v>0</v>
      </c>
      <c r="CM8" s="178">
        <f t="shared" si="1"/>
        <v>0</v>
      </c>
      <c r="CN8" s="178">
        <f t="shared" si="1"/>
        <v>1.0631980000000003</v>
      </c>
      <c r="CO8" s="178">
        <f t="shared" si="1"/>
        <v>0.71027000000000007</v>
      </c>
      <c r="CP8" s="178">
        <f t="shared" si="1"/>
        <v>0</v>
      </c>
      <c r="CQ8" s="178">
        <f t="shared" si="1"/>
        <v>0</v>
      </c>
      <c r="CR8" s="178">
        <f t="shared" si="1"/>
        <v>0</v>
      </c>
      <c r="CS8" s="178">
        <f t="shared" si="1"/>
        <v>0</v>
      </c>
      <c r="CT8" s="178">
        <f t="shared" si="1"/>
        <v>0</v>
      </c>
      <c r="CU8" s="178">
        <f t="shared" si="1"/>
        <v>0</v>
      </c>
      <c r="CV8" s="178">
        <f t="shared" si="1"/>
        <v>11.338800000000001</v>
      </c>
      <c r="CW8" s="178">
        <f t="shared" si="2"/>
        <v>10.46292</v>
      </c>
      <c r="CX8" s="178">
        <f t="shared" si="2"/>
        <v>18.227460000000001</v>
      </c>
      <c r="CY8" s="178">
        <f t="shared" si="2"/>
        <v>0</v>
      </c>
      <c r="CZ8" s="178">
        <f t="shared" si="2"/>
        <v>0</v>
      </c>
      <c r="DA8" s="178">
        <f t="shared" si="2"/>
        <v>0</v>
      </c>
      <c r="DB8" s="178">
        <f t="shared" si="2"/>
        <v>0</v>
      </c>
      <c r="DC8" s="178">
        <f t="shared" si="2"/>
        <v>7.0136659999999988</v>
      </c>
      <c r="DD8" s="178">
        <f t="shared" si="2"/>
        <v>1.1254319999999998</v>
      </c>
      <c r="DE8" s="178">
        <f t="shared" si="2"/>
        <v>193.15354500000004</v>
      </c>
      <c r="DF8" s="178">
        <f t="shared" si="2"/>
        <v>7.6108300000000009</v>
      </c>
      <c r="DG8" s="178">
        <f t="shared" si="2"/>
        <v>0</v>
      </c>
      <c r="DH8" s="178">
        <f t="shared" si="2"/>
        <v>42.057761999999997</v>
      </c>
      <c r="DI8" s="178">
        <f t="shared" si="2"/>
        <v>14.028084</v>
      </c>
      <c r="DJ8" s="178">
        <f t="shared" si="2"/>
        <v>30.179058000000008</v>
      </c>
      <c r="DK8" s="178">
        <f t="shared" si="2"/>
        <v>0.65313199999999993</v>
      </c>
      <c r="DL8" s="178">
        <f t="shared" si="2"/>
        <v>0.20497600000000002</v>
      </c>
      <c r="DM8" s="178">
        <f t="shared" si="3"/>
        <v>0</v>
      </c>
      <c r="DN8" s="178">
        <f t="shared" si="3"/>
        <v>0</v>
      </c>
      <c r="DO8" s="178">
        <f t="shared" si="3"/>
        <v>19.173399</v>
      </c>
      <c r="DP8" s="178">
        <f t="shared" si="3"/>
        <v>13.477900000000005</v>
      </c>
      <c r="DQ8" s="178">
        <f t="shared" si="3"/>
        <v>0</v>
      </c>
      <c r="DR8" s="178">
        <f t="shared" si="3"/>
        <v>19.526364000000004</v>
      </c>
      <c r="DS8" s="178">
        <f t="shared" si="3"/>
        <v>0.24204700000000001</v>
      </c>
      <c r="DT8" s="178">
        <f t="shared" si="3"/>
        <v>5.5257930000000002</v>
      </c>
      <c r="DU8" s="178">
        <f t="shared" si="3"/>
        <v>7.0000000000000007E-5</v>
      </c>
      <c r="DV8" s="178">
        <f t="shared" si="3"/>
        <v>7.0006840000000006</v>
      </c>
      <c r="DW8" s="178">
        <f t="shared" si="3"/>
        <v>4.30884</v>
      </c>
      <c r="DX8" s="178">
        <f t="shared" si="3"/>
        <v>5.939697999999999</v>
      </c>
      <c r="DY8" s="178">
        <f t="shared" si="3"/>
        <v>1.6850099999999999</v>
      </c>
      <c r="DZ8" s="178">
        <f t="shared" si="3"/>
        <v>0</v>
      </c>
      <c r="EA8" s="179">
        <f t="shared" si="5"/>
        <v>1864.7872210000005</v>
      </c>
      <c r="EB8" s="180">
        <f t="shared" si="6"/>
        <v>5.5038105813134551E-4</v>
      </c>
      <c r="EC8" s="171">
        <f t="shared" si="7"/>
        <v>4.5533024939206212E-4</v>
      </c>
      <c r="EF8" s="172">
        <f t="shared" si="8"/>
        <v>5.0000000000000001E-4</v>
      </c>
      <c r="EH8" s="109" t="s">
        <v>12</v>
      </c>
      <c r="EI8" s="172">
        <f t="shared" si="9"/>
        <v>5.0000000000000001E-4</v>
      </c>
    </row>
    <row r="9" spans="1:139">
      <c r="A9" s="170" t="s">
        <v>13</v>
      </c>
      <c r="B9" s="170">
        <v>63787.87</v>
      </c>
      <c r="C9" s="170">
        <v>19206.380000000005</v>
      </c>
      <c r="D9" s="170">
        <v>294098.51999999996</v>
      </c>
      <c r="E9" s="170">
        <v>103856.20000000001</v>
      </c>
      <c r="F9" s="170">
        <v>168452.87000000002</v>
      </c>
      <c r="G9" s="170">
        <v>51659.889999999985</v>
      </c>
      <c r="H9" s="170">
        <v>27322.210000000003</v>
      </c>
      <c r="I9" s="170">
        <v>16669</v>
      </c>
      <c r="J9" s="170">
        <v>21563.690000000006</v>
      </c>
      <c r="K9" s="170">
        <v>108706.55</v>
      </c>
      <c r="L9" s="170">
        <v>16636.599999999999</v>
      </c>
      <c r="M9" s="170">
        <v>433492.34000000008</v>
      </c>
      <c r="N9" s="170">
        <v>49153.32</v>
      </c>
      <c r="O9" s="170">
        <v>78067.850000000006</v>
      </c>
      <c r="P9" s="170">
        <v>35082.119999999995</v>
      </c>
      <c r="Q9" s="170">
        <v>156222.76</v>
      </c>
      <c r="R9" s="170">
        <v>98989.060000000012</v>
      </c>
      <c r="S9" s="170">
        <v>24537.920000000002</v>
      </c>
      <c r="T9" s="170">
        <v>4204.4800000000005</v>
      </c>
      <c r="U9" s="170">
        <v>68313.610000000015</v>
      </c>
      <c r="V9" s="170">
        <v>52799.83</v>
      </c>
      <c r="W9" s="170">
        <v>55879.43</v>
      </c>
      <c r="X9" s="170">
        <v>45395.470000000008</v>
      </c>
      <c r="Y9" s="170">
        <v>134384.28</v>
      </c>
      <c r="Z9" s="170">
        <v>12102.26</v>
      </c>
      <c r="AA9" s="170">
        <v>7926.42</v>
      </c>
      <c r="AB9" s="170">
        <v>57077.600000000006</v>
      </c>
      <c r="AC9" s="170">
        <v>66397.439999999988</v>
      </c>
      <c r="AD9" s="170">
        <v>101656.2</v>
      </c>
      <c r="AE9" s="170">
        <v>500425.54999999993</v>
      </c>
      <c r="AF9" s="170">
        <v>53463.950000000004</v>
      </c>
      <c r="AG9" s="170">
        <v>140709.63000000003</v>
      </c>
      <c r="AH9" s="170">
        <v>31117.03</v>
      </c>
      <c r="AI9" s="170">
        <v>29025.8</v>
      </c>
      <c r="AJ9" s="170">
        <v>21469.260000000002</v>
      </c>
      <c r="AK9" s="170">
        <v>42245.310000000005</v>
      </c>
      <c r="AL9" s="170">
        <v>111737.9</v>
      </c>
      <c r="AM9" s="170">
        <v>59834.079999999994</v>
      </c>
      <c r="AN9" s="170">
        <v>13664.500000000002</v>
      </c>
      <c r="AO9" s="170">
        <v>349989.04</v>
      </c>
      <c r="AP9" s="170">
        <v>221578.86000000002</v>
      </c>
      <c r="AQ9" s="170">
        <v>87469.349999999977</v>
      </c>
      <c r="AR9" s="170">
        <v>38347.420000000006</v>
      </c>
      <c r="AS9" s="170">
        <v>150272.28</v>
      </c>
      <c r="AT9" s="170">
        <v>21952.550000000003</v>
      </c>
      <c r="AU9" s="170">
        <v>106695.78000000001</v>
      </c>
      <c r="AV9" s="170">
        <v>107950.10999999999</v>
      </c>
      <c r="AW9" s="170">
        <v>304275.52</v>
      </c>
      <c r="AX9" s="170">
        <v>5104.76</v>
      </c>
      <c r="AY9" s="170">
        <v>344115.32000000007</v>
      </c>
      <c r="AZ9" s="170">
        <v>166829.04999999996</v>
      </c>
      <c r="BA9" s="170">
        <v>30847.079999999991</v>
      </c>
      <c r="BB9" s="170">
        <v>25087.32</v>
      </c>
      <c r="BC9" s="170">
        <v>54059.950000000012</v>
      </c>
      <c r="BD9" s="170">
        <v>25803.640000000007</v>
      </c>
      <c r="BE9" s="170">
        <v>15037.11</v>
      </c>
      <c r="BF9" s="170">
        <v>29424.07</v>
      </c>
      <c r="BG9" s="170">
        <v>1.54</v>
      </c>
      <c r="BH9" s="170">
        <v>172598.65000000008</v>
      </c>
      <c r="BI9" s="170">
        <v>61183.199999999997</v>
      </c>
      <c r="BJ9" s="170">
        <v>37492.120000000003</v>
      </c>
      <c r="BK9" s="170">
        <v>27681.35</v>
      </c>
      <c r="BL9" s="170">
        <v>13865.159999999998</v>
      </c>
      <c r="BM9" s="170">
        <v>5774996.4100000011</v>
      </c>
      <c r="BO9" s="170" t="s">
        <v>13</v>
      </c>
      <c r="BP9" s="178">
        <f t="shared" si="4"/>
        <v>1141.8028730000001</v>
      </c>
      <c r="BQ9" s="178">
        <f t="shared" si="0"/>
        <v>86.428710000000009</v>
      </c>
      <c r="BR9" s="178">
        <f t="shared" si="0"/>
        <v>9705.2511599999998</v>
      </c>
      <c r="BS9" s="178">
        <f t="shared" si="0"/>
        <v>415.42480000000006</v>
      </c>
      <c r="BT9" s="178">
        <f t="shared" si="0"/>
        <v>7529.8432890000004</v>
      </c>
      <c r="BU9" s="178">
        <f t="shared" si="0"/>
        <v>242.80148299999993</v>
      </c>
      <c r="BV9" s="178">
        <f t="shared" si="0"/>
        <v>502.72866400000004</v>
      </c>
      <c r="BW9" s="178">
        <f t="shared" si="0"/>
        <v>50.006999999999998</v>
      </c>
      <c r="BX9" s="178">
        <f t="shared" si="0"/>
        <v>19.407321000000003</v>
      </c>
      <c r="BY9" s="178">
        <f t="shared" si="0"/>
        <v>1858.8820050000002</v>
      </c>
      <c r="BZ9" s="178">
        <f t="shared" si="0"/>
        <v>48.24613999999999</v>
      </c>
      <c r="CA9" s="178">
        <f t="shared" si="0"/>
        <v>36760.150432000009</v>
      </c>
      <c r="CB9" s="178">
        <f t="shared" si="0"/>
        <v>181.86728400000001</v>
      </c>
      <c r="CC9" s="178">
        <f t="shared" si="0"/>
        <v>710.41743500000007</v>
      </c>
      <c r="CD9" s="178">
        <f t="shared" si="0"/>
        <v>87.705299999999994</v>
      </c>
      <c r="CE9" s="178">
        <f t="shared" si="0"/>
        <v>2327.7191240000002</v>
      </c>
      <c r="CF9" s="178">
        <f t="shared" si="0"/>
        <v>1653.1173020000001</v>
      </c>
      <c r="CG9" s="178">
        <f t="shared" si="1"/>
        <v>80.975136000000006</v>
      </c>
      <c r="CH9" s="178">
        <f t="shared" si="1"/>
        <v>63.067200000000007</v>
      </c>
      <c r="CI9" s="178">
        <f t="shared" si="1"/>
        <v>122.96449800000002</v>
      </c>
      <c r="CJ9" s="178">
        <f t="shared" si="1"/>
        <v>887.03714400000001</v>
      </c>
      <c r="CK9" s="178">
        <f t="shared" si="1"/>
        <v>765.54819099999997</v>
      </c>
      <c r="CL9" s="178">
        <f t="shared" si="1"/>
        <v>95.330487000000005</v>
      </c>
      <c r="CM9" s="178">
        <f t="shared" si="1"/>
        <v>416.59126799999996</v>
      </c>
      <c r="CN9" s="178">
        <f t="shared" si="1"/>
        <v>55.670395999999997</v>
      </c>
      <c r="CO9" s="178">
        <f t="shared" si="1"/>
        <v>17.438124000000002</v>
      </c>
      <c r="CP9" s="178">
        <f t="shared" si="1"/>
        <v>176.94056</v>
      </c>
      <c r="CQ9" s="178">
        <f t="shared" si="1"/>
        <v>690.53337599999986</v>
      </c>
      <c r="CR9" s="178">
        <f t="shared" si="1"/>
        <v>2226.2707799999998</v>
      </c>
      <c r="CS9" s="178">
        <f t="shared" si="1"/>
        <v>450.38299499999994</v>
      </c>
      <c r="CT9" s="178">
        <f t="shared" si="1"/>
        <v>315.43730500000004</v>
      </c>
      <c r="CU9" s="178">
        <f t="shared" si="1"/>
        <v>70.354815000000016</v>
      </c>
      <c r="CV9" s="178">
        <f t="shared" si="1"/>
        <v>205.372398</v>
      </c>
      <c r="CW9" s="178">
        <f t="shared" si="2"/>
        <v>165.44705999999999</v>
      </c>
      <c r="CX9" s="178">
        <f t="shared" si="2"/>
        <v>380.00590200000005</v>
      </c>
      <c r="CY9" s="178">
        <f t="shared" si="2"/>
        <v>160.53217800000002</v>
      </c>
      <c r="CZ9" s="178">
        <f t="shared" si="2"/>
        <v>3195.7039399999999</v>
      </c>
      <c r="DA9" s="178">
        <f t="shared" si="2"/>
        <v>1154.797744</v>
      </c>
      <c r="DB9" s="178">
        <f t="shared" si="2"/>
        <v>399.00340000000006</v>
      </c>
      <c r="DC9" s="178">
        <f t="shared" si="2"/>
        <v>17709.445423999998</v>
      </c>
      <c r="DD9" s="178">
        <f t="shared" si="2"/>
        <v>4498.0508579999996</v>
      </c>
      <c r="DE9" s="178">
        <f t="shared" si="2"/>
        <v>1705.6523249999996</v>
      </c>
      <c r="DF9" s="178">
        <f t="shared" si="2"/>
        <v>157.22442200000003</v>
      </c>
      <c r="DG9" s="178">
        <f t="shared" si="2"/>
        <v>691.25248799999997</v>
      </c>
      <c r="DH9" s="178">
        <f t="shared" si="2"/>
        <v>309.53095500000001</v>
      </c>
      <c r="DI9" s="178">
        <f t="shared" si="2"/>
        <v>448.12227600000006</v>
      </c>
      <c r="DJ9" s="178">
        <f t="shared" si="2"/>
        <v>7027.5521609999996</v>
      </c>
      <c r="DK9" s="178">
        <f t="shared" si="2"/>
        <v>8185.011488000001</v>
      </c>
      <c r="DL9" s="178">
        <f t="shared" si="2"/>
        <v>23.481895999999999</v>
      </c>
      <c r="DM9" s="178">
        <f t="shared" si="3"/>
        <v>14900.193356000002</v>
      </c>
      <c r="DN9" s="178">
        <f t="shared" si="3"/>
        <v>417.0726249999999</v>
      </c>
      <c r="DO9" s="178">
        <f t="shared" si="3"/>
        <v>397.92733199999986</v>
      </c>
      <c r="DP9" s="178">
        <f t="shared" si="3"/>
        <v>265.92559199999999</v>
      </c>
      <c r="DQ9" s="178">
        <f t="shared" si="3"/>
        <v>178.39783500000004</v>
      </c>
      <c r="DR9" s="178">
        <f t="shared" si="3"/>
        <v>402.53678400000007</v>
      </c>
      <c r="DS9" s="178">
        <f t="shared" si="3"/>
        <v>19.548242999999999</v>
      </c>
      <c r="DT9" s="178">
        <f t="shared" si="3"/>
        <v>114.753873</v>
      </c>
      <c r="DU9" s="178">
        <f t="shared" si="3"/>
        <v>1.5400000000000001E-3</v>
      </c>
      <c r="DV9" s="178">
        <f t="shared" si="3"/>
        <v>1674.2069050000009</v>
      </c>
      <c r="DW9" s="178">
        <f t="shared" si="3"/>
        <v>110.12975999999999</v>
      </c>
      <c r="DX9" s="178">
        <f t="shared" si="3"/>
        <v>127.473208</v>
      </c>
      <c r="DY9" s="178">
        <f t="shared" si="3"/>
        <v>41.522024999999999</v>
      </c>
      <c r="DZ9" s="178">
        <f t="shared" si="3"/>
        <v>48.528059999999996</v>
      </c>
      <c r="EA9" s="179">
        <f t="shared" si="5"/>
        <v>134870.7466500001</v>
      </c>
      <c r="EB9" s="180">
        <f t="shared" si="6"/>
        <v>3.9806313243816283E-2</v>
      </c>
      <c r="EC9" s="171">
        <f t="shared" si="7"/>
        <v>3.2931762946609211E-2</v>
      </c>
      <c r="EF9" s="172">
        <f t="shared" si="8"/>
        <v>3.2899999999999999E-2</v>
      </c>
      <c r="EH9" s="109" t="s">
        <v>13</v>
      </c>
      <c r="EI9" s="172">
        <f t="shared" si="9"/>
        <v>3.2899999999999999E-2</v>
      </c>
    </row>
    <row r="10" spans="1:139">
      <c r="A10" s="170" t="s">
        <v>14</v>
      </c>
      <c r="B10" s="170">
        <v>493286.62999999995</v>
      </c>
      <c r="C10" s="170">
        <v>192925.26</v>
      </c>
      <c r="D10" s="170">
        <v>1831418.1500000001</v>
      </c>
      <c r="E10" s="170">
        <v>198816</v>
      </c>
      <c r="F10" s="170">
        <v>730512.48</v>
      </c>
      <c r="G10" s="170">
        <v>411223.53</v>
      </c>
      <c r="H10" s="170">
        <v>209001.51</v>
      </c>
      <c r="I10" s="170">
        <v>128743.22000000003</v>
      </c>
      <c r="J10" s="170">
        <v>166513.46</v>
      </c>
      <c r="K10" s="170">
        <v>723025.62</v>
      </c>
      <c r="L10" s="170">
        <v>130077.19</v>
      </c>
      <c r="M10" s="170">
        <v>5087909.5699999994</v>
      </c>
      <c r="N10" s="170">
        <v>490444.33999999997</v>
      </c>
      <c r="O10" s="170">
        <v>872774.18</v>
      </c>
      <c r="P10" s="170">
        <v>284982.78000000003</v>
      </c>
      <c r="Q10" s="170">
        <v>1513089.9600000004</v>
      </c>
      <c r="R10" s="170">
        <v>1035339.99</v>
      </c>
      <c r="S10" s="170">
        <v>187968.83999999997</v>
      </c>
      <c r="T10" s="170">
        <v>109586.41</v>
      </c>
      <c r="U10" s="170">
        <v>586639.94999999995</v>
      </c>
      <c r="V10" s="170">
        <v>452289.17000000004</v>
      </c>
      <c r="W10" s="170">
        <v>484170.08</v>
      </c>
      <c r="X10" s="170">
        <v>474498.12000000005</v>
      </c>
      <c r="Y10" s="170">
        <v>1157003.2</v>
      </c>
      <c r="Z10" s="170">
        <v>155902.38</v>
      </c>
      <c r="AA10" s="170">
        <v>304359.78999999998</v>
      </c>
      <c r="AB10" s="170">
        <v>521654.94</v>
      </c>
      <c r="AC10" s="170">
        <v>694047.10999999987</v>
      </c>
      <c r="AD10" s="170">
        <v>1001364.6200000001</v>
      </c>
      <c r="AE10" s="170">
        <v>3067213.0300000007</v>
      </c>
      <c r="AF10" s="170">
        <v>558623.22</v>
      </c>
      <c r="AG10" s="170">
        <v>1030049.47</v>
      </c>
      <c r="AH10" s="170">
        <v>234189.44999999998</v>
      </c>
      <c r="AI10" s="170">
        <v>211732.52999999997</v>
      </c>
      <c r="AJ10" s="170">
        <v>165983.92000000007</v>
      </c>
      <c r="AK10" s="170">
        <v>441448.04999999987</v>
      </c>
      <c r="AL10" s="170">
        <v>1196444.5799999996</v>
      </c>
      <c r="AM10" s="170">
        <v>625292.19999999984</v>
      </c>
      <c r="AN10" s="170">
        <v>3051.1600000000003</v>
      </c>
      <c r="AO10" s="170">
        <v>1307985.01</v>
      </c>
      <c r="AP10" s="170">
        <v>872090.53</v>
      </c>
      <c r="AQ10" s="170">
        <v>387029.33000000007</v>
      </c>
      <c r="AR10" s="170">
        <v>296219.55</v>
      </c>
      <c r="AS10" s="170">
        <v>1300277.4000000004</v>
      </c>
      <c r="AT10" s="170">
        <v>160593.59</v>
      </c>
      <c r="AU10" s="170">
        <v>809151.1100000001</v>
      </c>
      <c r="AV10" s="170">
        <v>817509.76</v>
      </c>
      <c r="AW10" s="170">
        <v>534009.89</v>
      </c>
      <c r="AX10" s="170">
        <v>153853.30000000002</v>
      </c>
      <c r="AY10" s="170">
        <v>2041351.3399999999</v>
      </c>
      <c r="AZ10" s="170">
        <v>815726.16000000015</v>
      </c>
      <c r="BA10" s="170">
        <v>238470.76000000004</v>
      </c>
      <c r="BB10" s="170">
        <v>194049.95</v>
      </c>
      <c r="BC10" s="170">
        <v>448431.25999999989</v>
      </c>
      <c r="BD10" s="170">
        <v>199344.64000000004</v>
      </c>
      <c r="BE10" s="170">
        <v>338450.06000000006</v>
      </c>
      <c r="BF10" s="170">
        <v>227449.24</v>
      </c>
      <c r="BG10" s="170">
        <v>10.44</v>
      </c>
      <c r="BH10" s="170">
        <v>1019696.7499999999</v>
      </c>
      <c r="BI10" s="170">
        <v>482064.32000000007</v>
      </c>
      <c r="BJ10" s="170">
        <v>286107.07</v>
      </c>
      <c r="BK10" s="170">
        <v>213728.24999999997</v>
      </c>
      <c r="BL10" s="170">
        <v>84136.16</v>
      </c>
      <c r="BM10" s="170">
        <v>41391331.960000001</v>
      </c>
      <c r="BO10" s="170" t="s">
        <v>14</v>
      </c>
      <c r="BP10" s="178">
        <f t="shared" si="4"/>
        <v>8829.8306769999981</v>
      </c>
      <c r="BQ10" s="178">
        <f t="shared" si="0"/>
        <v>868.16367000000002</v>
      </c>
      <c r="BR10" s="178">
        <f t="shared" si="0"/>
        <v>60436.798950000004</v>
      </c>
      <c r="BS10" s="178">
        <f t="shared" si="0"/>
        <v>795.26400000000001</v>
      </c>
      <c r="BT10" s="178">
        <f t="shared" si="0"/>
        <v>32653.907855999998</v>
      </c>
      <c r="BU10" s="178">
        <f t="shared" si="0"/>
        <v>1932.7505910000002</v>
      </c>
      <c r="BV10" s="178">
        <f t="shared" si="0"/>
        <v>3845.6277840000002</v>
      </c>
      <c r="BW10" s="178">
        <f t="shared" si="0"/>
        <v>386.22966000000008</v>
      </c>
      <c r="BX10" s="178">
        <f t="shared" si="0"/>
        <v>149.86211399999999</v>
      </c>
      <c r="BY10" s="178">
        <f t="shared" si="0"/>
        <v>12363.738102000001</v>
      </c>
      <c r="BZ10" s="178">
        <f t="shared" si="0"/>
        <v>377.22385099999997</v>
      </c>
      <c r="CA10" s="178">
        <f t="shared" si="0"/>
        <v>431454.73153599992</v>
      </c>
      <c r="CB10" s="178">
        <f t="shared" si="0"/>
        <v>1814.6440579999999</v>
      </c>
      <c r="CC10" s="178">
        <f t="shared" si="0"/>
        <v>7942.2450380000009</v>
      </c>
      <c r="CD10" s="178">
        <f t="shared" si="0"/>
        <v>712.45695000000012</v>
      </c>
      <c r="CE10" s="178">
        <f t="shared" si="0"/>
        <v>22545.040404000007</v>
      </c>
      <c r="CF10" s="178">
        <f t="shared" si="0"/>
        <v>17290.177832999998</v>
      </c>
      <c r="CG10" s="178">
        <f t="shared" si="1"/>
        <v>620.29717199999993</v>
      </c>
      <c r="CH10" s="178">
        <f t="shared" si="1"/>
        <v>1643.7961499999999</v>
      </c>
      <c r="CI10" s="178">
        <f t="shared" si="1"/>
        <v>1055.95191</v>
      </c>
      <c r="CJ10" s="178">
        <f t="shared" si="1"/>
        <v>7598.4580560000004</v>
      </c>
      <c r="CK10" s="178">
        <f t="shared" si="1"/>
        <v>6633.1300960000008</v>
      </c>
      <c r="CL10" s="178">
        <f t="shared" si="1"/>
        <v>996.44605200000001</v>
      </c>
      <c r="CM10" s="178">
        <f t="shared" si="1"/>
        <v>3586.7099199999998</v>
      </c>
      <c r="CN10" s="178">
        <f t="shared" si="1"/>
        <v>717.15094799999997</v>
      </c>
      <c r="CO10" s="178">
        <f t="shared" si="1"/>
        <v>669.59153800000001</v>
      </c>
      <c r="CP10" s="178">
        <f t="shared" si="1"/>
        <v>1617.130314</v>
      </c>
      <c r="CQ10" s="178">
        <f t="shared" si="1"/>
        <v>7218.0899439999985</v>
      </c>
      <c r="CR10" s="178">
        <f t="shared" si="1"/>
        <v>21929.885178</v>
      </c>
      <c r="CS10" s="178">
        <f t="shared" si="1"/>
        <v>2760.4917270000005</v>
      </c>
      <c r="CT10" s="178">
        <f t="shared" si="1"/>
        <v>3295.8769979999997</v>
      </c>
      <c r="CU10" s="178">
        <f t="shared" si="1"/>
        <v>515.02473499999996</v>
      </c>
      <c r="CV10" s="178">
        <f t="shared" si="1"/>
        <v>1545.6503699999998</v>
      </c>
      <c r="CW10" s="178">
        <f t="shared" si="2"/>
        <v>1206.875421</v>
      </c>
      <c r="CX10" s="178">
        <f t="shared" si="2"/>
        <v>2937.9153840000013</v>
      </c>
      <c r="CY10" s="178">
        <f t="shared" si="2"/>
        <v>1677.5025899999996</v>
      </c>
      <c r="CZ10" s="178">
        <f t="shared" si="2"/>
        <v>34218.314987999991</v>
      </c>
      <c r="DA10" s="178">
        <f t="shared" si="2"/>
        <v>12068.139459999997</v>
      </c>
      <c r="DB10" s="178">
        <f t="shared" si="2"/>
        <v>89.093872000000005</v>
      </c>
      <c r="DC10" s="178">
        <f t="shared" si="2"/>
        <v>66184.041505999994</v>
      </c>
      <c r="DD10" s="178">
        <f t="shared" si="2"/>
        <v>17703.437759</v>
      </c>
      <c r="DE10" s="178">
        <f t="shared" si="2"/>
        <v>7547.0719350000018</v>
      </c>
      <c r="DF10" s="178">
        <f t="shared" si="2"/>
        <v>1214.5001549999999</v>
      </c>
      <c r="DG10" s="178">
        <f t="shared" si="2"/>
        <v>5981.2760400000016</v>
      </c>
      <c r="DH10" s="178">
        <f t="shared" si="2"/>
        <v>2264.3696190000001</v>
      </c>
      <c r="DI10" s="178">
        <f t="shared" si="2"/>
        <v>3398.4346620000001</v>
      </c>
      <c r="DJ10" s="178">
        <f t="shared" si="2"/>
        <v>53219.885376000006</v>
      </c>
      <c r="DK10" s="178">
        <f t="shared" si="2"/>
        <v>14364.866041000001</v>
      </c>
      <c r="DL10" s="178">
        <f t="shared" si="2"/>
        <v>707.72518000000002</v>
      </c>
      <c r="DM10" s="178">
        <f t="shared" si="3"/>
        <v>88390.513021999985</v>
      </c>
      <c r="DN10" s="178">
        <f t="shared" si="3"/>
        <v>2039.3154000000004</v>
      </c>
      <c r="DO10" s="178">
        <f t="shared" si="3"/>
        <v>3076.2728040000006</v>
      </c>
      <c r="DP10" s="178">
        <f t="shared" si="3"/>
        <v>2056.92947</v>
      </c>
      <c r="DQ10" s="178">
        <f t="shared" si="3"/>
        <v>1479.8231579999997</v>
      </c>
      <c r="DR10" s="178">
        <f t="shared" si="3"/>
        <v>3109.7763840000007</v>
      </c>
      <c r="DS10" s="178">
        <f t="shared" si="3"/>
        <v>439.98507800000004</v>
      </c>
      <c r="DT10" s="178">
        <f t="shared" si="3"/>
        <v>887.05203599999993</v>
      </c>
      <c r="DU10" s="178">
        <f t="shared" si="3"/>
        <v>1.044E-2</v>
      </c>
      <c r="DV10" s="178">
        <f>+BH10*DV$3</f>
        <v>9891.0584749999998</v>
      </c>
      <c r="DW10" s="178">
        <f t="shared" si="3"/>
        <v>867.71577600000012</v>
      </c>
      <c r="DX10" s="178">
        <f t="shared" si="3"/>
        <v>972.76403799999991</v>
      </c>
      <c r="DY10" s="178">
        <f t="shared" si="3"/>
        <v>320.59237499999995</v>
      </c>
      <c r="DZ10" s="178">
        <f t="shared" si="3"/>
        <v>294.47656000000001</v>
      </c>
      <c r="EA10" s="179">
        <f t="shared" si="5"/>
        <v>1005412.1091859996</v>
      </c>
      <c r="EB10" s="180">
        <f t="shared" si="6"/>
        <v>0.29674151253305819</v>
      </c>
      <c r="EC10" s="171">
        <f>+EB10*$EC$3</f>
        <v>0.24549425331859903</v>
      </c>
      <c r="ED10" s="171">
        <v>0.17219999999999999</v>
      </c>
      <c r="EF10" s="172">
        <f>ROUND(SUM(EC10:EE10),4)</f>
        <v>0.41770000000000002</v>
      </c>
      <c r="EH10" s="109" t="s">
        <v>14</v>
      </c>
      <c r="EI10" s="172">
        <f t="shared" si="9"/>
        <v>0.41770000000000002</v>
      </c>
    </row>
    <row r="11" spans="1:139">
      <c r="A11" s="170" t="s">
        <v>15</v>
      </c>
      <c r="B11" s="170">
        <v>23822.329999999998</v>
      </c>
      <c r="C11" s="170">
        <v>8593.1699999999983</v>
      </c>
      <c r="D11" s="170">
        <v>229823.58</v>
      </c>
      <c r="E11" s="170">
        <v>9617.1299999999992</v>
      </c>
      <c r="F11" s="170">
        <v>131194.59000000003</v>
      </c>
      <c r="G11" s="170">
        <v>18989.509999999998</v>
      </c>
      <c r="H11" s="170">
        <v>9430.4</v>
      </c>
      <c r="I11" s="170">
        <v>6204.6599999999989</v>
      </c>
      <c r="J11" s="170">
        <v>8020.9199999999992</v>
      </c>
      <c r="K11" s="170">
        <v>45015.87</v>
      </c>
      <c r="L11" s="170">
        <v>6216.6599999999989</v>
      </c>
      <c r="M11" s="170">
        <v>289781.9599999999</v>
      </c>
      <c r="N11" s="170">
        <v>11260.32</v>
      </c>
      <c r="O11" s="170">
        <v>22260.33</v>
      </c>
      <c r="P11" s="170">
        <v>16453.89</v>
      </c>
      <c r="Q11" s="170">
        <v>55480.54</v>
      </c>
      <c r="R11" s="170">
        <v>23940.04</v>
      </c>
      <c r="S11" s="170">
        <v>10074.869999999999</v>
      </c>
      <c r="T11" s="170">
        <v>1409.54</v>
      </c>
      <c r="U11" s="170">
        <v>27311.309999999998</v>
      </c>
      <c r="V11" s="170">
        <v>21150.6</v>
      </c>
      <c r="W11" s="170">
        <v>22339.239999999998</v>
      </c>
      <c r="X11" s="170">
        <v>10988.27</v>
      </c>
      <c r="Y11" s="170">
        <v>29164.170000000006</v>
      </c>
      <c r="Z11" s="170">
        <v>6395.5099999999993</v>
      </c>
      <c r="AA11" s="170">
        <v>2592.5700000000002</v>
      </c>
      <c r="AB11" s="170">
        <v>15027.300000000001</v>
      </c>
      <c r="AC11" s="170">
        <v>16071.269999999999</v>
      </c>
      <c r="AD11" s="170">
        <v>47725.179999999986</v>
      </c>
      <c r="AE11" s="170">
        <v>133600.04999999999</v>
      </c>
      <c r="AF11" s="170">
        <v>12936.680000000002</v>
      </c>
      <c r="AG11" s="170">
        <v>45867.780000000006</v>
      </c>
      <c r="AH11" s="170">
        <v>12121.449999999999</v>
      </c>
      <c r="AI11" s="170">
        <v>11874.460000000003</v>
      </c>
      <c r="AJ11" s="170">
        <v>8012.9100000000008</v>
      </c>
      <c r="AK11" s="170">
        <v>10220.27</v>
      </c>
      <c r="AL11" s="170">
        <v>27038.019999999997</v>
      </c>
      <c r="AM11" s="170">
        <v>14475.640000000001</v>
      </c>
      <c r="AN11" s="170">
        <v>133.47999999999999</v>
      </c>
      <c r="AO11" s="170">
        <v>257756.04000000004</v>
      </c>
      <c r="AP11" s="170">
        <v>105297.06000000001</v>
      </c>
      <c r="AQ11" s="170">
        <v>37478.080000000009</v>
      </c>
      <c r="AR11" s="170">
        <v>14272.41</v>
      </c>
      <c r="AS11" s="170">
        <v>46405.430000000008</v>
      </c>
      <c r="AT11" s="170">
        <v>9004.64</v>
      </c>
      <c r="AU11" s="170">
        <v>35906.6</v>
      </c>
      <c r="AV11" s="170">
        <v>64132.729999999996</v>
      </c>
      <c r="AW11" s="170">
        <v>422409.49000000005</v>
      </c>
      <c r="AX11" s="170">
        <v>53331.390000000007</v>
      </c>
      <c r="AY11" s="170">
        <v>66381.33</v>
      </c>
      <c r="AZ11" s="170">
        <v>88973.7</v>
      </c>
      <c r="BA11" s="170">
        <v>11520.560000000003</v>
      </c>
      <c r="BB11" s="170">
        <v>9311.0300000000007</v>
      </c>
      <c r="BC11" s="170">
        <v>18586.96</v>
      </c>
      <c r="BD11" s="170">
        <v>9613.1500000000015</v>
      </c>
      <c r="BE11" s="170">
        <v>4482.119999999999</v>
      </c>
      <c r="BF11" s="170">
        <v>10992.79</v>
      </c>
      <c r="BG11" s="170">
        <v>0.55000000000000004</v>
      </c>
      <c r="BH11" s="170">
        <v>29341.78</v>
      </c>
      <c r="BI11" s="170">
        <v>21262.469999999998</v>
      </c>
      <c r="BJ11" s="170">
        <v>13787.93</v>
      </c>
      <c r="BK11" s="170">
        <v>9648.16</v>
      </c>
      <c r="BL11" s="170">
        <v>2503.6600000000003</v>
      </c>
      <c r="BM11" s="170">
        <v>2745036.5300000003</v>
      </c>
      <c r="BO11" s="170" t="s">
        <v>15</v>
      </c>
      <c r="BP11" s="178">
        <f t="shared" si="4"/>
        <v>426.41970699999996</v>
      </c>
      <c r="BQ11" s="178">
        <f t="shared" si="0"/>
        <v>38.669264999999989</v>
      </c>
      <c r="BR11" s="178">
        <f t="shared" si="0"/>
        <v>7584.17814</v>
      </c>
      <c r="BS11" s="178">
        <f t="shared" si="0"/>
        <v>38.468519999999998</v>
      </c>
      <c r="BT11" s="178">
        <f t="shared" si="0"/>
        <v>5864.3981730000005</v>
      </c>
      <c r="BU11" s="178">
        <f t="shared" si="0"/>
        <v>89.250697000000002</v>
      </c>
      <c r="BV11" s="178">
        <f t="shared" si="0"/>
        <v>173.51935999999998</v>
      </c>
      <c r="BW11" s="178">
        <f t="shared" si="0"/>
        <v>18.613979999999998</v>
      </c>
      <c r="BX11" s="178">
        <f t="shared" si="0"/>
        <v>7.2188279999999994</v>
      </c>
      <c r="BY11" s="178">
        <f t="shared" si="0"/>
        <v>769.77137700000003</v>
      </c>
      <c r="BZ11" s="178">
        <f t="shared" si="0"/>
        <v>18.028313999999995</v>
      </c>
      <c r="CA11" s="178">
        <f t="shared" si="0"/>
        <v>24573.510207999992</v>
      </c>
      <c r="CB11" s="178">
        <f t="shared" si="0"/>
        <v>41.663184000000001</v>
      </c>
      <c r="CC11" s="178">
        <f t="shared" si="0"/>
        <v>202.56900300000004</v>
      </c>
      <c r="CD11" s="178">
        <f t="shared" si="0"/>
        <v>41.134724999999996</v>
      </c>
      <c r="CE11" s="178">
        <f t="shared" si="0"/>
        <v>826.66004599999997</v>
      </c>
      <c r="CF11" s="178">
        <f t="shared" si="0"/>
        <v>399.79866800000002</v>
      </c>
      <c r="CG11" s="178">
        <f t="shared" si="1"/>
        <v>33.247070999999998</v>
      </c>
      <c r="CH11" s="178">
        <f t="shared" si="1"/>
        <v>21.143099999999997</v>
      </c>
      <c r="CI11" s="178">
        <f t="shared" si="1"/>
        <v>49.160357999999995</v>
      </c>
      <c r="CJ11" s="178">
        <f t="shared" si="1"/>
        <v>355.33007999999995</v>
      </c>
      <c r="CK11" s="178">
        <f t="shared" si="1"/>
        <v>306.04758799999996</v>
      </c>
      <c r="CL11" s="178">
        <f t="shared" si="1"/>
        <v>23.075367</v>
      </c>
      <c r="CM11" s="178">
        <f t="shared" si="1"/>
        <v>90.40892700000002</v>
      </c>
      <c r="CN11" s="178">
        <f t="shared" si="1"/>
        <v>29.419345999999997</v>
      </c>
      <c r="CO11" s="178">
        <f t="shared" si="1"/>
        <v>5.7036540000000011</v>
      </c>
      <c r="CP11" s="178">
        <f t="shared" si="1"/>
        <v>46.584630000000004</v>
      </c>
      <c r="CQ11" s="178">
        <f t="shared" si="1"/>
        <v>167.14120799999998</v>
      </c>
      <c r="CR11" s="178">
        <f t="shared" si="1"/>
        <v>1045.1814419999996</v>
      </c>
      <c r="CS11" s="178">
        <f t="shared" si="1"/>
        <v>120.24004499999998</v>
      </c>
      <c r="CT11" s="178">
        <f t="shared" si="1"/>
        <v>76.326412000000005</v>
      </c>
      <c r="CU11" s="178">
        <f t="shared" si="1"/>
        <v>22.933890000000005</v>
      </c>
      <c r="CV11" s="178">
        <f t="shared" si="1"/>
        <v>80.001569999999987</v>
      </c>
      <c r="CW11" s="178">
        <f t="shared" si="2"/>
        <v>67.684422000000012</v>
      </c>
      <c r="CX11" s="178">
        <f t="shared" si="2"/>
        <v>141.82850700000003</v>
      </c>
      <c r="CY11" s="178">
        <f t="shared" si="2"/>
        <v>38.837026000000002</v>
      </c>
      <c r="CZ11" s="178">
        <f t="shared" si="2"/>
        <v>773.28737199999989</v>
      </c>
      <c r="DA11" s="178">
        <f t="shared" si="2"/>
        <v>279.37985200000003</v>
      </c>
      <c r="DB11" s="178">
        <f t="shared" si="2"/>
        <v>3.8976159999999997</v>
      </c>
      <c r="DC11" s="178">
        <f t="shared" si="2"/>
        <v>13042.455624000002</v>
      </c>
      <c r="DD11" s="178">
        <f t="shared" si="2"/>
        <v>2137.5303180000001</v>
      </c>
      <c r="DE11" s="178">
        <f t="shared" si="2"/>
        <v>730.82256000000018</v>
      </c>
      <c r="DF11" s="178">
        <f t="shared" si="2"/>
        <v>58.516881000000005</v>
      </c>
      <c r="DG11" s="178">
        <f t="shared" si="2"/>
        <v>213.46497800000003</v>
      </c>
      <c r="DH11" s="178">
        <f t="shared" si="2"/>
        <v>126.96542399999998</v>
      </c>
      <c r="DI11" s="178">
        <f t="shared" si="2"/>
        <v>150.80771999999999</v>
      </c>
      <c r="DJ11" s="178">
        <f t="shared" si="2"/>
        <v>4175.0407230000001</v>
      </c>
      <c r="DK11" s="178">
        <f t="shared" si="2"/>
        <v>11362.815281000001</v>
      </c>
      <c r="DL11" s="178">
        <f t="shared" si="2"/>
        <v>245.32439400000004</v>
      </c>
      <c r="DM11" s="178">
        <f t="shared" si="3"/>
        <v>2874.3115889999999</v>
      </c>
      <c r="DN11" s="178">
        <f t="shared" si="3"/>
        <v>222.43424999999999</v>
      </c>
      <c r="DO11" s="178">
        <f t="shared" si="3"/>
        <v>148.61522400000004</v>
      </c>
      <c r="DP11" s="178">
        <f t="shared" si="3"/>
        <v>98.696918000000011</v>
      </c>
      <c r="DQ11" s="178">
        <f t="shared" si="3"/>
        <v>61.336967999999999</v>
      </c>
      <c r="DR11" s="178">
        <f t="shared" si="3"/>
        <v>149.96514000000002</v>
      </c>
      <c r="DS11" s="178">
        <f t="shared" si="3"/>
        <v>5.8267559999999987</v>
      </c>
      <c r="DT11" s="178">
        <f t="shared" si="3"/>
        <v>42.871881000000002</v>
      </c>
      <c r="DU11" s="178">
        <f t="shared" si="3"/>
        <v>5.5000000000000003E-4</v>
      </c>
      <c r="DV11" s="178">
        <f t="shared" si="3"/>
        <v>284.61526600000002</v>
      </c>
      <c r="DW11" s="178">
        <f t="shared" si="3"/>
        <v>38.272445999999995</v>
      </c>
      <c r="DX11" s="178">
        <f t="shared" si="3"/>
        <v>46.878962000000001</v>
      </c>
      <c r="DY11" s="178">
        <f t="shared" si="3"/>
        <v>14.472239999999999</v>
      </c>
      <c r="DZ11" s="178">
        <f t="shared" si="3"/>
        <v>8.7628100000000018</v>
      </c>
      <c r="EA11" s="179">
        <f t="shared" si="5"/>
        <v>81131.536580999978</v>
      </c>
      <c r="EB11" s="180">
        <f t="shared" si="6"/>
        <v>2.3945499222869635E-2</v>
      </c>
      <c r="EC11" s="171">
        <f t="shared" si="7"/>
        <v>1.9810111507080046E-2</v>
      </c>
      <c r="EF11" s="172">
        <f t="shared" si="8"/>
        <v>1.9800000000000002E-2</v>
      </c>
      <c r="EH11" s="109" t="s">
        <v>15</v>
      </c>
      <c r="EI11" s="172">
        <f t="shared" si="9"/>
        <v>1.9800000000000002E-2</v>
      </c>
    </row>
    <row r="12" spans="1:139">
      <c r="A12" s="170" t="s">
        <v>16</v>
      </c>
      <c r="B12" s="170">
        <v>213757.02000000002</v>
      </c>
      <c r="C12" s="170">
        <v>76865.319999999992</v>
      </c>
      <c r="D12" s="170">
        <v>965235.98</v>
      </c>
      <c r="E12" s="170">
        <v>160241.48000000001</v>
      </c>
      <c r="F12" s="170">
        <v>407692.06999999995</v>
      </c>
      <c r="G12" s="170">
        <v>160146.35</v>
      </c>
      <c r="H12" s="170">
        <v>111839.32999999999</v>
      </c>
      <c r="I12" s="170">
        <v>55373.78</v>
      </c>
      <c r="J12" s="170">
        <v>71628.3</v>
      </c>
      <c r="K12" s="170">
        <v>319901.45000000007</v>
      </c>
      <c r="L12" s="170">
        <v>61846.959999999992</v>
      </c>
      <c r="M12" s="170">
        <v>1504824.79</v>
      </c>
      <c r="N12" s="170">
        <v>144350.38999999998</v>
      </c>
      <c r="O12" s="170">
        <v>247341.7</v>
      </c>
      <c r="P12" s="170">
        <v>135889.08000000002</v>
      </c>
      <c r="Q12" s="170">
        <v>609103.16</v>
      </c>
      <c r="R12" s="170">
        <v>306776.56</v>
      </c>
      <c r="S12" s="170">
        <v>101097.70999999999</v>
      </c>
      <c r="T12" s="170">
        <v>16154.98</v>
      </c>
      <c r="U12" s="170">
        <v>275981.57999999996</v>
      </c>
      <c r="V12" s="170">
        <v>213200.18999999997</v>
      </c>
      <c r="W12" s="170">
        <v>228330.72000000003</v>
      </c>
      <c r="X12" s="170">
        <v>227920.32000000004</v>
      </c>
      <c r="Y12" s="170">
        <v>368852.47000000003</v>
      </c>
      <c r="Z12" s="170">
        <v>39565.899999999994</v>
      </c>
      <c r="AA12" s="170">
        <v>58095.969999999994</v>
      </c>
      <c r="AB12" s="170">
        <v>240621.24</v>
      </c>
      <c r="AC12" s="170">
        <v>205964.17000000004</v>
      </c>
      <c r="AD12" s="170">
        <v>329594.92</v>
      </c>
      <c r="AE12" s="170">
        <v>1680926.54</v>
      </c>
      <c r="AF12" s="170">
        <v>165810.96</v>
      </c>
      <c r="AG12" s="170">
        <v>532442.69000000006</v>
      </c>
      <c r="AH12" s="170">
        <v>103112.92000000001</v>
      </c>
      <c r="AI12" s="170">
        <v>95606.48000000001</v>
      </c>
      <c r="AJ12" s="170">
        <v>71408.62000000001</v>
      </c>
      <c r="AK12" s="170">
        <v>131022.58999999998</v>
      </c>
      <c r="AL12" s="170">
        <v>352314.42999999993</v>
      </c>
      <c r="AM12" s="170">
        <v>185601.56000000006</v>
      </c>
      <c r="AN12" s="170">
        <v>1615.46</v>
      </c>
      <c r="AO12" s="170">
        <v>816852.99</v>
      </c>
      <c r="AP12" s="170">
        <v>479112.59</v>
      </c>
      <c r="AQ12" s="170">
        <v>255134.59</v>
      </c>
      <c r="AR12" s="170">
        <v>127405.74999999999</v>
      </c>
      <c r="AS12" s="170">
        <v>574414.30999999994</v>
      </c>
      <c r="AT12" s="170">
        <v>85638.790000000023</v>
      </c>
      <c r="AU12" s="170">
        <v>328817.55000000005</v>
      </c>
      <c r="AV12" s="170">
        <v>408890.08000000007</v>
      </c>
      <c r="AW12" s="170">
        <v>1049182.45</v>
      </c>
      <c r="AX12" s="170">
        <v>45782.609999999993</v>
      </c>
      <c r="AY12" s="170">
        <v>922188.92</v>
      </c>
      <c r="AZ12" s="170">
        <v>591544.21000000008</v>
      </c>
      <c r="BA12" s="170">
        <v>102599.43000000001</v>
      </c>
      <c r="BB12" s="170">
        <v>84918.049999999988</v>
      </c>
      <c r="BC12" s="170">
        <v>230486.03999999998</v>
      </c>
      <c r="BD12" s="170">
        <v>85744.85</v>
      </c>
      <c r="BE12" s="170">
        <v>172725.66999999998</v>
      </c>
      <c r="BF12" s="170">
        <v>97858.9</v>
      </c>
      <c r="BG12" s="170">
        <v>5.05</v>
      </c>
      <c r="BH12" s="170">
        <v>591187.14</v>
      </c>
      <c r="BI12" s="170">
        <v>199623.79</v>
      </c>
      <c r="BJ12" s="170">
        <v>122868.39</v>
      </c>
      <c r="BK12" s="170">
        <v>88424.17</v>
      </c>
      <c r="BL12" s="170">
        <v>33142.339999999997</v>
      </c>
      <c r="BM12" s="170">
        <v>18672604.800000004</v>
      </c>
      <c r="BO12" s="170" t="s">
        <v>16</v>
      </c>
      <c r="BP12" s="178">
        <f t="shared" si="4"/>
        <v>3826.2506580000004</v>
      </c>
      <c r="BQ12" s="178">
        <f t="shared" si="0"/>
        <v>345.89393999999993</v>
      </c>
      <c r="BR12" s="178">
        <f t="shared" si="0"/>
        <v>31852.787340000003</v>
      </c>
      <c r="BS12" s="178">
        <f t="shared" si="0"/>
        <v>640.9659200000001</v>
      </c>
      <c r="BT12" s="178">
        <f t="shared" si="0"/>
        <v>18223.835528999996</v>
      </c>
      <c r="BU12" s="178">
        <f t="shared" si="0"/>
        <v>752.68784500000004</v>
      </c>
      <c r="BV12" s="178">
        <f t="shared" si="0"/>
        <v>2057.8436719999995</v>
      </c>
      <c r="BW12" s="178">
        <f t="shared" si="0"/>
        <v>166.12134</v>
      </c>
      <c r="BX12" s="178">
        <f t="shared" si="0"/>
        <v>64.465469999999996</v>
      </c>
      <c r="BY12" s="178">
        <f t="shared" si="0"/>
        <v>5470.3147950000011</v>
      </c>
      <c r="BZ12" s="178">
        <f t="shared" si="0"/>
        <v>179.35618399999996</v>
      </c>
      <c r="CA12" s="178">
        <f t="shared" si="0"/>
        <v>127609.142192</v>
      </c>
      <c r="CB12" s="178">
        <f t="shared" si="0"/>
        <v>534.09644300000002</v>
      </c>
      <c r="CC12" s="178">
        <f t="shared" si="0"/>
        <v>2250.8094700000001</v>
      </c>
      <c r="CD12" s="178">
        <f t="shared" si="0"/>
        <v>339.72270000000003</v>
      </c>
      <c r="CE12" s="178">
        <f t="shared" si="0"/>
        <v>9075.637084</v>
      </c>
      <c r="CF12" s="178">
        <f t="shared" si="0"/>
        <v>5123.1685520000001</v>
      </c>
      <c r="CG12" s="178">
        <f t="shared" si="1"/>
        <v>333.62244299999998</v>
      </c>
      <c r="CH12" s="178">
        <f t="shared" si="1"/>
        <v>242.32469999999998</v>
      </c>
      <c r="CI12" s="178">
        <f t="shared" si="1"/>
        <v>496.76684399999994</v>
      </c>
      <c r="CJ12" s="178">
        <f t="shared" si="1"/>
        <v>3581.7631919999994</v>
      </c>
      <c r="CK12" s="178">
        <f t="shared" si="1"/>
        <v>3128.1308640000007</v>
      </c>
      <c r="CL12" s="178">
        <f t="shared" si="1"/>
        <v>478.63267200000007</v>
      </c>
      <c r="CM12" s="178">
        <f t="shared" si="1"/>
        <v>1143.4426570000001</v>
      </c>
      <c r="CN12" s="178">
        <f t="shared" si="1"/>
        <v>182.00313999999997</v>
      </c>
      <c r="CO12" s="178">
        <f t="shared" si="1"/>
        <v>127.811134</v>
      </c>
      <c r="CP12" s="178">
        <f t="shared" si="1"/>
        <v>745.92584399999998</v>
      </c>
      <c r="CQ12" s="178">
        <f t="shared" si="1"/>
        <v>2142.0273680000005</v>
      </c>
      <c r="CR12" s="178">
        <f t="shared" si="1"/>
        <v>7218.1287479999992</v>
      </c>
      <c r="CS12" s="178">
        <f t="shared" si="1"/>
        <v>1512.8338859999999</v>
      </c>
      <c r="CT12" s="178">
        <f t="shared" si="1"/>
        <v>978.28466399999991</v>
      </c>
      <c r="CU12" s="178">
        <f t="shared" si="1"/>
        <v>266.22134500000004</v>
      </c>
      <c r="CV12" s="178">
        <f t="shared" si="1"/>
        <v>680.54527200000007</v>
      </c>
      <c r="CW12" s="178">
        <f t="shared" si="2"/>
        <v>544.95693600000004</v>
      </c>
      <c r="CX12" s="178">
        <f t="shared" si="2"/>
        <v>1263.9325740000002</v>
      </c>
      <c r="CY12" s="178">
        <f t="shared" si="2"/>
        <v>497.88584199999991</v>
      </c>
      <c r="CZ12" s="178">
        <f t="shared" si="2"/>
        <v>10076.192697999999</v>
      </c>
      <c r="DA12" s="178">
        <f t="shared" si="2"/>
        <v>3582.1101080000012</v>
      </c>
      <c r="DB12" s="178">
        <f t="shared" si="2"/>
        <v>47.171432000000003</v>
      </c>
      <c r="DC12" s="178">
        <f t="shared" si="2"/>
        <v>41332.761293999996</v>
      </c>
      <c r="DD12" s="178">
        <f t="shared" si="2"/>
        <v>9725.9855769999995</v>
      </c>
      <c r="DE12" s="178">
        <f t="shared" si="2"/>
        <v>4975.1245049999998</v>
      </c>
      <c r="DF12" s="178">
        <f t="shared" si="2"/>
        <v>522.36357499999997</v>
      </c>
      <c r="DG12" s="178">
        <f t="shared" si="2"/>
        <v>2642.3058259999998</v>
      </c>
      <c r="DH12" s="178">
        <f t="shared" si="2"/>
        <v>1207.5069390000003</v>
      </c>
      <c r="DI12" s="178">
        <f t="shared" si="2"/>
        <v>1381.0337100000002</v>
      </c>
      <c r="DJ12" s="178">
        <f t="shared" si="2"/>
        <v>26618.744208000007</v>
      </c>
      <c r="DK12" s="178">
        <f t="shared" si="2"/>
        <v>28223.007904999999</v>
      </c>
      <c r="DL12" s="178">
        <f t="shared" si="2"/>
        <v>210.60000599999998</v>
      </c>
      <c r="DM12" s="178">
        <f t="shared" si="3"/>
        <v>39930.780235999999</v>
      </c>
      <c r="DN12" s="178">
        <f t="shared" si="3"/>
        <v>1478.8605250000003</v>
      </c>
      <c r="DO12" s="178">
        <f t="shared" si="3"/>
        <v>1323.532647</v>
      </c>
      <c r="DP12" s="178">
        <f t="shared" si="3"/>
        <v>900.13132999999993</v>
      </c>
      <c r="DQ12" s="178">
        <f t="shared" si="3"/>
        <v>760.60393199999987</v>
      </c>
      <c r="DR12" s="178">
        <f t="shared" si="3"/>
        <v>1337.6196600000001</v>
      </c>
      <c r="DS12" s="178">
        <f t="shared" si="3"/>
        <v>224.54337099999998</v>
      </c>
      <c r="DT12" s="178">
        <f t="shared" si="3"/>
        <v>381.64970999999997</v>
      </c>
      <c r="DU12" s="178">
        <f t="shared" si="3"/>
        <v>5.0499999999999998E-3</v>
      </c>
      <c r="DV12" s="178">
        <f t="shared" si="3"/>
        <v>5734.5152580000004</v>
      </c>
      <c r="DW12" s="178">
        <f t="shared" si="3"/>
        <v>359.32282200000003</v>
      </c>
      <c r="DX12" s="178">
        <f t="shared" si="3"/>
        <v>417.75252599999999</v>
      </c>
      <c r="DY12" s="178">
        <f t="shared" si="3"/>
        <v>132.63625500000001</v>
      </c>
      <c r="DZ12" s="178">
        <f t="shared" si="3"/>
        <v>115.99818999999999</v>
      </c>
      <c r="EA12" s="179">
        <f t="shared" si="5"/>
        <v>417721.19855400018</v>
      </c>
      <c r="EB12" s="180">
        <f t="shared" si="6"/>
        <v>0.12328797230858138</v>
      </c>
      <c r="EC12" s="171">
        <f t="shared" si="7"/>
        <v>0.10199613949088937</v>
      </c>
      <c r="EF12" s="172">
        <f t="shared" si="8"/>
        <v>0.10199999999999999</v>
      </c>
      <c r="EH12" s="109" t="s">
        <v>16</v>
      </c>
      <c r="EI12" s="172">
        <f t="shared" si="9"/>
        <v>0.10199999999999999</v>
      </c>
    </row>
    <row r="13" spans="1:139">
      <c r="A13" s="170" t="s">
        <v>17</v>
      </c>
      <c r="B13" s="170">
        <v>115119.95999999998</v>
      </c>
      <c r="C13" s="170">
        <v>38682.42</v>
      </c>
      <c r="D13" s="170">
        <v>854086.28</v>
      </c>
      <c r="E13" s="170">
        <v>99823.730000000025</v>
      </c>
      <c r="F13" s="170">
        <v>253324.78000000003</v>
      </c>
      <c r="G13" s="170">
        <v>84985.300000000017</v>
      </c>
      <c r="H13" s="170">
        <v>60250.62</v>
      </c>
      <c r="I13" s="170">
        <v>29921.079999999998</v>
      </c>
      <c r="J13" s="170">
        <v>38707.12999999999</v>
      </c>
      <c r="K13" s="170">
        <v>176586.40000000002</v>
      </c>
      <c r="L13" s="170">
        <v>32751.719999999998</v>
      </c>
      <c r="M13" s="170">
        <v>779879.29999999981</v>
      </c>
      <c r="N13" s="170">
        <v>101501.18</v>
      </c>
      <c r="O13" s="170">
        <v>166539.16999999998</v>
      </c>
      <c r="P13" s="170">
        <v>63514.390000000007</v>
      </c>
      <c r="Q13" s="170">
        <v>320507.33999999997</v>
      </c>
      <c r="R13" s="170">
        <v>182031.48</v>
      </c>
      <c r="S13" s="170">
        <v>51967.4</v>
      </c>
      <c r="T13" s="170">
        <v>8643.5</v>
      </c>
      <c r="U13" s="170">
        <v>124185.46000000002</v>
      </c>
      <c r="V13" s="170">
        <v>95988.409999999989</v>
      </c>
      <c r="W13" s="170">
        <v>101511.49999999999</v>
      </c>
      <c r="X13" s="170">
        <v>83502.689999999988</v>
      </c>
      <c r="Y13" s="170">
        <v>177260.61000000002</v>
      </c>
      <c r="Z13" s="170">
        <v>22412.089999999997</v>
      </c>
      <c r="AA13" s="170">
        <v>45326.529999999992</v>
      </c>
      <c r="AB13" s="170">
        <v>194376.69999999998</v>
      </c>
      <c r="AC13" s="170">
        <v>122142.45999999999</v>
      </c>
      <c r="AD13" s="170">
        <v>201561.39</v>
      </c>
      <c r="AE13" s="170">
        <v>980429.26999999979</v>
      </c>
      <c r="AF13" s="170">
        <v>98232.25</v>
      </c>
      <c r="AG13" s="170">
        <v>257127.78000000006</v>
      </c>
      <c r="AH13" s="170">
        <v>56631.41</v>
      </c>
      <c r="AI13" s="170">
        <v>53385.05</v>
      </c>
      <c r="AJ13" s="170">
        <v>38569.409999999996</v>
      </c>
      <c r="AK13" s="170">
        <v>77640.490000000005</v>
      </c>
      <c r="AL13" s="170">
        <v>205355.21</v>
      </c>
      <c r="AM13" s="170">
        <v>109974.69</v>
      </c>
      <c r="AN13" s="170">
        <v>817.2</v>
      </c>
      <c r="AO13" s="170">
        <v>479729.29000000004</v>
      </c>
      <c r="AP13" s="170">
        <v>279793.49</v>
      </c>
      <c r="AQ13" s="170">
        <v>111732.96000000002</v>
      </c>
      <c r="AR13" s="170">
        <v>68826.89</v>
      </c>
      <c r="AS13" s="170">
        <v>312726</v>
      </c>
      <c r="AT13" s="170">
        <v>48269.029999999992</v>
      </c>
      <c r="AU13" s="170">
        <v>176013.55</v>
      </c>
      <c r="AV13" s="170">
        <v>217231.43999999994</v>
      </c>
      <c r="AW13" s="170">
        <v>325697.48</v>
      </c>
      <c r="AX13" s="170">
        <v>52283.83</v>
      </c>
      <c r="AY13" s="170">
        <v>929375.82999999973</v>
      </c>
      <c r="AZ13" s="170">
        <v>323461.54000000004</v>
      </c>
      <c r="BA13" s="170">
        <v>55419.469999999994</v>
      </c>
      <c r="BB13" s="170">
        <v>45775.17</v>
      </c>
      <c r="BC13" s="170">
        <v>125391.40000000002</v>
      </c>
      <c r="BD13" s="170">
        <v>46330.66</v>
      </c>
      <c r="BE13" s="170">
        <v>27612.050000000003</v>
      </c>
      <c r="BF13" s="170">
        <v>52866.920000000006</v>
      </c>
      <c r="BG13" s="170">
        <v>2.78</v>
      </c>
      <c r="BH13" s="170">
        <v>189468.03000000006</v>
      </c>
      <c r="BI13" s="170">
        <v>106877.23</v>
      </c>
      <c r="BJ13" s="170">
        <v>66340.7</v>
      </c>
      <c r="BK13" s="170">
        <v>47389.52</v>
      </c>
      <c r="BL13" s="170">
        <v>19439.23</v>
      </c>
      <c r="BM13" s="170">
        <v>10613308.27</v>
      </c>
      <c r="BO13" s="170" t="s">
        <v>17</v>
      </c>
      <c r="BP13" s="178">
        <f t="shared" si="4"/>
        <v>2060.6472839999997</v>
      </c>
      <c r="BQ13" s="178">
        <f t="shared" si="0"/>
        <v>174.07088999999999</v>
      </c>
      <c r="BR13" s="178">
        <f t="shared" si="0"/>
        <v>28184.847240000003</v>
      </c>
      <c r="BS13" s="178">
        <f t="shared" si="0"/>
        <v>399.2949200000001</v>
      </c>
      <c r="BT13" s="178">
        <f t="shared" si="0"/>
        <v>11323.617666</v>
      </c>
      <c r="BU13" s="178">
        <f t="shared" si="0"/>
        <v>399.4309100000001</v>
      </c>
      <c r="BV13" s="178">
        <f t="shared" si="0"/>
        <v>1108.611408</v>
      </c>
      <c r="BW13" s="178">
        <f t="shared" si="0"/>
        <v>89.763239999999996</v>
      </c>
      <c r="BX13" s="178">
        <f t="shared" si="0"/>
        <v>34.83641699999999</v>
      </c>
      <c r="BY13" s="178">
        <f t="shared" si="0"/>
        <v>3019.6274400000007</v>
      </c>
      <c r="BZ13" s="178">
        <f t="shared" si="0"/>
        <v>94.979987999999992</v>
      </c>
      <c r="CA13" s="178">
        <f t="shared" si="0"/>
        <v>66133.764639999979</v>
      </c>
      <c r="CB13" s="178">
        <f t="shared" si="0"/>
        <v>375.55436600000002</v>
      </c>
      <c r="CC13" s="178">
        <f t="shared" si="0"/>
        <v>1515.506447</v>
      </c>
      <c r="CD13" s="178">
        <f t="shared" si="0"/>
        <v>158.78597500000001</v>
      </c>
      <c r="CE13" s="178">
        <f t="shared" si="0"/>
        <v>4775.5593659999995</v>
      </c>
      <c r="CF13" s="178">
        <f t="shared" si="0"/>
        <v>3039.9257160000002</v>
      </c>
      <c r="CG13" s="178">
        <f t="shared" si="1"/>
        <v>171.49242000000001</v>
      </c>
      <c r="CH13" s="178">
        <f t="shared" si="1"/>
        <v>129.6525</v>
      </c>
      <c r="CI13" s="178">
        <f t="shared" si="1"/>
        <v>223.53382800000003</v>
      </c>
      <c r="CJ13" s="178">
        <f t="shared" si="1"/>
        <v>1612.6052879999997</v>
      </c>
      <c r="CK13" s="178">
        <f t="shared" si="1"/>
        <v>1390.7075499999999</v>
      </c>
      <c r="CL13" s="178">
        <f t="shared" si="1"/>
        <v>175.35564899999997</v>
      </c>
      <c r="CM13" s="178">
        <f t="shared" si="1"/>
        <v>549.50789099999997</v>
      </c>
      <c r="CN13" s="178">
        <f t="shared" si="1"/>
        <v>103.09561399999998</v>
      </c>
      <c r="CO13" s="178">
        <f t="shared" si="1"/>
        <v>99.718365999999989</v>
      </c>
      <c r="CP13" s="178">
        <f t="shared" si="1"/>
        <v>602.56776999999988</v>
      </c>
      <c r="CQ13" s="178">
        <f t="shared" si="1"/>
        <v>1270.2815839999998</v>
      </c>
      <c r="CR13" s="178">
        <f t="shared" si="1"/>
        <v>4414.1944410000006</v>
      </c>
      <c r="CS13" s="178">
        <f t="shared" si="1"/>
        <v>882.38634299999978</v>
      </c>
      <c r="CT13" s="178">
        <f t="shared" si="1"/>
        <v>579.57027500000004</v>
      </c>
      <c r="CU13" s="178">
        <f t="shared" si="1"/>
        <v>128.56389000000004</v>
      </c>
      <c r="CV13" s="178">
        <f t="shared" si="1"/>
        <v>373.76730600000002</v>
      </c>
      <c r="CW13" s="178">
        <f t="shared" si="2"/>
        <v>304.29478500000005</v>
      </c>
      <c r="CX13" s="178">
        <f t="shared" si="2"/>
        <v>682.67855699999996</v>
      </c>
      <c r="CY13" s="178">
        <f t="shared" si="2"/>
        <v>295.033862</v>
      </c>
      <c r="CZ13" s="178">
        <f t="shared" si="2"/>
        <v>5873.1590059999999</v>
      </c>
      <c r="DA13" s="178">
        <f t="shared" si="2"/>
        <v>2122.5115170000004</v>
      </c>
      <c r="DB13" s="178">
        <f t="shared" si="2"/>
        <v>23.86224</v>
      </c>
      <c r="DC13" s="178">
        <f t="shared" si="2"/>
        <v>24274.302074000003</v>
      </c>
      <c r="DD13" s="178">
        <f t="shared" si="2"/>
        <v>5679.8078469999991</v>
      </c>
      <c r="DE13" s="178">
        <f t="shared" si="2"/>
        <v>2178.7927200000004</v>
      </c>
      <c r="DF13" s="178">
        <f t="shared" si="2"/>
        <v>282.19024899999999</v>
      </c>
      <c r="DG13" s="178">
        <f t="shared" si="2"/>
        <v>1438.5396000000001</v>
      </c>
      <c r="DH13" s="178">
        <f t="shared" si="2"/>
        <v>680.59332299999983</v>
      </c>
      <c r="DI13" s="178">
        <f t="shared" si="2"/>
        <v>739.25690999999995</v>
      </c>
      <c r="DJ13" s="178">
        <f t="shared" si="2"/>
        <v>14141.766743999997</v>
      </c>
      <c r="DK13" s="178">
        <f t="shared" si="2"/>
        <v>8761.2622119999996</v>
      </c>
      <c r="DL13" s="178">
        <f t="shared" si="2"/>
        <v>240.505618</v>
      </c>
      <c r="DM13" s="178">
        <f t="shared" si="3"/>
        <v>40241.973438999987</v>
      </c>
      <c r="DN13" s="178">
        <f t="shared" si="3"/>
        <v>808.65385000000015</v>
      </c>
      <c r="DO13" s="178">
        <f t="shared" si="3"/>
        <v>714.91116299999987</v>
      </c>
      <c r="DP13" s="178">
        <f t="shared" si="3"/>
        <v>485.21680199999997</v>
      </c>
      <c r="DQ13" s="178">
        <f t="shared" si="3"/>
        <v>413.79162000000008</v>
      </c>
      <c r="DR13" s="178">
        <f t="shared" si="3"/>
        <v>722.75829599999997</v>
      </c>
      <c r="DS13" s="178">
        <f t="shared" si="3"/>
        <v>35.895665000000001</v>
      </c>
      <c r="DT13" s="178">
        <f t="shared" si="3"/>
        <v>206.18098800000001</v>
      </c>
      <c r="DU13" s="178">
        <f t="shared" si="3"/>
        <v>2.7799999999999999E-3</v>
      </c>
      <c r="DV13" s="178">
        <f t="shared" si="3"/>
        <v>1837.8398910000005</v>
      </c>
      <c r="DW13" s="178">
        <f t="shared" si="3"/>
        <v>192.37901399999998</v>
      </c>
      <c r="DX13" s="178">
        <f t="shared" si="3"/>
        <v>225.55837999999997</v>
      </c>
      <c r="DY13" s="178">
        <f t="shared" si="3"/>
        <v>71.084279999999993</v>
      </c>
      <c r="DZ13" s="178">
        <f t="shared" si="3"/>
        <v>68.037305000000003</v>
      </c>
      <c r="EA13" s="179">
        <f t="shared" si="5"/>
        <v>249338.66536500002</v>
      </c>
      <c r="EB13" s="180">
        <f t="shared" si="6"/>
        <v>7.3590850972828581E-2</v>
      </c>
      <c r="EC13" s="171">
        <f t="shared" si="7"/>
        <v>6.088171100982108E-2</v>
      </c>
      <c r="EF13" s="172">
        <f t="shared" si="8"/>
        <v>6.0900000000000003E-2</v>
      </c>
      <c r="EH13" s="109" t="s">
        <v>17</v>
      </c>
      <c r="EI13" s="172">
        <f t="shared" si="9"/>
        <v>6.0900000000000003E-2</v>
      </c>
    </row>
    <row r="14" spans="1:139">
      <c r="A14" s="170" t="s">
        <v>18</v>
      </c>
      <c r="B14" s="170">
        <v>2983.72</v>
      </c>
      <c r="C14" s="170">
        <v>1426.1500000000003</v>
      </c>
      <c r="D14" s="170">
        <v>9792.4299999999985</v>
      </c>
      <c r="F14" s="170">
        <v>13375.18</v>
      </c>
      <c r="H14" s="170">
        <v>6.4399999999999995</v>
      </c>
      <c r="I14" s="170">
        <v>1477.4800000000002</v>
      </c>
      <c r="J14" s="170">
        <v>1029.75</v>
      </c>
      <c r="K14" s="170">
        <v>3631.2</v>
      </c>
      <c r="L14" s="170">
        <v>1471.5500000000002</v>
      </c>
      <c r="P14" s="170">
        <v>582.47</v>
      </c>
      <c r="R14" s="170">
        <v>6.53</v>
      </c>
      <c r="S14" s="170">
        <v>4.03</v>
      </c>
      <c r="U14" s="170">
        <v>1041.5499999999997</v>
      </c>
      <c r="V14" s="170">
        <v>804.28</v>
      </c>
      <c r="W14" s="170">
        <v>844.45</v>
      </c>
      <c r="Z14" s="170">
        <v>327.23999999999995</v>
      </c>
      <c r="AA14" s="170">
        <v>320.86999999999995</v>
      </c>
      <c r="AH14" s="170">
        <v>1201.77</v>
      </c>
      <c r="AI14" s="170">
        <v>836.75</v>
      </c>
      <c r="AJ14" s="170">
        <v>1018.2800000000001</v>
      </c>
      <c r="AN14" s="170">
        <v>15548.979999999996</v>
      </c>
      <c r="AO14" s="170">
        <v>87.990000000000009</v>
      </c>
      <c r="AP14" s="170">
        <v>56.169999999999987</v>
      </c>
      <c r="AQ14" s="170">
        <v>1089.5700000000002</v>
      </c>
      <c r="AR14" s="170">
        <v>1833.1399999999996</v>
      </c>
      <c r="AT14" s="170">
        <v>1756.2899999999997</v>
      </c>
      <c r="AU14" s="170">
        <v>3923.07</v>
      </c>
      <c r="AV14" s="170">
        <v>14136.42</v>
      </c>
      <c r="AW14" s="170">
        <v>23.189999999999998</v>
      </c>
      <c r="AX14" s="170">
        <v>44.5</v>
      </c>
      <c r="AY14" s="170">
        <v>4.78</v>
      </c>
      <c r="BA14" s="170">
        <v>1468.33</v>
      </c>
      <c r="BB14" s="170">
        <v>1312.1100000000001</v>
      </c>
      <c r="BD14" s="170">
        <v>1234.54</v>
      </c>
      <c r="BE14" s="170">
        <v>433.40999999999997</v>
      </c>
      <c r="BF14" s="170">
        <v>1398.26</v>
      </c>
      <c r="BG14" s="170">
        <v>5290.41</v>
      </c>
      <c r="BH14" s="170">
        <v>206.64000000000001</v>
      </c>
      <c r="BI14" s="170">
        <v>2560.0699999999997</v>
      </c>
      <c r="BJ14" s="170">
        <v>1760.15</v>
      </c>
      <c r="BK14" s="170">
        <v>1136.58</v>
      </c>
      <c r="BM14" s="170">
        <v>97486.719999999987</v>
      </c>
      <c r="BO14" s="170" t="s">
        <v>18</v>
      </c>
      <c r="BP14" s="178">
        <f t="shared" si="4"/>
        <v>53.408587999999995</v>
      </c>
      <c r="BQ14" s="178">
        <f t="shared" si="0"/>
        <v>6.4176750000000009</v>
      </c>
      <c r="BR14" s="178">
        <f t="shared" si="0"/>
        <v>323.15018999999995</v>
      </c>
      <c r="BS14" s="178">
        <f t="shared" si="0"/>
        <v>0</v>
      </c>
      <c r="BT14" s="178">
        <f t="shared" si="0"/>
        <v>597.87054599999999</v>
      </c>
      <c r="BU14" s="178">
        <f t="shared" si="0"/>
        <v>0</v>
      </c>
      <c r="BV14" s="178">
        <f t="shared" si="0"/>
        <v>0.11849599999999999</v>
      </c>
      <c r="BW14" s="178">
        <f t="shared" si="0"/>
        <v>4.4324400000000006</v>
      </c>
      <c r="BX14" s="178">
        <f t="shared" si="0"/>
        <v>0.92677500000000002</v>
      </c>
      <c r="BY14" s="178">
        <f t="shared" si="0"/>
        <v>62.093519999999998</v>
      </c>
      <c r="BZ14" s="178">
        <f t="shared" si="0"/>
        <v>4.2674950000000003</v>
      </c>
      <c r="CA14" s="178">
        <f t="shared" si="0"/>
        <v>0</v>
      </c>
      <c r="CB14" s="178">
        <f t="shared" si="0"/>
        <v>0</v>
      </c>
      <c r="CC14" s="178">
        <f t="shared" si="0"/>
        <v>0</v>
      </c>
      <c r="CD14" s="178">
        <f t="shared" si="0"/>
        <v>1.456175</v>
      </c>
      <c r="CE14" s="178">
        <f t="shared" si="0"/>
        <v>0</v>
      </c>
      <c r="CF14" s="178">
        <f t="shared" si="0"/>
        <v>0.109051</v>
      </c>
      <c r="CG14" s="178">
        <f t="shared" si="1"/>
        <v>1.3299E-2</v>
      </c>
      <c r="CH14" s="178">
        <f t="shared" si="1"/>
        <v>0</v>
      </c>
      <c r="CI14" s="178">
        <f t="shared" si="1"/>
        <v>1.8747899999999995</v>
      </c>
      <c r="CJ14" s="178">
        <f t="shared" si="1"/>
        <v>13.511903999999999</v>
      </c>
      <c r="CK14" s="178">
        <f t="shared" si="1"/>
        <v>11.568965</v>
      </c>
      <c r="CL14" s="178">
        <f t="shared" si="1"/>
        <v>0</v>
      </c>
      <c r="CM14" s="178">
        <f t="shared" si="1"/>
        <v>0</v>
      </c>
      <c r="CN14" s="178">
        <f t="shared" si="1"/>
        <v>1.5053039999999998</v>
      </c>
      <c r="CO14" s="178">
        <f t="shared" si="1"/>
        <v>0.70591399999999993</v>
      </c>
      <c r="CP14" s="178">
        <f t="shared" si="1"/>
        <v>0</v>
      </c>
      <c r="CQ14" s="178">
        <f t="shared" si="1"/>
        <v>0</v>
      </c>
      <c r="CR14" s="178">
        <f t="shared" si="1"/>
        <v>0</v>
      </c>
      <c r="CS14" s="178">
        <f t="shared" si="1"/>
        <v>0</v>
      </c>
      <c r="CT14" s="178">
        <f t="shared" si="1"/>
        <v>0</v>
      </c>
      <c r="CU14" s="178">
        <f t="shared" si="1"/>
        <v>0</v>
      </c>
      <c r="CV14" s="178">
        <f t="shared" si="1"/>
        <v>7.9316819999999995</v>
      </c>
      <c r="CW14" s="178">
        <f t="shared" si="2"/>
        <v>4.7694749999999999</v>
      </c>
      <c r="CX14" s="178">
        <f t="shared" si="2"/>
        <v>18.023556000000003</v>
      </c>
      <c r="CY14" s="178">
        <f t="shared" si="2"/>
        <v>0</v>
      </c>
      <c r="CZ14" s="178">
        <f t="shared" si="2"/>
        <v>0</v>
      </c>
      <c r="DA14" s="178">
        <f t="shared" si="2"/>
        <v>0</v>
      </c>
      <c r="DB14" s="178">
        <f t="shared" si="2"/>
        <v>454.03021599999988</v>
      </c>
      <c r="DC14" s="178">
        <f t="shared" si="2"/>
        <v>4.4522940000000002</v>
      </c>
      <c r="DD14" s="178">
        <f t="shared" si="2"/>
        <v>1.1402509999999997</v>
      </c>
      <c r="DE14" s="178">
        <f t="shared" si="2"/>
        <v>21.246615000000002</v>
      </c>
      <c r="DF14" s="178">
        <f t="shared" si="2"/>
        <v>7.5158739999999993</v>
      </c>
      <c r="DG14" s="178">
        <f t="shared" si="2"/>
        <v>0</v>
      </c>
      <c r="DH14" s="178">
        <f t="shared" si="2"/>
        <v>24.763688999999996</v>
      </c>
      <c r="DI14" s="178">
        <f t="shared" si="2"/>
        <v>16.476893999999998</v>
      </c>
      <c r="DJ14" s="178">
        <f t="shared" si="2"/>
        <v>920.2809420000001</v>
      </c>
      <c r="DK14" s="178">
        <f t="shared" si="2"/>
        <v>0.62381099999999989</v>
      </c>
      <c r="DL14" s="178">
        <f t="shared" si="2"/>
        <v>0.20469999999999999</v>
      </c>
      <c r="DM14" s="178">
        <f t="shared" si="3"/>
        <v>0.20697399999999999</v>
      </c>
      <c r="DN14" s="178">
        <f t="shared" si="3"/>
        <v>0</v>
      </c>
      <c r="DO14" s="178">
        <f t="shared" si="3"/>
        <v>18.941457</v>
      </c>
      <c r="DP14" s="178">
        <f t="shared" si="3"/>
        <v>13.908366000000001</v>
      </c>
      <c r="DQ14" s="178">
        <f t="shared" si="3"/>
        <v>0</v>
      </c>
      <c r="DR14" s="178">
        <f t="shared" si="3"/>
        <v>19.258823999999997</v>
      </c>
      <c r="DS14" s="178">
        <f t="shared" si="3"/>
        <v>0.56343299999999996</v>
      </c>
      <c r="DT14" s="178">
        <f t="shared" si="3"/>
        <v>5.453214</v>
      </c>
      <c r="DU14" s="178">
        <f t="shared" si="3"/>
        <v>5.2904099999999996</v>
      </c>
      <c r="DV14" s="178">
        <f t="shared" si="3"/>
        <v>2.0044080000000002</v>
      </c>
      <c r="DW14" s="178">
        <f t="shared" si="3"/>
        <v>4.6081259999999995</v>
      </c>
      <c r="DX14" s="178">
        <f t="shared" si="3"/>
        <v>5.9845100000000002</v>
      </c>
      <c r="DY14" s="178">
        <f t="shared" si="3"/>
        <v>1.7048699999999999</v>
      </c>
      <c r="DZ14" s="178">
        <f t="shared" si="3"/>
        <v>0</v>
      </c>
      <c r="EA14" s="179">
        <f t="shared" si="5"/>
        <v>2642.8157179999994</v>
      </c>
      <c r="EB14" s="180">
        <f t="shared" si="6"/>
        <v>7.8001162542232531E-4</v>
      </c>
      <c r="EC14" s="171">
        <f t="shared" si="7"/>
        <v>6.4530361771188963E-4</v>
      </c>
      <c r="EF14" s="172">
        <f t="shared" si="8"/>
        <v>5.9999999999999995E-4</v>
      </c>
      <c r="EH14" s="109" t="s">
        <v>18</v>
      </c>
      <c r="EI14" s="172">
        <f t="shared" si="9"/>
        <v>5.9999999999999995E-4</v>
      </c>
    </row>
    <row r="15" spans="1:139">
      <c r="A15" s="170" t="s">
        <v>19</v>
      </c>
      <c r="B15" s="170">
        <v>676634.04999999993</v>
      </c>
      <c r="C15" s="170">
        <v>351528.55</v>
      </c>
      <c r="D15" s="170">
        <v>4222834.4400000004</v>
      </c>
      <c r="F15" s="170">
        <v>1098664.83</v>
      </c>
      <c r="H15" s="170">
        <v>1428.38</v>
      </c>
      <c r="I15" s="170">
        <v>304400.62</v>
      </c>
      <c r="J15" s="170">
        <v>318468.81000000006</v>
      </c>
      <c r="K15" s="170">
        <v>1484024.17</v>
      </c>
      <c r="L15" s="170">
        <v>259364.29000000004</v>
      </c>
      <c r="M15" s="170">
        <v>646.72</v>
      </c>
      <c r="P15" s="170">
        <v>239562.18000000002</v>
      </c>
      <c r="R15" s="170">
        <v>1308.81</v>
      </c>
      <c r="S15" s="170">
        <v>1626.9799999999998</v>
      </c>
      <c r="U15" s="170">
        <v>487418.98</v>
      </c>
      <c r="V15" s="170">
        <v>432595.44999999995</v>
      </c>
      <c r="W15" s="170">
        <v>495899.05000000005</v>
      </c>
      <c r="Y15" s="170">
        <v>-2135.7600000000002</v>
      </c>
      <c r="Z15" s="170">
        <v>41081.53</v>
      </c>
      <c r="AA15" s="170">
        <v>72716.649999999994</v>
      </c>
      <c r="AC15" s="170">
        <v>35156.51</v>
      </c>
      <c r="AH15" s="170">
        <v>276606.28999999998</v>
      </c>
      <c r="AI15" s="170">
        <v>196144.16</v>
      </c>
      <c r="AJ15" s="170">
        <v>235072.55999999997</v>
      </c>
      <c r="AN15" s="170">
        <v>3148039.6900000004</v>
      </c>
      <c r="AO15" s="170">
        <v>17424.32</v>
      </c>
      <c r="AP15" s="170">
        <v>12749.939999999999</v>
      </c>
      <c r="AQ15" s="170">
        <v>259370.05000000002</v>
      </c>
      <c r="AR15" s="170">
        <v>418517.52</v>
      </c>
      <c r="AT15" s="170">
        <v>308468.64</v>
      </c>
      <c r="AU15" s="170">
        <v>1305506.8699999999</v>
      </c>
      <c r="AV15" s="170">
        <v>2636392.9000000004</v>
      </c>
      <c r="AW15" s="170">
        <v>5058.79</v>
      </c>
      <c r="AX15" s="170">
        <v>293638.69999999995</v>
      </c>
      <c r="AY15" s="170">
        <v>716.49</v>
      </c>
      <c r="BA15" s="170">
        <v>337679.84999999992</v>
      </c>
      <c r="BB15" s="170">
        <v>284975.71000000008</v>
      </c>
      <c r="BD15" s="170">
        <v>281717.28999999998</v>
      </c>
      <c r="BE15" s="170">
        <v>360733.88999999996</v>
      </c>
      <c r="BF15" s="170">
        <v>322039.63999999996</v>
      </c>
      <c r="BG15" s="170">
        <v>900500.0199999999</v>
      </c>
      <c r="BH15" s="170">
        <v>147438.28999999998</v>
      </c>
      <c r="BI15" s="170">
        <v>668622.68000000005</v>
      </c>
      <c r="BJ15" s="170">
        <v>424536.83999999997</v>
      </c>
      <c r="BK15" s="170">
        <v>303809.89</v>
      </c>
      <c r="BM15" s="170">
        <v>23668986.259999998</v>
      </c>
      <c r="BO15" s="170" t="s">
        <v>19</v>
      </c>
      <c r="BP15" s="178">
        <f t="shared" si="4"/>
        <v>12111.749494999998</v>
      </c>
      <c r="BQ15" s="178">
        <f>+C15*BQ$3</f>
        <v>1581.8784749999998</v>
      </c>
      <c r="BR15" s="178">
        <f t="shared" si="0"/>
        <v>139353.53652000002</v>
      </c>
      <c r="BS15" s="178">
        <f t="shared" si="0"/>
        <v>0</v>
      </c>
      <c r="BT15" s="178">
        <f t="shared" si="0"/>
        <v>49110.317901000002</v>
      </c>
      <c r="BU15" s="178">
        <f t="shared" si="0"/>
        <v>0</v>
      </c>
      <c r="BV15" s="178">
        <f t="shared" si="0"/>
        <v>26.282192000000002</v>
      </c>
      <c r="BW15" s="178">
        <f t="shared" si="0"/>
        <v>913.20186000000001</v>
      </c>
      <c r="BX15" s="178">
        <f t="shared" si="0"/>
        <v>286.62192900000002</v>
      </c>
      <c r="BY15" s="178">
        <f t="shared" si="0"/>
        <v>25376.813307</v>
      </c>
      <c r="BZ15" s="178">
        <f t="shared" si="0"/>
        <v>752.15644100000009</v>
      </c>
      <c r="CA15" s="178">
        <f t="shared" si="0"/>
        <v>54.841856</v>
      </c>
      <c r="CB15" s="178">
        <f t="shared" si="0"/>
        <v>0</v>
      </c>
      <c r="CC15" s="178">
        <f t="shared" si="0"/>
        <v>0</v>
      </c>
      <c r="CD15" s="178">
        <f t="shared" si="0"/>
        <v>598.90545000000009</v>
      </c>
      <c r="CE15" s="178">
        <f t="shared" si="0"/>
        <v>0</v>
      </c>
      <c r="CF15" s="178">
        <f t="shared" si="0"/>
        <v>21.857126999999998</v>
      </c>
      <c r="CG15" s="178">
        <f t="shared" si="1"/>
        <v>5.3690339999999992</v>
      </c>
      <c r="CH15" s="178">
        <f t="shared" si="1"/>
        <v>0</v>
      </c>
      <c r="CI15" s="178">
        <f t="shared" si="1"/>
        <v>877.35416399999997</v>
      </c>
      <c r="CJ15" s="178">
        <f t="shared" si="1"/>
        <v>7267.6035599999987</v>
      </c>
      <c r="CK15" s="178">
        <f t="shared" si="1"/>
        <v>6793.8169850000004</v>
      </c>
      <c r="CL15" s="178">
        <f t="shared" si="1"/>
        <v>0</v>
      </c>
      <c r="CM15" s="178">
        <f t="shared" si="1"/>
        <v>-6.6208560000000007</v>
      </c>
      <c r="CN15" s="178">
        <f t="shared" si="1"/>
        <v>188.97503799999998</v>
      </c>
      <c r="CO15" s="178">
        <f t="shared" si="1"/>
        <v>159.97663</v>
      </c>
      <c r="CP15" s="178">
        <f t="shared" si="1"/>
        <v>0</v>
      </c>
      <c r="CQ15" s="178">
        <f t="shared" si="1"/>
        <v>365.62770399999999</v>
      </c>
      <c r="CR15" s="178">
        <f t="shared" si="1"/>
        <v>0</v>
      </c>
      <c r="CS15" s="178">
        <f t="shared" si="1"/>
        <v>0</v>
      </c>
      <c r="CT15" s="178">
        <f t="shared" si="1"/>
        <v>0</v>
      </c>
      <c r="CU15" s="178">
        <f t="shared" si="1"/>
        <v>0</v>
      </c>
      <c r="CV15" s="178">
        <f t="shared" si="1"/>
        <v>1825.601514</v>
      </c>
      <c r="CW15" s="178">
        <f t="shared" si="2"/>
        <v>1118.021712</v>
      </c>
      <c r="CX15" s="178">
        <f t="shared" si="2"/>
        <v>4160.7843119999998</v>
      </c>
      <c r="CY15" s="178">
        <f t="shared" si="2"/>
        <v>0</v>
      </c>
      <c r="CZ15" s="178">
        <f t="shared" si="2"/>
        <v>0</v>
      </c>
      <c r="DA15" s="178">
        <f t="shared" si="2"/>
        <v>0</v>
      </c>
      <c r="DB15" s="178">
        <f t="shared" si="2"/>
        <v>91922.758948000017</v>
      </c>
      <c r="DC15" s="178">
        <f t="shared" si="2"/>
        <v>881.67059199999994</v>
      </c>
      <c r="DD15" s="178">
        <f t="shared" si="2"/>
        <v>258.82378199999994</v>
      </c>
      <c r="DE15" s="178">
        <f t="shared" si="2"/>
        <v>5057.7159750000001</v>
      </c>
      <c r="DF15" s="178">
        <f t="shared" si="2"/>
        <v>1715.9218320000002</v>
      </c>
      <c r="DG15" s="178">
        <f t="shared" si="2"/>
        <v>0</v>
      </c>
      <c r="DH15" s="178">
        <f t="shared" si="2"/>
        <v>4349.4078239999999</v>
      </c>
      <c r="DI15" s="178">
        <f t="shared" si="2"/>
        <v>5483.1288539999996</v>
      </c>
      <c r="DJ15" s="178">
        <f t="shared" si="2"/>
        <v>171629.17779000005</v>
      </c>
      <c r="DK15" s="178">
        <f t="shared" si="2"/>
        <v>136.08145099999999</v>
      </c>
      <c r="DL15" s="178">
        <f t="shared" si="2"/>
        <v>1350.7380199999998</v>
      </c>
      <c r="DM15" s="178">
        <f t="shared" si="3"/>
        <v>31.024017000000001</v>
      </c>
      <c r="DN15" s="178">
        <f t="shared" si="3"/>
        <v>0</v>
      </c>
      <c r="DO15" s="178">
        <f t="shared" si="3"/>
        <v>4356.070064999999</v>
      </c>
      <c r="DP15" s="178">
        <f t="shared" si="3"/>
        <v>3020.7425260000009</v>
      </c>
      <c r="DQ15" s="178">
        <f t="shared" si="3"/>
        <v>0</v>
      </c>
      <c r="DR15" s="178">
        <f t="shared" si="3"/>
        <v>4394.7897239999993</v>
      </c>
      <c r="DS15" s="178">
        <f t="shared" si="3"/>
        <v>468.95405699999992</v>
      </c>
      <c r="DT15" s="178">
        <f t="shared" si="3"/>
        <v>1255.9545959999998</v>
      </c>
      <c r="DU15" s="178">
        <f t="shared" si="3"/>
        <v>900.50001999999995</v>
      </c>
      <c r="DV15" s="178">
        <f t="shared" si="3"/>
        <v>1430.1514129999998</v>
      </c>
      <c r="DW15" s="178">
        <f t="shared" si="3"/>
        <v>1203.5208239999999</v>
      </c>
      <c r="DX15" s="178">
        <f t="shared" si="3"/>
        <v>1443.4252559999998</v>
      </c>
      <c r="DY15" s="178">
        <f t="shared" si="3"/>
        <v>455.71483500000005</v>
      </c>
      <c r="DZ15" s="178">
        <f t="shared" si="3"/>
        <v>0</v>
      </c>
      <c r="EA15" s="179">
        <f t="shared" si="5"/>
        <v>554690.94475100015</v>
      </c>
      <c r="EB15" s="180">
        <f t="shared" si="6"/>
        <v>0.16371379301077432</v>
      </c>
      <c r="EC15" s="171">
        <f t="shared" si="7"/>
        <v>0.13544042095781358</v>
      </c>
      <c r="EE15" s="171">
        <v>5.0000000000000001E-4</v>
      </c>
      <c r="EF15" s="172">
        <f>ROUND(SUM(EC15:EE15),4)</f>
        <v>0.13589999999999999</v>
      </c>
      <c r="EH15" s="109" t="s">
        <v>19</v>
      </c>
      <c r="EI15" s="172">
        <f t="shared" si="9"/>
        <v>0.13589999999999999</v>
      </c>
    </row>
    <row r="16" spans="1:139">
      <c r="A16" s="170" t="s">
        <v>20</v>
      </c>
      <c r="B16" s="170">
        <v>27754.219999999998</v>
      </c>
      <c r="C16" s="170">
        <v>254.92</v>
      </c>
      <c r="D16" s="170">
        <v>4069.9300000000007</v>
      </c>
      <c r="F16" s="170">
        <v>5731.7400000000016</v>
      </c>
      <c r="H16" s="170">
        <v>2.27</v>
      </c>
      <c r="I16" s="170">
        <v>260.14</v>
      </c>
      <c r="J16" s="170">
        <v>337.82</v>
      </c>
      <c r="K16" s="170">
        <v>1200.18</v>
      </c>
      <c r="L16" s="170">
        <v>209.45</v>
      </c>
      <c r="P16" s="170">
        <v>377.73999999999995</v>
      </c>
      <c r="R16" s="170">
        <v>1.69</v>
      </c>
      <c r="S16" s="170">
        <v>3.2</v>
      </c>
      <c r="U16" s="170">
        <v>841.43000000000006</v>
      </c>
      <c r="V16" s="170">
        <v>644.16000000000008</v>
      </c>
      <c r="W16" s="170">
        <v>585.54999999999995</v>
      </c>
      <c r="Z16" s="170">
        <v>164.21</v>
      </c>
      <c r="AA16" s="170">
        <v>102.86000000000001</v>
      </c>
      <c r="AH16" s="170">
        <v>406.46999999999997</v>
      </c>
      <c r="AI16" s="170">
        <v>308.09000000000003</v>
      </c>
      <c r="AJ16" s="170">
        <v>336.15000000000009</v>
      </c>
      <c r="AO16" s="170">
        <v>21.9</v>
      </c>
      <c r="AP16" s="170">
        <v>18.580000000000005</v>
      </c>
      <c r="AQ16" s="170">
        <v>7106.2900000000009</v>
      </c>
      <c r="AR16" s="170">
        <v>604.70999999999992</v>
      </c>
      <c r="AT16" s="170">
        <v>356.29999999999995</v>
      </c>
      <c r="AU16" s="170">
        <v>1095.4100000000001</v>
      </c>
      <c r="AV16" s="170">
        <v>225.92</v>
      </c>
      <c r="AW16" s="170">
        <v>7.2700000000000005</v>
      </c>
      <c r="AX16" s="170">
        <v>15.239999999999998</v>
      </c>
      <c r="BA16" s="170">
        <v>481.7999999999999</v>
      </c>
      <c r="BB16" s="170">
        <v>391.11</v>
      </c>
      <c r="BD16" s="170">
        <v>403.69000000000005</v>
      </c>
      <c r="BE16" s="170">
        <v>59.81</v>
      </c>
      <c r="BF16" s="170">
        <v>455.83000000000004</v>
      </c>
      <c r="BG16" s="170">
        <v>0.01</v>
      </c>
      <c r="BH16" s="170">
        <v>170.05999999999995</v>
      </c>
      <c r="BI16" s="170">
        <v>714.56</v>
      </c>
      <c r="BJ16" s="170">
        <v>560.20000000000005</v>
      </c>
      <c r="BK16" s="170">
        <v>329.82999999999993</v>
      </c>
      <c r="BM16" s="170">
        <v>56610.74</v>
      </c>
      <c r="BO16" s="170" t="s">
        <v>20</v>
      </c>
      <c r="BP16" s="178">
        <f t="shared" si="4"/>
        <v>496.80053799999996</v>
      </c>
      <c r="BQ16" s="178">
        <f t="shared" si="0"/>
        <v>1.1471399999999998</v>
      </c>
      <c r="BR16" s="178">
        <f t="shared" si="0"/>
        <v>134.30769000000004</v>
      </c>
      <c r="BS16" s="178">
        <f t="shared" si="0"/>
        <v>0</v>
      </c>
      <c r="BT16" s="178">
        <f t="shared" si="0"/>
        <v>256.20877800000005</v>
      </c>
      <c r="BU16" s="178">
        <f t="shared" si="0"/>
        <v>0</v>
      </c>
      <c r="BV16" s="178">
        <f t="shared" si="0"/>
        <v>4.1768E-2</v>
      </c>
      <c r="BW16" s="178">
        <f t="shared" si="0"/>
        <v>0.78042</v>
      </c>
      <c r="BX16" s="178">
        <f t="shared" si="0"/>
        <v>0.30403799999999997</v>
      </c>
      <c r="BY16" s="178">
        <f t="shared" si="0"/>
        <v>20.523078000000002</v>
      </c>
      <c r="BZ16" s="178">
        <f t="shared" si="0"/>
        <v>0.60740499999999997</v>
      </c>
      <c r="CA16" s="178">
        <f t="shared" si="0"/>
        <v>0</v>
      </c>
      <c r="CB16" s="178">
        <f t="shared" si="0"/>
        <v>0</v>
      </c>
      <c r="CC16" s="178">
        <f t="shared" si="0"/>
        <v>0</v>
      </c>
      <c r="CD16" s="178">
        <f t="shared" si="0"/>
        <v>0.94434999999999991</v>
      </c>
      <c r="CE16" s="178">
        <f t="shared" si="0"/>
        <v>0</v>
      </c>
      <c r="CF16" s="178">
        <f t="shared" si="0"/>
        <v>2.8222999999999998E-2</v>
      </c>
      <c r="CG16" s="178">
        <f t="shared" si="1"/>
        <v>1.056E-2</v>
      </c>
      <c r="CH16" s="178">
        <f t="shared" si="1"/>
        <v>0</v>
      </c>
      <c r="CI16" s="178">
        <f t="shared" si="1"/>
        <v>1.5145740000000001</v>
      </c>
      <c r="CJ16" s="178">
        <f t="shared" si="1"/>
        <v>10.821888000000001</v>
      </c>
      <c r="CK16" s="178">
        <f t="shared" si="1"/>
        <v>8.0220349999999989</v>
      </c>
      <c r="CL16" s="178">
        <f t="shared" si="1"/>
        <v>0</v>
      </c>
      <c r="CM16" s="178">
        <f t="shared" si="1"/>
        <v>0</v>
      </c>
      <c r="CN16" s="178">
        <f t="shared" si="1"/>
        <v>0.75536599999999998</v>
      </c>
      <c r="CO16" s="178">
        <f t="shared" si="1"/>
        <v>0.22629200000000005</v>
      </c>
      <c r="CP16" s="178">
        <f t="shared" si="1"/>
        <v>0</v>
      </c>
      <c r="CQ16" s="178">
        <f t="shared" si="1"/>
        <v>0</v>
      </c>
      <c r="CR16" s="178">
        <f t="shared" si="1"/>
        <v>0</v>
      </c>
      <c r="CS16" s="178">
        <f t="shared" si="1"/>
        <v>0</v>
      </c>
      <c r="CT16" s="178">
        <f t="shared" si="1"/>
        <v>0</v>
      </c>
      <c r="CU16" s="178">
        <f t="shared" si="1"/>
        <v>0</v>
      </c>
      <c r="CV16" s="178">
        <f t="shared" si="1"/>
        <v>2.6827019999999999</v>
      </c>
      <c r="CW16" s="178">
        <f t="shared" si="2"/>
        <v>1.7561130000000003</v>
      </c>
      <c r="CX16" s="178">
        <f t="shared" si="2"/>
        <v>5.9498550000000021</v>
      </c>
      <c r="CY16" s="178">
        <f t="shared" si="2"/>
        <v>0</v>
      </c>
      <c r="CZ16" s="178">
        <f t="shared" si="2"/>
        <v>0</v>
      </c>
      <c r="DA16" s="178">
        <f t="shared" si="2"/>
        <v>0</v>
      </c>
      <c r="DB16" s="178">
        <f t="shared" si="2"/>
        <v>0</v>
      </c>
      <c r="DC16" s="178">
        <f t="shared" si="2"/>
        <v>1.1081399999999999</v>
      </c>
      <c r="DD16" s="178">
        <f t="shared" si="2"/>
        <v>0.37717400000000006</v>
      </c>
      <c r="DE16" s="178">
        <f t="shared" si="2"/>
        <v>138.57265500000003</v>
      </c>
      <c r="DF16" s="178">
        <f t="shared" si="2"/>
        <v>2.479311</v>
      </c>
      <c r="DG16" s="178">
        <f t="shared" si="2"/>
        <v>0</v>
      </c>
      <c r="DH16" s="178">
        <f t="shared" si="2"/>
        <v>5.0238299999999994</v>
      </c>
      <c r="DI16" s="178">
        <f t="shared" si="2"/>
        <v>4.6007220000000002</v>
      </c>
      <c r="DJ16" s="178">
        <f t="shared" si="2"/>
        <v>14.707392</v>
      </c>
      <c r="DK16" s="178">
        <f t="shared" si="2"/>
        <v>0.19556300000000001</v>
      </c>
      <c r="DL16" s="178">
        <f t="shared" si="2"/>
        <v>7.0103999999999986E-2</v>
      </c>
      <c r="DM16" s="178">
        <f t="shared" si="3"/>
        <v>0</v>
      </c>
      <c r="DN16" s="178">
        <f t="shared" si="3"/>
        <v>0</v>
      </c>
      <c r="DO16" s="178">
        <f t="shared" si="3"/>
        <v>6.2152199999999986</v>
      </c>
      <c r="DP16" s="178">
        <f t="shared" si="3"/>
        <v>4.1457660000000001</v>
      </c>
      <c r="DQ16" s="178">
        <f t="shared" si="3"/>
        <v>0</v>
      </c>
      <c r="DR16" s="178">
        <f t="shared" si="3"/>
        <v>6.2975640000000004</v>
      </c>
      <c r="DS16" s="178">
        <f t="shared" si="3"/>
        <v>7.7753000000000003E-2</v>
      </c>
      <c r="DT16" s="178">
        <f t="shared" si="3"/>
        <v>1.7777370000000001</v>
      </c>
      <c r="DU16" s="178">
        <f t="shared" si="3"/>
        <v>1.0000000000000001E-5</v>
      </c>
      <c r="DV16" s="178">
        <f t="shared" si="3"/>
        <v>1.6495819999999994</v>
      </c>
      <c r="DW16" s="178">
        <f t="shared" si="3"/>
        <v>1.2862079999999998</v>
      </c>
      <c r="DX16" s="178">
        <f t="shared" si="3"/>
        <v>1.9046800000000002</v>
      </c>
      <c r="DY16" s="178">
        <f t="shared" si="3"/>
        <v>0.49474499999999988</v>
      </c>
      <c r="DZ16" s="178">
        <f t="shared" si="3"/>
        <v>0</v>
      </c>
      <c r="EA16" s="179">
        <f t="shared" si="5"/>
        <v>1134.4169690000001</v>
      </c>
      <c r="EB16" s="180">
        <f t="shared" si="6"/>
        <v>3.3481654353334592E-4</v>
      </c>
      <c r="EC16" s="171">
        <f t="shared" si="7"/>
        <v>2.7699372646513708E-4</v>
      </c>
      <c r="EF16" s="172">
        <f t="shared" si="8"/>
        <v>2.9999999999999997E-4</v>
      </c>
      <c r="EH16" s="120" t="s">
        <v>20</v>
      </c>
      <c r="EI16" s="172">
        <f t="shared" si="9"/>
        <v>2.9999999999999997E-4</v>
      </c>
    </row>
    <row r="17" spans="1:139">
      <c r="A17" s="170" t="s">
        <v>21</v>
      </c>
      <c r="B17" s="170">
        <v>187550.93999999997</v>
      </c>
      <c r="C17" s="170">
        <v>7033.2</v>
      </c>
      <c r="D17" s="170">
        <v>693244.03</v>
      </c>
      <c r="F17" s="170">
        <v>78687.05</v>
      </c>
      <c r="H17" s="170">
        <v>129.29999999999998</v>
      </c>
      <c r="I17" s="170">
        <v>15945.79</v>
      </c>
      <c r="J17" s="170">
        <v>20607.91</v>
      </c>
      <c r="K17" s="170">
        <v>72507.409999999989</v>
      </c>
      <c r="L17" s="170">
        <v>7034.3300000000008</v>
      </c>
      <c r="P17" s="170">
        <v>4095.08</v>
      </c>
      <c r="R17" s="170">
        <v>120.65</v>
      </c>
      <c r="S17" s="170">
        <v>20.47</v>
      </c>
      <c r="U17" s="170">
        <v>5657.0999999999985</v>
      </c>
      <c r="V17" s="170">
        <v>4488.2399999999989</v>
      </c>
      <c r="W17" s="170">
        <v>4374.5299999999988</v>
      </c>
      <c r="Z17" s="170">
        <v>3091.3399999999997</v>
      </c>
      <c r="AA17" s="170">
        <v>6248.9299999999994</v>
      </c>
      <c r="AH17" s="170">
        <v>23200.84</v>
      </c>
      <c r="AI17" s="170">
        <v>15233.010000000002</v>
      </c>
      <c r="AJ17" s="170">
        <v>20517.27</v>
      </c>
      <c r="AO17" s="170">
        <v>199.26</v>
      </c>
      <c r="AP17" s="170">
        <v>1126.28</v>
      </c>
      <c r="AQ17" s="170">
        <v>101776.01000000001</v>
      </c>
      <c r="AR17" s="170">
        <v>36715.599999999999</v>
      </c>
      <c r="AT17" s="170">
        <v>5461.6299999999992</v>
      </c>
      <c r="AU17" s="170">
        <v>26302.190000000002</v>
      </c>
      <c r="AV17" s="170">
        <v>3738.7099999999996</v>
      </c>
      <c r="AW17" s="170">
        <v>452.2</v>
      </c>
      <c r="AX17" s="170">
        <v>15874.31</v>
      </c>
      <c r="BA17" s="170">
        <v>29467.829999999994</v>
      </c>
      <c r="BB17" s="170">
        <v>22248.65</v>
      </c>
      <c r="BD17" s="170">
        <v>24676.27</v>
      </c>
      <c r="BE17" s="170">
        <v>3673.7299999999996</v>
      </c>
      <c r="BF17" s="170">
        <v>28088.180000000008</v>
      </c>
      <c r="BG17" s="170">
        <v>0.56000000000000005</v>
      </c>
      <c r="BH17" s="170">
        <v>1190.08</v>
      </c>
      <c r="BI17" s="170">
        <v>27933.760000000002</v>
      </c>
      <c r="BJ17" s="170">
        <v>31971.989999999998</v>
      </c>
      <c r="BK17" s="170">
        <v>13403.08</v>
      </c>
      <c r="BM17" s="170">
        <v>1544087.7400000005</v>
      </c>
      <c r="BO17" s="170" t="s">
        <v>21</v>
      </c>
      <c r="BP17" s="178">
        <f t="shared" si="4"/>
        <v>3357.1618259999996</v>
      </c>
      <c r="BQ17" s="178">
        <f t="shared" si="0"/>
        <v>31.649399999999996</v>
      </c>
      <c r="BR17" s="178">
        <f t="shared" si="0"/>
        <v>22877.052990000004</v>
      </c>
      <c r="BS17" s="178">
        <f t="shared" si="0"/>
        <v>0</v>
      </c>
      <c r="BT17" s="178">
        <f t="shared" si="0"/>
        <v>3517.3111349999999</v>
      </c>
      <c r="BU17" s="178">
        <f t="shared" si="0"/>
        <v>0</v>
      </c>
      <c r="BV17" s="178">
        <f t="shared" si="0"/>
        <v>2.3791199999999995</v>
      </c>
      <c r="BW17" s="178">
        <f t="shared" si="0"/>
        <v>47.837370000000007</v>
      </c>
      <c r="BX17" s="178">
        <f t="shared" si="0"/>
        <v>18.547118999999999</v>
      </c>
      <c r="BY17" s="178">
        <f t="shared" si="0"/>
        <v>1239.8767109999999</v>
      </c>
      <c r="BZ17" s="178">
        <f t="shared" si="0"/>
        <v>20.399557000000001</v>
      </c>
      <c r="CA17" s="178">
        <f t="shared" si="0"/>
        <v>0</v>
      </c>
      <c r="CB17" s="178">
        <f t="shared" si="0"/>
        <v>0</v>
      </c>
      <c r="CC17" s="178">
        <f t="shared" si="0"/>
        <v>0</v>
      </c>
      <c r="CD17" s="178">
        <f t="shared" si="0"/>
        <v>10.2377</v>
      </c>
      <c r="CE17" s="178">
        <f t="shared" si="0"/>
        <v>0</v>
      </c>
      <c r="CF17" s="178">
        <f t="shared" si="0"/>
        <v>2.0148549999999998</v>
      </c>
      <c r="CG17" s="178">
        <f t="shared" si="1"/>
        <v>6.7551E-2</v>
      </c>
      <c r="CH17" s="178">
        <f t="shared" si="1"/>
        <v>0</v>
      </c>
      <c r="CI17" s="178">
        <f t="shared" si="1"/>
        <v>10.182779999999998</v>
      </c>
      <c r="CJ17" s="178">
        <f t="shared" si="1"/>
        <v>75.402431999999976</v>
      </c>
      <c r="CK17" s="178">
        <f t="shared" si="1"/>
        <v>59.931060999999985</v>
      </c>
      <c r="CL17" s="178">
        <f t="shared" si="1"/>
        <v>0</v>
      </c>
      <c r="CM17" s="178">
        <f t="shared" si="1"/>
        <v>0</v>
      </c>
      <c r="CN17" s="178">
        <f t="shared" si="1"/>
        <v>14.220163999999999</v>
      </c>
      <c r="CO17" s="178">
        <f t="shared" si="1"/>
        <v>13.747646</v>
      </c>
      <c r="CP17" s="178">
        <f t="shared" si="1"/>
        <v>0</v>
      </c>
      <c r="CQ17" s="178">
        <f t="shared" si="1"/>
        <v>0</v>
      </c>
      <c r="CR17" s="178">
        <f t="shared" si="1"/>
        <v>0</v>
      </c>
      <c r="CS17" s="178">
        <f t="shared" si="1"/>
        <v>0</v>
      </c>
      <c r="CT17" s="178">
        <f t="shared" si="1"/>
        <v>0</v>
      </c>
      <c r="CU17" s="178">
        <f t="shared" si="1"/>
        <v>0</v>
      </c>
      <c r="CV17" s="178">
        <f t="shared" si="1"/>
        <v>153.12554399999999</v>
      </c>
      <c r="CW17" s="178">
        <f t="shared" si="2"/>
        <v>86.828157000000019</v>
      </c>
      <c r="CX17" s="178">
        <f t="shared" si="2"/>
        <v>363.15567900000002</v>
      </c>
      <c r="CY17" s="178">
        <f t="shared" si="2"/>
        <v>0</v>
      </c>
      <c r="CZ17" s="178">
        <f t="shared" si="2"/>
        <v>0</v>
      </c>
      <c r="DA17" s="178">
        <f t="shared" si="2"/>
        <v>0</v>
      </c>
      <c r="DB17" s="178">
        <f t="shared" si="2"/>
        <v>0</v>
      </c>
      <c r="DC17" s="178">
        <f t="shared" si="2"/>
        <v>10.082555999999999</v>
      </c>
      <c r="DD17" s="178">
        <f t="shared" si="2"/>
        <v>22.863483999999996</v>
      </c>
      <c r="DE17" s="178">
        <f t="shared" si="2"/>
        <v>1984.6321950000001</v>
      </c>
      <c r="DF17" s="178">
        <f t="shared" si="2"/>
        <v>150.53396000000001</v>
      </c>
      <c r="DG17" s="178">
        <f t="shared" si="2"/>
        <v>0</v>
      </c>
      <c r="DH17" s="178">
        <f t="shared" si="2"/>
        <v>77.008982999999986</v>
      </c>
      <c r="DI17" s="178">
        <f t="shared" si="2"/>
        <v>110.46919800000001</v>
      </c>
      <c r="DJ17" s="178">
        <f t="shared" si="2"/>
        <v>243.39002099999999</v>
      </c>
      <c r="DK17" s="178">
        <f t="shared" si="2"/>
        <v>12.16418</v>
      </c>
      <c r="DL17" s="178">
        <f t="shared" si="2"/>
        <v>73.02182599999999</v>
      </c>
      <c r="DM17" s="178">
        <f t="shared" si="3"/>
        <v>0</v>
      </c>
      <c r="DN17" s="178">
        <f t="shared" si="3"/>
        <v>0</v>
      </c>
      <c r="DO17" s="178">
        <f t="shared" si="3"/>
        <v>380.13500699999992</v>
      </c>
      <c r="DP17" s="178">
        <f t="shared" si="3"/>
        <v>235.83569000000003</v>
      </c>
      <c r="DQ17" s="178">
        <f t="shared" si="3"/>
        <v>0</v>
      </c>
      <c r="DR17" s="178">
        <f t="shared" si="3"/>
        <v>384.94981200000001</v>
      </c>
      <c r="DS17" s="178">
        <f t="shared" si="3"/>
        <v>4.7758489999999991</v>
      </c>
      <c r="DT17" s="178">
        <f t="shared" si="3"/>
        <v>109.54390200000003</v>
      </c>
      <c r="DU17" s="178">
        <f t="shared" si="3"/>
        <v>5.6000000000000006E-4</v>
      </c>
      <c r="DV17" s="178">
        <f t="shared" si="3"/>
        <v>11.543775999999999</v>
      </c>
      <c r="DW17" s="178">
        <f t="shared" si="3"/>
        <v>50.280768000000002</v>
      </c>
      <c r="DX17" s="178">
        <f t="shared" si="3"/>
        <v>108.70476599999999</v>
      </c>
      <c r="DY17" s="178">
        <f t="shared" si="3"/>
        <v>20.104620000000001</v>
      </c>
      <c r="DZ17" s="178">
        <f t="shared" si="3"/>
        <v>0</v>
      </c>
      <c r="EA17" s="179">
        <f t="shared" si="5"/>
        <v>35891.169949999989</v>
      </c>
      <c r="EB17" s="180">
        <f t="shared" si="6"/>
        <v>1.0593069210362708E-2</v>
      </c>
      <c r="EC17" s="171">
        <f t="shared" si="7"/>
        <v>8.7636461577330679E-3</v>
      </c>
      <c r="EF17" s="172">
        <f>ROUND(SUM(EC17:EE17),4)</f>
        <v>8.8000000000000005E-3</v>
      </c>
      <c r="EH17" s="109" t="s">
        <v>21</v>
      </c>
      <c r="EI17" s="188">
        <f>ROUND(EF17,4)-0.0001</f>
        <v>8.7000000000000011E-3</v>
      </c>
    </row>
    <row r="18" spans="1:139">
      <c r="A18" s="170" t="s">
        <v>22</v>
      </c>
      <c r="B18" s="170">
        <v>759675.91</v>
      </c>
      <c r="C18" s="170">
        <v>381926.36</v>
      </c>
      <c r="D18" s="170">
        <v>2125637.4199999995</v>
      </c>
      <c r="E18" s="170">
        <v>204260.19999999995</v>
      </c>
      <c r="F18" s="170">
        <v>1222342.5799999998</v>
      </c>
      <c r="H18" s="170">
        <v>1592.0400000000002</v>
      </c>
      <c r="I18" s="170">
        <v>243868.65000000002</v>
      </c>
      <c r="J18" s="170">
        <v>256723.91</v>
      </c>
      <c r="K18" s="170">
        <v>1016754.9699999999</v>
      </c>
      <c r="L18" s="170">
        <v>246553.81</v>
      </c>
      <c r="N18" s="170">
        <v>10743.34</v>
      </c>
      <c r="P18" s="170">
        <v>602944.52</v>
      </c>
      <c r="R18" s="170">
        <v>1468.6299999999999</v>
      </c>
      <c r="S18" s="170">
        <v>4312.0200000000004</v>
      </c>
      <c r="U18" s="170">
        <v>1282570.7899999998</v>
      </c>
      <c r="V18" s="170">
        <v>999919.40999999992</v>
      </c>
      <c r="W18" s="170">
        <v>886111.4</v>
      </c>
      <c r="Z18" s="170">
        <v>32508.39</v>
      </c>
      <c r="AA18" s="170">
        <v>113073.20999999998</v>
      </c>
      <c r="AD18" s="170">
        <v>42168.010000000009</v>
      </c>
      <c r="AE18" s="170">
        <v>527801.74999999988</v>
      </c>
      <c r="AG18" s="170">
        <v>312.33</v>
      </c>
      <c r="AH18" s="170">
        <v>302465.92000000004</v>
      </c>
      <c r="AI18" s="170">
        <v>214962.99000000002</v>
      </c>
      <c r="AJ18" s="170">
        <v>256208.19000000003</v>
      </c>
      <c r="AL18" s="170">
        <v>84.11</v>
      </c>
      <c r="AO18" s="170">
        <v>35595.32</v>
      </c>
      <c r="AP18" s="170">
        <v>14030.039999999999</v>
      </c>
      <c r="AQ18" s="170">
        <v>282957.98999999993</v>
      </c>
      <c r="AR18" s="170">
        <v>457494.36</v>
      </c>
      <c r="AS18" s="170">
        <v>119291.69</v>
      </c>
      <c r="AT18" s="170">
        <v>534042.49</v>
      </c>
      <c r="AU18" s="170">
        <v>1046813.2900000002</v>
      </c>
      <c r="AV18" s="170">
        <v>734570.17999999982</v>
      </c>
      <c r="AW18" s="170">
        <v>5682.96</v>
      </c>
      <c r="AX18" s="170">
        <v>23522.149999999998</v>
      </c>
      <c r="AY18" s="170">
        <v>609.77</v>
      </c>
      <c r="BA18" s="170">
        <v>367961.92</v>
      </c>
      <c r="BB18" s="170">
        <v>331384.02999999997</v>
      </c>
      <c r="BD18" s="170">
        <v>307662.92000000004</v>
      </c>
      <c r="BE18" s="170">
        <v>1180469.7899999998</v>
      </c>
      <c r="BF18" s="170">
        <v>350805.67</v>
      </c>
      <c r="BG18" s="170">
        <v>7.69</v>
      </c>
      <c r="BH18" s="170">
        <v>260289.31</v>
      </c>
      <c r="BI18" s="170">
        <v>652292.9800000001</v>
      </c>
      <c r="BJ18" s="170">
        <v>1258000.3899999999</v>
      </c>
      <c r="BK18" s="170">
        <v>293002.05</v>
      </c>
      <c r="BL18" s="170">
        <v>52187.6</v>
      </c>
      <c r="BM18" s="170">
        <v>20045665.450000003</v>
      </c>
      <c r="BO18" s="170" t="s">
        <v>22</v>
      </c>
      <c r="BP18" s="178">
        <f t="shared" si="4"/>
        <v>13598.198789</v>
      </c>
      <c r="BQ18" s="178">
        <f t="shared" si="0"/>
        <v>1718.6686199999999</v>
      </c>
      <c r="BR18" s="178">
        <f t="shared" si="0"/>
        <v>70146.034859999985</v>
      </c>
      <c r="BS18" s="178">
        <f t="shared" si="0"/>
        <v>817.04079999999988</v>
      </c>
      <c r="BT18" s="178">
        <f t="shared" si="0"/>
        <v>54638.71332599999</v>
      </c>
      <c r="BU18" s="178">
        <f t="shared" si="0"/>
        <v>0</v>
      </c>
      <c r="BV18" s="178">
        <f t="shared" si="0"/>
        <v>29.293536000000003</v>
      </c>
      <c r="BW18" s="178">
        <f t="shared" si="0"/>
        <v>731.60595000000012</v>
      </c>
      <c r="BX18" s="178">
        <f t="shared" si="0"/>
        <v>231.05151899999998</v>
      </c>
      <c r="BY18" s="178">
        <f t="shared" si="0"/>
        <v>17386.509986999998</v>
      </c>
      <c r="BZ18" s="178">
        <f t="shared" si="0"/>
        <v>715.00604899999996</v>
      </c>
      <c r="CA18" s="178">
        <f t="shared" si="0"/>
        <v>0</v>
      </c>
      <c r="CB18" s="178">
        <f t="shared" si="0"/>
        <v>39.750358000000006</v>
      </c>
      <c r="CC18" s="178">
        <f t="shared" si="0"/>
        <v>0</v>
      </c>
      <c r="CD18" s="178">
        <f t="shared" si="0"/>
        <v>1507.3613</v>
      </c>
      <c r="CE18" s="178">
        <f t="shared" si="0"/>
        <v>0</v>
      </c>
      <c r="CF18" s="178">
        <f t="shared" si="0"/>
        <v>24.526120999999996</v>
      </c>
      <c r="CG18" s="178">
        <f t="shared" si="1"/>
        <v>14.229666000000002</v>
      </c>
      <c r="CH18" s="178">
        <f t="shared" si="1"/>
        <v>0</v>
      </c>
      <c r="CI18" s="178">
        <f t="shared" si="1"/>
        <v>2308.6274219999996</v>
      </c>
      <c r="CJ18" s="178">
        <f t="shared" si="1"/>
        <v>16798.646087999998</v>
      </c>
      <c r="CK18" s="178">
        <f t="shared" si="1"/>
        <v>12139.726180000001</v>
      </c>
      <c r="CL18" s="178">
        <f t="shared" si="1"/>
        <v>0</v>
      </c>
      <c r="CM18" s="178">
        <f t="shared" si="1"/>
        <v>0</v>
      </c>
      <c r="CN18" s="178">
        <f t="shared" si="1"/>
        <v>149.53859399999999</v>
      </c>
      <c r="CO18" s="178">
        <f t="shared" si="1"/>
        <v>248.76106199999995</v>
      </c>
      <c r="CP18" s="178">
        <f t="shared" si="1"/>
        <v>0</v>
      </c>
      <c r="CQ18" s="178">
        <f t="shared" si="1"/>
        <v>0</v>
      </c>
      <c r="CR18" s="178">
        <f t="shared" si="1"/>
        <v>923.47941900000012</v>
      </c>
      <c r="CS18" s="178">
        <f t="shared" si="1"/>
        <v>475.02157499999987</v>
      </c>
      <c r="CT18" s="178">
        <f t="shared" si="1"/>
        <v>0</v>
      </c>
      <c r="CU18" s="178">
        <f t="shared" si="1"/>
        <v>0.156165</v>
      </c>
      <c r="CV18" s="178">
        <f t="shared" si="1"/>
        <v>1996.2750720000004</v>
      </c>
      <c r="CW18" s="178">
        <f t="shared" si="2"/>
        <v>1225.2890430000002</v>
      </c>
      <c r="CX18" s="178">
        <f t="shared" si="2"/>
        <v>4534.8849630000004</v>
      </c>
      <c r="CY18" s="178">
        <f t="shared" si="2"/>
        <v>0</v>
      </c>
      <c r="CZ18" s="178">
        <f t="shared" si="2"/>
        <v>2.4055460000000002</v>
      </c>
      <c r="DA18" s="178">
        <f t="shared" si="2"/>
        <v>0</v>
      </c>
      <c r="DB18" s="178">
        <f t="shared" si="2"/>
        <v>0</v>
      </c>
      <c r="DC18" s="178">
        <f t="shared" si="2"/>
        <v>1801.123192</v>
      </c>
      <c r="DD18" s="178">
        <f t="shared" si="2"/>
        <v>284.80981199999997</v>
      </c>
      <c r="DE18" s="178">
        <f t="shared" si="2"/>
        <v>5517.6808049999991</v>
      </c>
      <c r="DF18" s="178">
        <f t="shared" si="2"/>
        <v>1875.7268760000002</v>
      </c>
      <c r="DG18" s="178">
        <f t="shared" si="2"/>
        <v>548.74177399999996</v>
      </c>
      <c r="DH18" s="178">
        <f t="shared" si="2"/>
        <v>7529.9991089999994</v>
      </c>
      <c r="DI18" s="178">
        <f t="shared" si="2"/>
        <v>4396.6158180000002</v>
      </c>
      <c r="DJ18" s="178">
        <f t="shared" si="2"/>
        <v>47820.518717999992</v>
      </c>
      <c r="DK18" s="178">
        <f t="shared" si="2"/>
        <v>152.871624</v>
      </c>
      <c r="DL18" s="178">
        <f t="shared" si="2"/>
        <v>108.20188999999999</v>
      </c>
      <c r="DM18" s="178">
        <f t="shared" si="3"/>
        <v>26.403040999999998</v>
      </c>
      <c r="DN18" s="178">
        <f t="shared" si="3"/>
        <v>0</v>
      </c>
      <c r="DO18" s="178">
        <f t="shared" si="3"/>
        <v>4746.7087679999995</v>
      </c>
      <c r="DP18" s="178">
        <f t="shared" si="3"/>
        <v>3512.6707179999999</v>
      </c>
      <c r="DQ18" s="178">
        <f t="shared" si="3"/>
        <v>0</v>
      </c>
      <c r="DR18" s="178">
        <f t="shared" si="3"/>
        <v>4799.5415520000006</v>
      </c>
      <c r="DS18" s="178">
        <f t="shared" si="3"/>
        <v>1534.6107269999998</v>
      </c>
      <c r="DT18" s="178">
        <f t="shared" si="3"/>
        <v>1368.1421129999999</v>
      </c>
      <c r="DU18" s="178">
        <f t="shared" si="3"/>
        <v>7.6900000000000007E-3</v>
      </c>
      <c r="DV18" s="178">
        <f t="shared" si="3"/>
        <v>2524.8063069999998</v>
      </c>
      <c r="DW18" s="178">
        <f t="shared" si="3"/>
        <v>1174.1273640000002</v>
      </c>
      <c r="DX18" s="178">
        <f t="shared" si="3"/>
        <v>4277.2013259999994</v>
      </c>
      <c r="DY18" s="178">
        <f t="shared" si="3"/>
        <v>439.50307499999997</v>
      </c>
      <c r="DZ18" s="178">
        <f t="shared" si="3"/>
        <v>182.6566</v>
      </c>
      <c r="EA18" s="179">
        <f t="shared" si="5"/>
        <v>297023.47090899991</v>
      </c>
      <c r="EB18" s="180">
        <f t="shared" si="6"/>
        <v>8.7664742855260186E-2</v>
      </c>
      <c r="EC18" s="171">
        <f t="shared" si="7"/>
        <v>7.252504176415675E-2</v>
      </c>
      <c r="EF18" s="172">
        <f t="shared" si="8"/>
        <v>7.2499999999999995E-2</v>
      </c>
      <c r="EH18" s="120" t="s">
        <v>22</v>
      </c>
      <c r="EI18" s="172">
        <f>ROUND(SUM(EF18,EF27,EF28),4)</f>
        <v>8.6199999999999999E-2</v>
      </c>
    </row>
    <row r="19" spans="1:139">
      <c r="A19" s="170" t="s">
        <v>23</v>
      </c>
      <c r="B19" s="170">
        <v>28194.799999999999</v>
      </c>
      <c r="C19" s="170">
        <v>4955.29</v>
      </c>
      <c r="D19" s="170">
        <v>178150.16000000003</v>
      </c>
      <c r="F19" s="170">
        <v>21507.040000000001</v>
      </c>
      <c r="H19" s="170">
        <v>19.96</v>
      </c>
      <c r="I19" s="170">
        <v>2525.7999999999997</v>
      </c>
      <c r="J19" s="170">
        <v>3272.5299999999997</v>
      </c>
      <c r="K19" s="170">
        <v>11497.73</v>
      </c>
      <c r="L19" s="170">
        <v>2862.9799999999996</v>
      </c>
      <c r="P19" s="170">
        <v>1012.78</v>
      </c>
      <c r="R19" s="170">
        <v>25.509999999999998</v>
      </c>
      <c r="S19" s="170">
        <v>4.3899999999999997</v>
      </c>
      <c r="U19" s="170">
        <v>1480.2299999999998</v>
      </c>
      <c r="V19" s="170">
        <v>1127.3300000000002</v>
      </c>
      <c r="W19" s="170">
        <v>1052.2299999999998</v>
      </c>
      <c r="Z19" s="170">
        <v>911.55999999999983</v>
      </c>
      <c r="AA19" s="170">
        <v>5214.3900000000012</v>
      </c>
      <c r="AH19" s="170">
        <v>3970.9400000000005</v>
      </c>
      <c r="AI19" s="170">
        <v>2928.1099999999997</v>
      </c>
      <c r="AJ19" s="170">
        <v>3216.9000000000005</v>
      </c>
      <c r="AO19" s="170">
        <v>268.98</v>
      </c>
      <c r="AP19" s="170">
        <v>180.23</v>
      </c>
      <c r="AQ19" s="170">
        <v>23937.910000000003</v>
      </c>
      <c r="AR19" s="170">
        <v>5781.75</v>
      </c>
      <c r="AT19" s="170">
        <v>6333.3399999999992</v>
      </c>
      <c r="AU19" s="170">
        <v>4951.7699999999995</v>
      </c>
      <c r="AV19" s="170">
        <v>731.50999999999988</v>
      </c>
      <c r="AW19" s="170">
        <v>77.070000000000007</v>
      </c>
      <c r="AX19" s="170">
        <v>138.72999999999999</v>
      </c>
      <c r="BA19" s="170">
        <v>4632.1399999999994</v>
      </c>
      <c r="BB19" s="170">
        <v>4392.3999999999996</v>
      </c>
      <c r="BD19" s="170">
        <v>3896.1699999999996</v>
      </c>
      <c r="BE19" s="170">
        <v>582.26</v>
      </c>
      <c r="BF19" s="170">
        <v>4427.8300000000008</v>
      </c>
      <c r="BG19" s="170">
        <v>0.16</v>
      </c>
      <c r="BH19" s="170">
        <v>300.39999999999998</v>
      </c>
      <c r="BI19" s="170">
        <v>4801.68</v>
      </c>
      <c r="BJ19" s="170">
        <v>5269.95</v>
      </c>
      <c r="BK19" s="170">
        <v>2504.9700000000003</v>
      </c>
      <c r="BM19" s="170">
        <v>347139.91000000009</v>
      </c>
      <c r="BO19" s="170" t="s">
        <v>23</v>
      </c>
      <c r="BP19" s="178">
        <f t="shared" si="4"/>
        <v>504.68691999999999</v>
      </c>
      <c r="BQ19" s="178">
        <f t="shared" si="0"/>
        <v>22.298804999999998</v>
      </c>
      <c r="BR19" s="178">
        <f t="shared" si="0"/>
        <v>5878.955280000001</v>
      </c>
      <c r="BS19" s="178">
        <f t="shared" si="0"/>
        <v>0</v>
      </c>
      <c r="BT19" s="178">
        <f t="shared" si="0"/>
        <v>961.364688</v>
      </c>
      <c r="BU19" s="178">
        <f t="shared" si="0"/>
        <v>0</v>
      </c>
      <c r="BV19" s="178">
        <f t="shared" si="0"/>
        <v>0.36726400000000003</v>
      </c>
      <c r="BW19" s="178">
        <f t="shared" si="0"/>
        <v>7.577399999999999</v>
      </c>
      <c r="BX19" s="178">
        <f t="shared" si="0"/>
        <v>2.9452769999999995</v>
      </c>
      <c r="BY19" s="178">
        <f t="shared" si="0"/>
        <v>196.61118300000001</v>
      </c>
      <c r="BZ19" s="178">
        <f t="shared" si="0"/>
        <v>8.3026419999999987</v>
      </c>
      <c r="CA19" s="178">
        <f t="shared" si="0"/>
        <v>0</v>
      </c>
      <c r="CB19" s="178">
        <f t="shared" si="0"/>
        <v>0</v>
      </c>
      <c r="CC19" s="178">
        <f t="shared" si="0"/>
        <v>0</v>
      </c>
      <c r="CD19" s="178">
        <f t="shared" si="0"/>
        <v>2.5319500000000001</v>
      </c>
      <c r="CE19" s="178">
        <f t="shared" si="0"/>
        <v>0</v>
      </c>
      <c r="CF19" s="178">
        <f t="shared" si="0"/>
        <v>0.42601699999999998</v>
      </c>
      <c r="CG19" s="178">
        <f t="shared" si="1"/>
        <v>1.4486999999999998E-2</v>
      </c>
      <c r="CH19" s="178">
        <f t="shared" si="1"/>
        <v>0</v>
      </c>
      <c r="CI19" s="178">
        <f t="shared" si="1"/>
        <v>2.6644139999999994</v>
      </c>
      <c r="CJ19" s="178">
        <f t="shared" si="1"/>
        <v>18.939144000000002</v>
      </c>
      <c r="CK19" s="178">
        <f t="shared" si="1"/>
        <v>14.415550999999997</v>
      </c>
      <c r="CL19" s="178">
        <f t="shared" si="1"/>
        <v>0</v>
      </c>
      <c r="CM19" s="178">
        <f t="shared" si="1"/>
        <v>0</v>
      </c>
      <c r="CN19" s="178">
        <f t="shared" si="1"/>
        <v>4.1931759999999993</v>
      </c>
      <c r="CO19" s="178">
        <f t="shared" si="1"/>
        <v>11.471658000000003</v>
      </c>
      <c r="CP19" s="178">
        <f t="shared" si="1"/>
        <v>0</v>
      </c>
      <c r="CQ19" s="178">
        <f t="shared" si="1"/>
        <v>0</v>
      </c>
      <c r="CR19" s="178">
        <f t="shared" si="1"/>
        <v>0</v>
      </c>
      <c r="CS19" s="178">
        <f t="shared" si="1"/>
        <v>0</v>
      </c>
      <c r="CT19" s="178">
        <f t="shared" si="1"/>
        <v>0</v>
      </c>
      <c r="CU19" s="178">
        <f t="shared" si="1"/>
        <v>0</v>
      </c>
      <c r="CV19" s="178">
        <f t="shared" si="1"/>
        <v>26.208204000000002</v>
      </c>
      <c r="CW19" s="178">
        <f t="shared" si="2"/>
        <v>16.690227</v>
      </c>
      <c r="CX19" s="178">
        <f t="shared" si="2"/>
        <v>56.939130000000013</v>
      </c>
      <c r="CY19" s="178">
        <f t="shared" si="2"/>
        <v>0</v>
      </c>
      <c r="CZ19" s="178">
        <f t="shared" si="2"/>
        <v>0</v>
      </c>
      <c r="DA19" s="178">
        <f t="shared" si="2"/>
        <v>0</v>
      </c>
      <c r="DB19" s="178">
        <f t="shared" si="2"/>
        <v>0</v>
      </c>
      <c r="DC19" s="178">
        <f t="shared" si="2"/>
        <v>13.610388</v>
      </c>
      <c r="DD19" s="178">
        <f t="shared" si="2"/>
        <v>3.6586689999999997</v>
      </c>
      <c r="DE19" s="178">
        <f t="shared" si="2"/>
        <v>466.78924500000005</v>
      </c>
      <c r="DF19" s="178">
        <f t="shared" si="2"/>
        <v>23.705175000000001</v>
      </c>
      <c r="DG19" s="178">
        <f t="shared" si="2"/>
        <v>0</v>
      </c>
      <c r="DH19" s="178">
        <f t="shared" si="2"/>
        <v>89.300093999999987</v>
      </c>
      <c r="DI19" s="178">
        <f t="shared" si="2"/>
        <v>20.797433999999996</v>
      </c>
      <c r="DJ19" s="178">
        <f t="shared" si="2"/>
        <v>47.621300999999995</v>
      </c>
      <c r="DK19" s="178">
        <f t="shared" si="2"/>
        <v>2.0731830000000002</v>
      </c>
      <c r="DL19" s="178">
        <f t="shared" si="2"/>
        <v>0.63815799999999989</v>
      </c>
      <c r="DM19" s="178">
        <f t="shared" si="3"/>
        <v>0</v>
      </c>
      <c r="DN19" s="178">
        <f t="shared" si="3"/>
        <v>0</v>
      </c>
      <c r="DO19" s="178">
        <f t="shared" si="3"/>
        <v>59.754605999999995</v>
      </c>
      <c r="DP19" s="178">
        <f t="shared" si="3"/>
        <v>46.559439999999995</v>
      </c>
      <c r="DQ19" s="178">
        <f t="shared" si="3"/>
        <v>0</v>
      </c>
      <c r="DR19" s="178">
        <f t="shared" si="3"/>
        <v>60.78025199999999</v>
      </c>
      <c r="DS19" s="178">
        <f t="shared" si="3"/>
        <v>0.756938</v>
      </c>
      <c r="DT19" s="178">
        <f t="shared" si="3"/>
        <v>17.268537000000002</v>
      </c>
      <c r="DU19" s="178">
        <f t="shared" si="3"/>
        <v>1.6000000000000001E-4</v>
      </c>
      <c r="DV19" s="178">
        <f t="shared" si="3"/>
        <v>2.9138799999999998</v>
      </c>
      <c r="DW19" s="178">
        <f t="shared" si="3"/>
        <v>8.6430240000000005</v>
      </c>
      <c r="DX19" s="178">
        <f t="shared" si="3"/>
        <v>17.917829999999999</v>
      </c>
      <c r="DY19" s="178">
        <f t="shared" si="3"/>
        <v>3.7574550000000007</v>
      </c>
      <c r="DZ19" s="178">
        <f t="shared" si="3"/>
        <v>0</v>
      </c>
      <c r="EA19" s="179">
        <f t="shared" si="5"/>
        <v>8624.1491860000006</v>
      </c>
      <c r="EB19" s="180">
        <f t="shared" si="6"/>
        <v>2.5453672681904661E-3</v>
      </c>
      <c r="EC19" s="171">
        <f t="shared" si="7"/>
        <v>2.1057823409739726E-3</v>
      </c>
      <c r="EF19" s="172">
        <f t="shared" si="8"/>
        <v>2.0999999999999999E-3</v>
      </c>
      <c r="EH19" s="120" t="s">
        <v>23</v>
      </c>
      <c r="EI19" s="172">
        <f t="shared" si="9"/>
        <v>2.0999999999999999E-3</v>
      </c>
    </row>
    <row r="20" spans="1:139">
      <c r="A20" s="170" t="s">
        <v>24</v>
      </c>
      <c r="B20" s="170">
        <v>106.88</v>
      </c>
      <c r="C20" s="170">
        <v>2.2199999999999998</v>
      </c>
      <c r="D20" s="170">
        <v>92.870000000000019</v>
      </c>
      <c r="F20" s="170">
        <v>1423.96</v>
      </c>
      <c r="I20" s="170">
        <v>29.47</v>
      </c>
      <c r="J20" s="170">
        <v>39.35</v>
      </c>
      <c r="K20" s="170">
        <v>132.62000000000003</v>
      </c>
      <c r="L20" s="170">
        <v>16.02</v>
      </c>
      <c r="P20" s="170">
        <v>12.69</v>
      </c>
      <c r="S20" s="170">
        <v>0.16999999999999998</v>
      </c>
      <c r="U20" s="170">
        <v>26.900000000000002</v>
      </c>
      <c r="V20" s="170">
        <v>21.679999999999996</v>
      </c>
      <c r="W20" s="170">
        <v>20.400000000000002</v>
      </c>
      <c r="Z20" s="170">
        <v>29.82</v>
      </c>
      <c r="AA20" s="170">
        <v>9.1999999999999993</v>
      </c>
      <c r="AH20" s="170">
        <v>54.629999999999995</v>
      </c>
      <c r="AI20" s="170">
        <v>42.230000000000004</v>
      </c>
      <c r="AJ20" s="170">
        <v>49.980000000000004</v>
      </c>
      <c r="AO20" s="170">
        <v>0.52</v>
      </c>
      <c r="AP20" s="170">
        <v>1.3200000000000003</v>
      </c>
      <c r="AQ20" s="170">
        <v>8550.18</v>
      </c>
      <c r="AR20" s="170">
        <v>73.47</v>
      </c>
      <c r="AT20" s="170">
        <v>7.71</v>
      </c>
      <c r="AU20" s="170">
        <v>20.700000000000003</v>
      </c>
      <c r="AV20" s="170">
        <v>7.48</v>
      </c>
      <c r="AW20" s="170">
        <v>0.51</v>
      </c>
      <c r="AX20" s="170">
        <v>1.1100000000000001</v>
      </c>
      <c r="BA20" s="170">
        <v>61.46</v>
      </c>
      <c r="BB20" s="170">
        <v>41.9</v>
      </c>
      <c r="BD20" s="170">
        <v>35.64</v>
      </c>
      <c r="BE20" s="170">
        <v>8.82</v>
      </c>
      <c r="BF20" s="170">
        <v>61.92</v>
      </c>
      <c r="BH20" s="170">
        <v>5.9</v>
      </c>
      <c r="BI20" s="170">
        <v>11.940000000000001</v>
      </c>
      <c r="BJ20" s="170">
        <v>44.77</v>
      </c>
      <c r="BK20" s="170">
        <v>3.5500000000000003</v>
      </c>
      <c r="BM20" s="170">
        <v>11049.989999999998</v>
      </c>
      <c r="BO20" s="170" t="s">
        <v>24</v>
      </c>
      <c r="BP20" s="178">
        <f t="shared" si="4"/>
        <v>1.9131519999999997</v>
      </c>
      <c r="BQ20" s="178">
        <f t="shared" si="0"/>
        <v>9.9899999999999989E-3</v>
      </c>
      <c r="BR20" s="178">
        <f t="shared" si="0"/>
        <v>3.0647100000000007</v>
      </c>
      <c r="BS20" s="178">
        <f t="shared" si="0"/>
        <v>0</v>
      </c>
      <c r="BT20" s="178">
        <f t="shared" si="0"/>
        <v>63.651011999999994</v>
      </c>
      <c r="BU20" s="178">
        <f t="shared" si="0"/>
        <v>0</v>
      </c>
      <c r="BV20" s="178">
        <f t="shared" si="0"/>
        <v>0</v>
      </c>
      <c r="BW20" s="178">
        <f t="shared" si="0"/>
        <v>8.8410000000000002E-2</v>
      </c>
      <c r="BX20" s="178">
        <f t="shared" si="0"/>
        <v>3.5415000000000002E-2</v>
      </c>
      <c r="BY20" s="178">
        <f t="shared" si="0"/>
        <v>2.2678020000000005</v>
      </c>
      <c r="BZ20" s="178">
        <f t="shared" si="0"/>
        <v>4.6457999999999992E-2</v>
      </c>
      <c r="CA20" s="178">
        <f t="shared" si="0"/>
        <v>0</v>
      </c>
      <c r="CB20" s="178">
        <f t="shared" si="0"/>
        <v>0</v>
      </c>
      <c r="CC20" s="178">
        <f t="shared" si="0"/>
        <v>0</v>
      </c>
      <c r="CD20" s="178">
        <f t="shared" si="0"/>
        <v>3.1724999999999996E-2</v>
      </c>
      <c r="CE20" s="178">
        <f t="shared" si="0"/>
        <v>0</v>
      </c>
      <c r="CF20" s="178">
        <f t="shared" si="0"/>
        <v>0</v>
      </c>
      <c r="CG20" s="178">
        <f t="shared" si="1"/>
        <v>5.6099999999999998E-4</v>
      </c>
      <c r="CH20" s="178">
        <f t="shared" si="1"/>
        <v>0</v>
      </c>
      <c r="CI20" s="178">
        <f t="shared" si="1"/>
        <v>4.8420000000000005E-2</v>
      </c>
      <c r="CJ20" s="178">
        <f t="shared" si="1"/>
        <v>0.36422399999999994</v>
      </c>
      <c r="CK20" s="178">
        <f t="shared" si="1"/>
        <v>0.27948000000000006</v>
      </c>
      <c r="CL20" s="178">
        <f t="shared" si="1"/>
        <v>0</v>
      </c>
      <c r="CM20" s="178">
        <f t="shared" si="1"/>
        <v>0</v>
      </c>
      <c r="CN20" s="178">
        <f t="shared" si="1"/>
        <v>0.13717199999999999</v>
      </c>
      <c r="CO20" s="178">
        <f t="shared" si="1"/>
        <v>2.0240000000000001E-2</v>
      </c>
      <c r="CP20" s="178">
        <f t="shared" si="1"/>
        <v>0</v>
      </c>
      <c r="CQ20" s="178">
        <f t="shared" si="1"/>
        <v>0</v>
      </c>
      <c r="CR20" s="178">
        <f t="shared" si="1"/>
        <v>0</v>
      </c>
      <c r="CS20" s="178">
        <f t="shared" si="1"/>
        <v>0</v>
      </c>
      <c r="CT20" s="178">
        <f t="shared" si="1"/>
        <v>0</v>
      </c>
      <c r="CU20" s="178">
        <f t="shared" si="1"/>
        <v>0</v>
      </c>
      <c r="CV20" s="178">
        <f t="shared" ref="CV20:DK32" si="10">+AH20*CV$3</f>
        <v>0.36055799999999999</v>
      </c>
      <c r="CW20" s="178">
        <f t="shared" si="2"/>
        <v>0.24071100000000004</v>
      </c>
      <c r="CX20" s="178">
        <f t="shared" si="2"/>
        <v>0.88464600000000004</v>
      </c>
      <c r="CY20" s="178">
        <f t="shared" si="2"/>
        <v>0</v>
      </c>
      <c r="CZ20" s="178">
        <f t="shared" si="2"/>
        <v>0</v>
      </c>
      <c r="DA20" s="178">
        <f t="shared" si="2"/>
        <v>0</v>
      </c>
      <c r="DB20" s="178">
        <f t="shared" si="2"/>
        <v>0</v>
      </c>
      <c r="DC20" s="178">
        <f t="shared" si="2"/>
        <v>2.6312000000000002E-2</v>
      </c>
      <c r="DD20" s="178">
        <f t="shared" si="2"/>
        <v>2.6796000000000004E-2</v>
      </c>
      <c r="DE20" s="178">
        <f t="shared" si="2"/>
        <v>166.72851</v>
      </c>
      <c r="DF20" s="178">
        <f t="shared" si="2"/>
        <v>0.30122700000000002</v>
      </c>
      <c r="DG20" s="178">
        <f t="shared" si="2"/>
        <v>0</v>
      </c>
      <c r="DH20" s="178">
        <f t="shared" si="2"/>
        <v>0.108711</v>
      </c>
      <c r="DI20" s="178">
        <f t="shared" si="2"/>
        <v>8.6940000000000003E-2</v>
      </c>
      <c r="DJ20" s="178">
        <f t="shared" si="2"/>
        <v>0.48694800000000005</v>
      </c>
      <c r="DK20" s="178">
        <f t="shared" si="2"/>
        <v>1.3719E-2</v>
      </c>
      <c r="DL20" s="178">
        <f t="shared" ref="DL20:DZ32" si="11">+AX20*DL$3</f>
        <v>5.1060000000000003E-3</v>
      </c>
      <c r="DM20" s="178">
        <f t="shared" si="3"/>
        <v>0</v>
      </c>
      <c r="DN20" s="178">
        <f t="shared" si="3"/>
        <v>0</v>
      </c>
      <c r="DO20" s="178">
        <f t="shared" si="3"/>
        <v>0.79283400000000004</v>
      </c>
      <c r="DP20" s="178">
        <f t="shared" si="3"/>
        <v>0.44413999999999998</v>
      </c>
      <c r="DQ20" s="178">
        <f t="shared" si="3"/>
        <v>0</v>
      </c>
      <c r="DR20" s="178">
        <f t="shared" si="3"/>
        <v>0.55598400000000003</v>
      </c>
      <c r="DS20" s="178">
        <f t="shared" si="3"/>
        <v>1.1466E-2</v>
      </c>
      <c r="DT20" s="178">
        <f t="shared" si="3"/>
        <v>0.24148800000000001</v>
      </c>
      <c r="DU20" s="178">
        <f t="shared" si="3"/>
        <v>0</v>
      </c>
      <c r="DV20" s="178">
        <f t="shared" si="3"/>
        <v>5.7230000000000003E-2</v>
      </c>
      <c r="DW20" s="178">
        <f t="shared" si="3"/>
        <v>2.1492000000000001E-2</v>
      </c>
      <c r="DX20" s="178">
        <f t="shared" si="3"/>
        <v>0.15221799999999999</v>
      </c>
      <c r="DY20" s="178">
        <f t="shared" si="3"/>
        <v>5.3250000000000007E-3</v>
      </c>
      <c r="DZ20" s="178">
        <f t="shared" si="3"/>
        <v>0</v>
      </c>
      <c r="EA20" s="179">
        <f t="shared" si="5"/>
        <v>243.51113200000009</v>
      </c>
      <c r="EB20" s="180">
        <f t="shared" si="6"/>
        <v>7.1870888532285672E-5</v>
      </c>
      <c r="EC20" s="171">
        <f t="shared" si="7"/>
        <v>5.9458786082759932E-5</v>
      </c>
      <c r="EF20" s="172">
        <f t="shared" si="8"/>
        <v>1E-4</v>
      </c>
      <c r="EH20" s="120" t="s">
        <v>24</v>
      </c>
      <c r="EI20" s="172">
        <f t="shared" si="9"/>
        <v>1E-4</v>
      </c>
    </row>
    <row r="21" spans="1:139">
      <c r="A21" s="170" t="s">
        <v>27</v>
      </c>
      <c r="B21" s="170">
        <v>1182.6400000000001</v>
      </c>
      <c r="C21" s="170">
        <v>55.52</v>
      </c>
      <c r="D21" s="170">
        <v>8145.0200000000013</v>
      </c>
      <c r="F21" s="170">
        <v>22863.769999999997</v>
      </c>
      <c r="H21" s="170">
        <v>2.33</v>
      </c>
      <c r="I21" s="170">
        <v>322.26000000000005</v>
      </c>
      <c r="J21" s="170">
        <v>421.95999999999992</v>
      </c>
      <c r="K21" s="170">
        <v>1456.7899999999997</v>
      </c>
      <c r="L21" s="170">
        <v>170.05</v>
      </c>
      <c r="P21" s="170">
        <v>90.690000000000012</v>
      </c>
      <c r="R21" s="170">
        <v>4.2399999999999993</v>
      </c>
      <c r="S21" s="170">
        <v>0.42000000000000004</v>
      </c>
      <c r="U21" s="170">
        <v>121.67999999999999</v>
      </c>
      <c r="V21" s="170">
        <v>95.22</v>
      </c>
      <c r="W21" s="170">
        <v>91.089999999999989</v>
      </c>
      <c r="Z21" s="170">
        <v>144.28</v>
      </c>
      <c r="AA21" s="170">
        <v>125.55999999999999</v>
      </c>
      <c r="AH21" s="170">
        <v>480.16</v>
      </c>
      <c r="AI21" s="170">
        <v>312.82</v>
      </c>
      <c r="AJ21" s="170">
        <v>409.44000000000005</v>
      </c>
      <c r="AO21" s="170">
        <v>11.04</v>
      </c>
      <c r="AP21" s="170">
        <v>23.049999999999997</v>
      </c>
      <c r="AQ21" s="170">
        <v>1787.41</v>
      </c>
      <c r="AR21" s="170">
        <v>732.55000000000007</v>
      </c>
      <c r="AT21" s="170">
        <v>92.760000000000019</v>
      </c>
      <c r="AU21" s="170">
        <v>561.16</v>
      </c>
      <c r="AV21" s="170">
        <v>75.010000000000005</v>
      </c>
      <c r="AW21" s="170">
        <v>10.650000000000002</v>
      </c>
      <c r="AX21" s="170">
        <v>16.53</v>
      </c>
      <c r="BA21" s="170">
        <v>591.36</v>
      </c>
      <c r="BB21" s="170">
        <v>451.8</v>
      </c>
      <c r="BD21" s="170">
        <v>496.67000000000007</v>
      </c>
      <c r="BE21" s="170">
        <v>74.940000000000012</v>
      </c>
      <c r="BF21" s="170">
        <v>569.12000000000012</v>
      </c>
      <c r="BG21" s="170">
        <v>0.01</v>
      </c>
      <c r="BH21" s="170">
        <v>25.620000000000005</v>
      </c>
      <c r="BI21" s="170">
        <v>581.09</v>
      </c>
      <c r="BJ21" s="170">
        <v>692.93000000000006</v>
      </c>
      <c r="BK21" s="170">
        <v>325.42</v>
      </c>
      <c r="BM21" s="170">
        <v>43615.060000000027</v>
      </c>
      <c r="BO21" s="170" t="s">
        <v>27</v>
      </c>
      <c r="BP21" s="178">
        <f t="shared" si="4"/>
        <v>21.169256000000001</v>
      </c>
      <c r="BQ21" s="178">
        <f t="shared" si="4"/>
        <v>0.24984000000000001</v>
      </c>
      <c r="BR21" s="178">
        <f t="shared" si="4"/>
        <v>268.78566000000006</v>
      </c>
      <c r="BS21" s="178">
        <f t="shared" si="4"/>
        <v>0</v>
      </c>
      <c r="BT21" s="178">
        <f t="shared" si="4"/>
        <v>1022.0105189999998</v>
      </c>
      <c r="BU21" s="178">
        <f t="shared" si="4"/>
        <v>0</v>
      </c>
      <c r="BV21" s="178">
        <f t="shared" si="4"/>
        <v>4.2872E-2</v>
      </c>
      <c r="BW21" s="178">
        <f t="shared" si="4"/>
        <v>0.96678000000000019</v>
      </c>
      <c r="BX21" s="178">
        <f t="shared" si="4"/>
        <v>0.37976399999999993</v>
      </c>
      <c r="BY21" s="178">
        <f t="shared" si="4"/>
        <v>24.911108999999996</v>
      </c>
      <c r="BZ21" s="178">
        <f t="shared" si="4"/>
        <v>0.493145</v>
      </c>
      <c r="CA21" s="178">
        <f t="shared" si="4"/>
        <v>0</v>
      </c>
      <c r="CB21" s="178">
        <f t="shared" si="4"/>
        <v>0</v>
      </c>
      <c r="CC21" s="178">
        <f t="shared" si="4"/>
        <v>0</v>
      </c>
      <c r="CD21" s="178">
        <f t="shared" si="4"/>
        <v>0.22672500000000004</v>
      </c>
      <c r="CE21" s="178">
        <f t="shared" si="4"/>
        <v>0</v>
      </c>
      <c r="CF21" s="178">
        <f t="shared" ref="CF21:CU32" si="12">+R21*CF$3</f>
        <v>7.0807999999999982E-2</v>
      </c>
      <c r="CG21" s="178">
        <f t="shared" si="12"/>
        <v>1.3860000000000001E-3</v>
      </c>
      <c r="CH21" s="178">
        <f t="shared" si="12"/>
        <v>0</v>
      </c>
      <c r="CI21" s="178">
        <f t="shared" si="12"/>
        <v>0.21902399999999997</v>
      </c>
      <c r="CJ21" s="178">
        <f t="shared" si="12"/>
        <v>1.5996959999999998</v>
      </c>
      <c r="CK21" s="178">
        <f t="shared" si="12"/>
        <v>1.247933</v>
      </c>
      <c r="CL21" s="178">
        <f t="shared" si="12"/>
        <v>0</v>
      </c>
      <c r="CM21" s="178">
        <f t="shared" si="12"/>
        <v>0</v>
      </c>
      <c r="CN21" s="178">
        <f t="shared" si="12"/>
        <v>0.66368799999999994</v>
      </c>
      <c r="CO21" s="178">
        <f t="shared" si="12"/>
        <v>0.27623199999999998</v>
      </c>
      <c r="CP21" s="178">
        <f t="shared" si="12"/>
        <v>0</v>
      </c>
      <c r="CQ21" s="178">
        <f t="shared" si="12"/>
        <v>0</v>
      </c>
      <c r="CR21" s="178">
        <f t="shared" si="12"/>
        <v>0</v>
      </c>
      <c r="CS21" s="178">
        <f t="shared" si="12"/>
        <v>0</v>
      </c>
      <c r="CT21" s="178">
        <f t="shared" si="12"/>
        <v>0</v>
      </c>
      <c r="CU21" s="178">
        <f t="shared" si="12"/>
        <v>0</v>
      </c>
      <c r="CV21" s="178">
        <f t="shared" si="10"/>
        <v>3.1690560000000003</v>
      </c>
      <c r="CW21" s="178">
        <f t="shared" si="10"/>
        <v>1.783074</v>
      </c>
      <c r="CX21" s="178">
        <f t="shared" si="10"/>
        <v>7.2470880000000015</v>
      </c>
      <c r="CY21" s="178">
        <f t="shared" si="10"/>
        <v>0</v>
      </c>
      <c r="CZ21" s="178">
        <f t="shared" si="10"/>
        <v>0</v>
      </c>
      <c r="DA21" s="178">
        <f t="shared" si="10"/>
        <v>0</v>
      </c>
      <c r="DB21" s="178">
        <f t="shared" si="10"/>
        <v>0</v>
      </c>
      <c r="DC21" s="178">
        <f t="shared" si="10"/>
        <v>0.5586239999999999</v>
      </c>
      <c r="DD21" s="178">
        <f t="shared" si="10"/>
        <v>0.46791499999999991</v>
      </c>
      <c r="DE21" s="178">
        <f t="shared" si="10"/>
        <v>34.854495</v>
      </c>
      <c r="DF21" s="178">
        <f t="shared" si="10"/>
        <v>3.0034550000000007</v>
      </c>
      <c r="DG21" s="178">
        <f t="shared" si="10"/>
        <v>0</v>
      </c>
      <c r="DH21" s="178">
        <f t="shared" si="10"/>
        <v>1.3079160000000003</v>
      </c>
      <c r="DI21" s="178">
        <f t="shared" si="10"/>
        <v>2.3568719999999996</v>
      </c>
      <c r="DJ21" s="178">
        <f t="shared" si="10"/>
        <v>4.8831510000000007</v>
      </c>
      <c r="DK21" s="178">
        <f t="shared" si="10"/>
        <v>0.28648500000000005</v>
      </c>
      <c r="DL21" s="178">
        <f t="shared" si="11"/>
        <v>7.6038000000000008E-2</v>
      </c>
      <c r="DM21" s="178">
        <f t="shared" si="11"/>
        <v>0</v>
      </c>
      <c r="DN21" s="178">
        <f t="shared" si="11"/>
        <v>0</v>
      </c>
      <c r="DO21" s="178">
        <f t="shared" si="11"/>
        <v>7.6285439999999998</v>
      </c>
      <c r="DP21" s="178">
        <f t="shared" si="11"/>
        <v>4.7890800000000002</v>
      </c>
      <c r="DQ21" s="178">
        <f t="shared" si="11"/>
        <v>0</v>
      </c>
      <c r="DR21" s="178">
        <f t="shared" si="11"/>
        <v>7.7480520000000004</v>
      </c>
      <c r="DS21" s="178">
        <f t="shared" si="11"/>
        <v>9.7422000000000009E-2</v>
      </c>
      <c r="DT21" s="178">
        <f t="shared" si="11"/>
        <v>2.2195680000000002</v>
      </c>
      <c r="DU21" s="178">
        <f t="shared" si="11"/>
        <v>1.0000000000000001E-5</v>
      </c>
      <c r="DV21" s="178">
        <f t="shared" si="11"/>
        <v>0.24851400000000004</v>
      </c>
      <c r="DW21" s="178">
        <f t="shared" si="11"/>
        <v>1.0459620000000001</v>
      </c>
      <c r="DX21" s="178">
        <f t="shared" si="11"/>
        <v>2.3559619999999999</v>
      </c>
      <c r="DY21" s="178">
        <f t="shared" si="11"/>
        <v>0.48813000000000001</v>
      </c>
      <c r="DZ21" s="178">
        <f t="shared" si="11"/>
        <v>0</v>
      </c>
      <c r="EA21" s="179">
        <f t="shared" si="5"/>
        <v>1429.9298499999995</v>
      </c>
      <c r="EB21" s="180">
        <f t="shared" si="6"/>
        <v>4.2203544459863912E-4</v>
      </c>
      <c r="EC21" s="171">
        <f t="shared" si="7"/>
        <v>3.491499233164541E-4</v>
      </c>
      <c r="EF21" s="172">
        <f t="shared" si="8"/>
        <v>2.9999999999999997E-4</v>
      </c>
      <c r="EH21" s="120" t="s">
        <v>27</v>
      </c>
      <c r="EI21" s="172">
        <f t="shared" si="9"/>
        <v>2.9999999999999997E-4</v>
      </c>
    </row>
    <row r="22" spans="1:139">
      <c r="A22" s="170" t="s">
        <v>131</v>
      </c>
      <c r="B22" s="170">
        <v>0.13999999999999999</v>
      </c>
      <c r="C22" s="170">
        <v>0.08</v>
      </c>
      <c r="D22" s="170">
        <v>0.43000000000000005</v>
      </c>
      <c r="F22" s="170">
        <v>0.90999999999999992</v>
      </c>
      <c r="K22" s="170">
        <v>0.02</v>
      </c>
      <c r="L22" s="170">
        <v>0.06</v>
      </c>
      <c r="P22" s="170">
        <v>0.38</v>
      </c>
      <c r="U22" s="170">
        <v>0.96</v>
      </c>
      <c r="V22" s="170">
        <v>0.62000000000000011</v>
      </c>
      <c r="W22" s="170">
        <v>0.74</v>
      </c>
      <c r="AH22" s="170">
        <v>0.42000000000000004</v>
      </c>
      <c r="AI22" s="170">
        <v>0.81</v>
      </c>
      <c r="AO22" s="170">
        <v>1358.6499999999999</v>
      </c>
      <c r="AP22" s="170">
        <v>-0.02</v>
      </c>
      <c r="AQ22" s="170">
        <v>2.2799999999999994</v>
      </c>
      <c r="AT22" s="170">
        <v>0.35</v>
      </c>
      <c r="AU22" s="170">
        <v>0.51</v>
      </c>
      <c r="AV22" s="170">
        <v>0.14000000000000001</v>
      </c>
      <c r="BH22" s="170">
        <v>0.21000000000000002</v>
      </c>
      <c r="BI22" s="170">
        <v>0.28000000000000003</v>
      </c>
      <c r="BJ22" s="170">
        <v>0.05</v>
      </c>
      <c r="BK22" s="170">
        <v>-0.02</v>
      </c>
      <c r="BM22" s="170">
        <v>1367.9999999999998</v>
      </c>
      <c r="BO22" s="170" t="s">
        <v>131</v>
      </c>
      <c r="BP22" s="178">
        <f t="shared" si="4"/>
        <v>2.5059999999999995E-3</v>
      </c>
      <c r="BQ22" s="178">
        <f t="shared" si="4"/>
        <v>3.5999999999999997E-4</v>
      </c>
      <c r="BR22" s="178">
        <f t="shared" si="4"/>
        <v>1.4190000000000003E-2</v>
      </c>
      <c r="BS22" s="178">
        <f t="shared" si="4"/>
        <v>0</v>
      </c>
      <c r="BT22" s="178">
        <f t="shared" si="4"/>
        <v>4.0676999999999991E-2</v>
      </c>
      <c r="BU22" s="178">
        <f t="shared" si="4"/>
        <v>0</v>
      </c>
      <c r="BV22" s="178">
        <f t="shared" si="4"/>
        <v>0</v>
      </c>
      <c r="BW22" s="178">
        <f t="shared" si="4"/>
        <v>0</v>
      </c>
      <c r="BX22" s="178">
        <f t="shared" si="4"/>
        <v>0</v>
      </c>
      <c r="BY22" s="178">
        <f t="shared" si="4"/>
        <v>3.4200000000000002E-4</v>
      </c>
      <c r="BZ22" s="178">
        <f t="shared" si="4"/>
        <v>1.7399999999999997E-4</v>
      </c>
      <c r="CA22" s="178">
        <f t="shared" si="4"/>
        <v>0</v>
      </c>
      <c r="CB22" s="178">
        <f t="shared" si="4"/>
        <v>0</v>
      </c>
      <c r="CC22" s="178">
        <f t="shared" si="4"/>
        <v>0</v>
      </c>
      <c r="CD22" s="178">
        <f t="shared" si="4"/>
        <v>9.5E-4</v>
      </c>
      <c r="CE22" s="178">
        <f t="shared" si="4"/>
        <v>0</v>
      </c>
      <c r="CF22" s="178">
        <f t="shared" si="12"/>
        <v>0</v>
      </c>
      <c r="CG22" s="178">
        <f t="shared" si="12"/>
        <v>0</v>
      </c>
      <c r="CH22" s="178">
        <f t="shared" si="12"/>
        <v>0</v>
      </c>
      <c r="CI22" s="178">
        <f t="shared" si="12"/>
        <v>1.7279999999999999E-3</v>
      </c>
      <c r="CJ22" s="178">
        <f t="shared" si="12"/>
        <v>1.0416000000000002E-2</v>
      </c>
      <c r="CK22" s="178">
        <f t="shared" si="12"/>
        <v>1.0137999999999999E-2</v>
      </c>
      <c r="CL22" s="178">
        <f t="shared" si="12"/>
        <v>0</v>
      </c>
      <c r="CM22" s="178">
        <f t="shared" si="12"/>
        <v>0</v>
      </c>
      <c r="CN22" s="178">
        <f t="shared" si="12"/>
        <v>0</v>
      </c>
      <c r="CO22" s="178">
        <f t="shared" si="12"/>
        <v>0</v>
      </c>
      <c r="CP22" s="178">
        <f t="shared" si="12"/>
        <v>0</v>
      </c>
      <c r="CQ22" s="178">
        <f t="shared" si="12"/>
        <v>0</v>
      </c>
      <c r="CR22" s="178">
        <f t="shared" si="12"/>
        <v>0</v>
      </c>
      <c r="CS22" s="178">
        <f t="shared" si="12"/>
        <v>0</v>
      </c>
      <c r="CT22" s="178">
        <f t="shared" si="12"/>
        <v>0</v>
      </c>
      <c r="CU22" s="178">
        <f t="shared" si="12"/>
        <v>0</v>
      </c>
      <c r="CV22" s="178">
        <f t="shared" si="10"/>
        <v>2.7720000000000002E-3</v>
      </c>
      <c r="CW22" s="178">
        <f t="shared" si="10"/>
        <v>4.6170000000000004E-3</v>
      </c>
      <c r="CX22" s="178">
        <f t="shared" si="10"/>
        <v>0</v>
      </c>
      <c r="CY22" s="178">
        <f t="shared" si="10"/>
        <v>0</v>
      </c>
      <c r="CZ22" s="178">
        <f t="shared" si="10"/>
        <v>0</v>
      </c>
      <c r="DA22" s="178">
        <f t="shared" si="10"/>
        <v>0</v>
      </c>
      <c r="DB22" s="178">
        <f t="shared" si="10"/>
        <v>0</v>
      </c>
      <c r="DC22" s="178">
        <f t="shared" si="10"/>
        <v>68.747689999999992</v>
      </c>
      <c r="DD22" s="178">
        <f t="shared" si="10"/>
        <v>-4.06E-4</v>
      </c>
      <c r="DE22" s="178">
        <f t="shared" si="10"/>
        <v>4.4459999999999986E-2</v>
      </c>
      <c r="DF22" s="178">
        <f t="shared" si="10"/>
        <v>0</v>
      </c>
      <c r="DG22" s="178">
        <f t="shared" si="10"/>
        <v>0</v>
      </c>
      <c r="DH22" s="178">
        <f t="shared" si="10"/>
        <v>4.9349999999999993E-3</v>
      </c>
      <c r="DI22" s="178">
        <f t="shared" si="10"/>
        <v>2.1419999999999998E-3</v>
      </c>
      <c r="DJ22" s="178">
        <f t="shared" si="10"/>
        <v>9.1140000000000023E-3</v>
      </c>
      <c r="DK22" s="178">
        <f t="shared" si="10"/>
        <v>0</v>
      </c>
      <c r="DL22" s="178">
        <f t="shared" si="11"/>
        <v>0</v>
      </c>
      <c r="DM22" s="178">
        <f t="shared" si="11"/>
        <v>0</v>
      </c>
      <c r="DN22" s="178">
        <f t="shared" si="11"/>
        <v>0</v>
      </c>
      <c r="DO22" s="178">
        <f t="shared" si="11"/>
        <v>0</v>
      </c>
      <c r="DP22" s="178">
        <f t="shared" si="11"/>
        <v>0</v>
      </c>
      <c r="DQ22" s="178">
        <f t="shared" si="11"/>
        <v>0</v>
      </c>
      <c r="DR22" s="178">
        <f t="shared" si="11"/>
        <v>0</v>
      </c>
      <c r="DS22" s="178">
        <f t="shared" si="11"/>
        <v>0</v>
      </c>
      <c r="DT22" s="178">
        <f t="shared" si="11"/>
        <v>0</v>
      </c>
      <c r="DU22" s="178">
        <f t="shared" si="11"/>
        <v>0</v>
      </c>
      <c r="DV22" s="178">
        <f t="shared" si="11"/>
        <v>2.0370000000000002E-3</v>
      </c>
      <c r="DW22" s="178">
        <f t="shared" si="11"/>
        <v>5.04E-4</v>
      </c>
      <c r="DX22" s="178">
        <f t="shared" si="11"/>
        <v>1.7000000000000001E-4</v>
      </c>
      <c r="DY22" s="178">
        <f t="shared" si="11"/>
        <v>-3.0000000000000001E-5</v>
      </c>
      <c r="DZ22" s="178">
        <f t="shared" si="11"/>
        <v>0</v>
      </c>
      <c r="EA22" s="179">
        <f t="shared" si="5"/>
        <v>68.89948600000001</v>
      </c>
      <c r="EB22" s="180">
        <f t="shared" si="6"/>
        <v>2.0335280927681678E-5</v>
      </c>
      <c r="EC22" s="171">
        <f t="shared" si="7"/>
        <v>1.6823377911471053E-5</v>
      </c>
      <c r="EF22" s="172">
        <f t="shared" si="8"/>
        <v>0</v>
      </c>
      <c r="EH22" s="126" t="s">
        <v>131</v>
      </c>
      <c r="EI22" s="172">
        <f t="shared" si="9"/>
        <v>0</v>
      </c>
    </row>
    <row r="23" spans="1:139">
      <c r="A23" s="170" t="s">
        <v>30</v>
      </c>
      <c r="B23" s="170">
        <v>15171.51</v>
      </c>
      <c r="C23" s="170">
        <v>183.53000000000003</v>
      </c>
      <c r="D23" s="170">
        <v>3616.1900000000005</v>
      </c>
      <c r="F23" s="170">
        <v>18446.100000000002</v>
      </c>
      <c r="H23" s="170">
        <v>4.0500000000000007</v>
      </c>
      <c r="I23" s="170">
        <v>497.50000000000006</v>
      </c>
      <c r="J23" s="170">
        <v>645.73</v>
      </c>
      <c r="K23" s="170">
        <v>2263.3700000000003</v>
      </c>
      <c r="L23" s="170">
        <v>289.74</v>
      </c>
      <c r="P23" s="170">
        <v>154.29999999999998</v>
      </c>
      <c r="R23" s="170">
        <v>4.3999999999999995</v>
      </c>
      <c r="S23" s="170">
        <v>0.87999999999999989</v>
      </c>
      <c r="U23" s="170">
        <v>230.81</v>
      </c>
      <c r="V23" s="170">
        <v>176.18000000000006</v>
      </c>
      <c r="W23" s="170">
        <v>170.19</v>
      </c>
      <c r="Z23" s="170">
        <v>136.09</v>
      </c>
      <c r="AA23" s="170">
        <v>193.91</v>
      </c>
      <c r="AH23" s="170">
        <v>751.33</v>
      </c>
      <c r="AI23" s="170">
        <v>525.54</v>
      </c>
      <c r="AJ23" s="170">
        <v>634.14</v>
      </c>
      <c r="AO23" s="170">
        <v>14.919999999999998</v>
      </c>
      <c r="AP23" s="170">
        <v>35.339999999999996</v>
      </c>
      <c r="AQ23" s="170">
        <v>28226.34</v>
      </c>
      <c r="AR23" s="170">
        <v>1145.9900000000002</v>
      </c>
      <c r="AT23" s="170">
        <v>156.13000000000002</v>
      </c>
      <c r="AU23" s="170">
        <v>829.91</v>
      </c>
      <c r="AV23" s="170">
        <v>126.02</v>
      </c>
      <c r="AW23" s="170">
        <v>14.81</v>
      </c>
      <c r="AX23" s="170">
        <v>27.74</v>
      </c>
      <c r="BA23" s="170">
        <v>911.25</v>
      </c>
      <c r="BB23" s="170">
        <v>712.04999999999973</v>
      </c>
      <c r="BD23" s="170">
        <v>767.44000000000017</v>
      </c>
      <c r="BE23" s="170">
        <v>114.41000000000001</v>
      </c>
      <c r="BF23" s="170">
        <v>871.50999999999976</v>
      </c>
      <c r="BG23" s="170">
        <v>0.01</v>
      </c>
      <c r="BH23" s="170">
        <v>46.280000000000008</v>
      </c>
      <c r="BI23" s="170">
        <v>883.26999999999987</v>
      </c>
      <c r="BJ23" s="170">
        <v>1024.8800000000001</v>
      </c>
      <c r="BK23" s="170">
        <v>447.28000000000003</v>
      </c>
      <c r="BM23" s="170">
        <v>80451.070000000036</v>
      </c>
      <c r="BO23" s="170" t="s">
        <v>30</v>
      </c>
      <c r="BP23" s="178">
        <f t="shared" si="4"/>
        <v>271.57002899999998</v>
      </c>
      <c r="BQ23" s="178">
        <f t="shared" si="4"/>
        <v>0.82588500000000009</v>
      </c>
      <c r="BR23" s="178">
        <f t="shared" si="4"/>
        <v>119.33427000000002</v>
      </c>
      <c r="BS23" s="178">
        <f t="shared" si="4"/>
        <v>0</v>
      </c>
      <c r="BT23" s="178">
        <f t="shared" si="4"/>
        <v>824.54067000000009</v>
      </c>
      <c r="BU23" s="178">
        <f t="shared" si="4"/>
        <v>0</v>
      </c>
      <c r="BV23" s="178">
        <f t="shared" si="4"/>
        <v>7.4520000000000017E-2</v>
      </c>
      <c r="BW23" s="178">
        <f t="shared" si="4"/>
        <v>1.4925000000000002</v>
      </c>
      <c r="BX23" s="178">
        <f t="shared" si="4"/>
        <v>0.58115700000000003</v>
      </c>
      <c r="BY23" s="178">
        <f t="shared" si="4"/>
        <v>38.703627000000004</v>
      </c>
      <c r="BZ23" s="178">
        <f t="shared" si="4"/>
        <v>0.84024599999999994</v>
      </c>
      <c r="CA23" s="178">
        <f t="shared" si="4"/>
        <v>0</v>
      </c>
      <c r="CB23" s="178">
        <f t="shared" si="4"/>
        <v>0</v>
      </c>
      <c r="CC23" s="178">
        <f t="shared" si="4"/>
        <v>0</v>
      </c>
      <c r="CD23" s="178">
        <f t="shared" si="4"/>
        <v>0.38574999999999998</v>
      </c>
      <c r="CE23" s="178">
        <f t="shared" si="4"/>
        <v>0</v>
      </c>
      <c r="CF23" s="178">
        <f t="shared" si="12"/>
        <v>7.347999999999999E-2</v>
      </c>
      <c r="CG23" s="178">
        <f t="shared" si="12"/>
        <v>2.9039999999999995E-3</v>
      </c>
      <c r="CH23" s="178">
        <f t="shared" si="12"/>
        <v>0</v>
      </c>
      <c r="CI23" s="178">
        <f t="shared" si="12"/>
        <v>0.41545799999999999</v>
      </c>
      <c r="CJ23" s="178">
        <f t="shared" si="12"/>
        <v>2.9598240000000007</v>
      </c>
      <c r="CK23" s="178">
        <f t="shared" si="12"/>
        <v>2.3316029999999999</v>
      </c>
      <c r="CL23" s="178">
        <f t="shared" si="12"/>
        <v>0</v>
      </c>
      <c r="CM23" s="178">
        <f t="shared" si="12"/>
        <v>0</v>
      </c>
      <c r="CN23" s="178">
        <f t="shared" si="12"/>
        <v>0.62601399999999996</v>
      </c>
      <c r="CO23" s="178">
        <f t="shared" si="12"/>
        <v>0.42660200000000004</v>
      </c>
      <c r="CP23" s="178">
        <f t="shared" si="12"/>
        <v>0</v>
      </c>
      <c r="CQ23" s="178">
        <f t="shared" si="12"/>
        <v>0</v>
      </c>
      <c r="CR23" s="178">
        <f t="shared" si="12"/>
        <v>0</v>
      </c>
      <c r="CS23" s="178">
        <f t="shared" si="12"/>
        <v>0</v>
      </c>
      <c r="CT23" s="178">
        <f t="shared" si="12"/>
        <v>0</v>
      </c>
      <c r="CU23" s="178">
        <f t="shared" si="12"/>
        <v>0</v>
      </c>
      <c r="CV23" s="178">
        <f t="shared" si="10"/>
        <v>4.9587780000000006</v>
      </c>
      <c r="CW23" s="178">
        <f t="shared" si="10"/>
        <v>2.9955780000000001</v>
      </c>
      <c r="CX23" s="178">
        <f t="shared" si="10"/>
        <v>11.224278</v>
      </c>
      <c r="CY23" s="178">
        <f t="shared" si="10"/>
        <v>0</v>
      </c>
      <c r="CZ23" s="178">
        <f t="shared" si="10"/>
        <v>0</v>
      </c>
      <c r="DA23" s="178">
        <f t="shared" si="10"/>
        <v>0</v>
      </c>
      <c r="DB23" s="178">
        <f t="shared" si="10"/>
        <v>0</v>
      </c>
      <c r="DC23" s="178">
        <f t="shared" si="10"/>
        <v>0.75495199999999985</v>
      </c>
      <c r="DD23" s="178">
        <f t="shared" si="10"/>
        <v>0.71740199999999987</v>
      </c>
      <c r="DE23" s="178">
        <f t="shared" si="10"/>
        <v>550.41363000000001</v>
      </c>
      <c r="DF23" s="178">
        <f t="shared" si="10"/>
        <v>4.6985590000000013</v>
      </c>
      <c r="DG23" s="178">
        <f t="shared" si="10"/>
        <v>0</v>
      </c>
      <c r="DH23" s="178">
        <f t="shared" si="10"/>
        <v>2.2014330000000002</v>
      </c>
      <c r="DI23" s="178">
        <f t="shared" si="10"/>
        <v>3.4856219999999998</v>
      </c>
      <c r="DJ23" s="178">
        <f t="shared" si="10"/>
        <v>8.2039020000000011</v>
      </c>
      <c r="DK23" s="178">
        <f t="shared" si="10"/>
        <v>0.39838899999999999</v>
      </c>
      <c r="DL23" s="178">
        <f t="shared" si="11"/>
        <v>0.127604</v>
      </c>
      <c r="DM23" s="178">
        <f t="shared" si="11"/>
        <v>0</v>
      </c>
      <c r="DN23" s="178">
        <f t="shared" si="11"/>
        <v>0</v>
      </c>
      <c r="DO23" s="178">
        <f t="shared" si="11"/>
        <v>11.755125</v>
      </c>
      <c r="DP23" s="178">
        <f t="shared" si="11"/>
        <v>7.5477299999999969</v>
      </c>
      <c r="DQ23" s="178">
        <f t="shared" si="11"/>
        <v>0</v>
      </c>
      <c r="DR23" s="178">
        <f t="shared" si="11"/>
        <v>11.972064000000001</v>
      </c>
      <c r="DS23" s="178">
        <f t="shared" si="11"/>
        <v>0.148733</v>
      </c>
      <c r="DT23" s="178">
        <f t="shared" si="11"/>
        <v>3.3988889999999987</v>
      </c>
      <c r="DU23" s="178">
        <f t="shared" si="11"/>
        <v>1.0000000000000001E-5</v>
      </c>
      <c r="DV23" s="178">
        <f t="shared" si="11"/>
        <v>0.44891600000000009</v>
      </c>
      <c r="DW23" s="178">
        <f t="shared" si="11"/>
        <v>1.5898859999999997</v>
      </c>
      <c r="DX23" s="178">
        <f t="shared" si="11"/>
        <v>3.4845920000000001</v>
      </c>
      <c r="DY23" s="178">
        <f t="shared" si="11"/>
        <v>0.67092000000000007</v>
      </c>
      <c r="DZ23" s="178">
        <f t="shared" si="11"/>
        <v>0</v>
      </c>
      <c r="EA23" s="179">
        <f t="shared" si="5"/>
        <v>1896.3815309999998</v>
      </c>
      <c r="EB23" s="180">
        <f t="shared" si="6"/>
        <v>5.5970593422064244E-4</v>
      </c>
      <c r="EC23" s="171">
        <f t="shared" si="7"/>
        <v>4.6304471938073745E-4</v>
      </c>
      <c r="EF23" s="172">
        <f t="shared" si="8"/>
        <v>5.0000000000000001E-4</v>
      </c>
      <c r="EH23" s="120" t="s">
        <v>30</v>
      </c>
      <c r="EI23" s="172">
        <f t="shared" si="9"/>
        <v>5.0000000000000001E-4</v>
      </c>
    </row>
    <row r="24" spans="1:139">
      <c r="A24" s="170" t="s">
        <v>31</v>
      </c>
      <c r="B24" s="170">
        <v>849.08</v>
      </c>
      <c r="C24" s="170">
        <v>12.409999999999998</v>
      </c>
      <c r="D24" s="170">
        <v>761.11</v>
      </c>
      <c r="F24" s="170">
        <v>2452.6600000000003</v>
      </c>
      <c r="H24" s="170">
        <v>2.2199999999999993</v>
      </c>
      <c r="I24" s="170">
        <v>229.23000000000002</v>
      </c>
      <c r="J24" s="170">
        <v>298.33999999999997</v>
      </c>
      <c r="K24" s="170">
        <v>1057.79</v>
      </c>
      <c r="L24" s="170">
        <v>112.83</v>
      </c>
      <c r="P24" s="170">
        <v>49.33</v>
      </c>
      <c r="R24" s="170">
        <v>1.69</v>
      </c>
      <c r="S24" s="170">
        <v>0.24</v>
      </c>
      <c r="U24" s="170">
        <v>47.5</v>
      </c>
      <c r="V24" s="170">
        <v>35.409999999999997</v>
      </c>
      <c r="W24" s="170">
        <v>38.430000000000007</v>
      </c>
      <c r="Z24" s="170">
        <v>70.820000000000007</v>
      </c>
      <c r="AA24" s="170">
        <v>88.39</v>
      </c>
      <c r="AH24" s="170">
        <v>312.60000000000002</v>
      </c>
      <c r="AI24" s="170">
        <v>185.83999999999997</v>
      </c>
      <c r="AJ24" s="170">
        <v>289.51000000000005</v>
      </c>
      <c r="AO24" s="170">
        <v>9.33</v>
      </c>
      <c r="AP24" s="170">
        <v>17.239999999999998</v>
      </c>
      <c r="AQ24" s="170">
        <v>4183.63</v>
      </c>
      <c r="AR24" s="170">
        <v>532.58000000000004</v>
      </c>
      <c r="AT24" s="170">
        <v>86.72</v>
      </c>
      <c r="AU24" s="170">
        <v>553.42999999999984</v>
      </c>
      <c r="AV24" s="170">
        <v>72.209999999999994</v>
      </c>
      <c r="AW24" s="170">
        <v>6.7800000000000011</v>
      </c>
      <c r="AX24" s="170">
        <v>14.199999999999998</v>
      </c>
      <c r="BA24" s="170">
        <v>415.27000000000004</v>
      </c>
      <c r="BB24" s="170">
        <v>333.23</v>
      </c>
      <c r="BD24" s="170">
        <v>352.86000000000007</v>
      </c>
      <c r="BE24" s="170">
        <v>52.61</v>
      </c>
      <c r="BF24" s="170">
        <v>392.82999999999993</v>
      </c>
      <c r="BH24" s="170">
        <v>9.1799999999999979</v>
      </c>
      <c r="BI24" s="170">
        <v>533.67999999999995</v>
      </c>
      <c r="BJ24" s="170">
        <v>474.2</v>
      </c>
      <c r="BK24" s="170">
        <v>239.70999999999998</v>
      </c>
      <c r="BM24" s="170">
        <v>15175.120000000003</v>
      </c>
      <c r="BO24" s="170" t="s">
        <v>31</v>
      </c>
      <c r="BP24" s="178">
        <f t="shared" si="4"/>
        <v>15.198532</v>
      </c>
      <c r="BQ24" s="178">
        <f t="shared" si="4"/>
        <v>5.5844999999999992E-2</v>
      </c>
      <c r="BR24" s="178">
        <f t="shared" si="4"/>
        <v>25.116630000000001</v>
      </c>
      <c r="BS24" s="178">
        <f t="shared" si="4"/>
        <v>0</v>
      </c>
      <c r="BT24" s="178">
        <f t="shared" si="4"/>
        <v>109.63390200000001</v>
      </c>
      <c r="BU24" s="178">
        <f t="shared" si="4"/>
        <v>0</v>
      </c>
      <c r="BV24" s="178">
        <f t="shared" si="4"/>
        <v>4.0847999999999988E-2</v>
      </c>
      <c r="BW24" s="178">
        <f t="shared" si="4"/>
        <v>0.68769000000000002</v>
      </c>
      <c r="BX24" s="178">
        <f t="shared" si="4"/>
        <v>0.26850599999999997</v>
      </c>
      <c r="BY24" s="178">
        <f t="shared" si="4"/>
        <v>18.088208999999999</v>
      </c>
      <c r="BZ24" s="178">
        <f t="shared" si="4"/>
        <v>0.32720699999999997</v>
      </c>
      <c r="CA24" s="178">
        <f t="shared" si="4"/>
        <v>0</v>
      </c>
      <c r="CB24" s="178">
        <f t="shared" si="4"/>
        <v>0</v>
      </c>
      <c r="CC24" s="178">
        <f t="shared" si="4"/>
        <v>0</v>
      </c>
      <c r="CD24" s="178">
        <f t="shared" si="4"/>
        <v>0.123325</v>
      </c>
      <c r="CE24" s="178">
        <f t="shared" si="4"/>
        <v>0</v>
      </c>
      <c r="CF24" s="178">
        <f t="shared" si="12"/>
        <v>2.8222999999999998E-2</v>
      </c>
      <c r="CG24" s="178">
        <f t="shared" si="12"/>
        <v>7.9199999999999995E-4</v>
      </c>
      <c r="CH24" s="178">
        <f t="shared" si="12"/>
        <v>0</v>
      </c>
      <c r="CI24" s="178">
        <f t="shared" si="12"/>
        <v>8.5499999999999993E-2</v>
      </c>
      <c r="CJ24" s="178">
        <f t="shared" si="12"/>
        <v>0.59488799999999986</v>
      </c>
      <c r="CK24" s="178">
        <f t="shared" si="12"/>
        <v>0.52649100000000015</v>
      </c>
      <c r="CL24" s="178">
        <f t="shared" si="12"/>
        <v>0</v>
      </c>
      <c r="CM24" s="178">
        <f t="shared" si="12"/>
        <v>0</v>
      </c>
      <c r="CN24" s="178">
        <f t="shared" si="12"/>
        <v>0.32577200000000001</v>
      </c>
      <c r="CO24" s="178">
        <f t="shared" si="12"/>
        <v>0.19445800000000002</v>
      </c>
      <c r="CP24" s="178">
        <f t="shared" si="12"/>
        <v>0</v>
      </c>
      <c r="CQ24" s="178">
        <f t="shared" si="12"/>
        <v>0</v>
      </c>
      <c r="CR24" s="178">
        <f t="shared" si="12"/>
        <v>0</v>
      </c>
      <c r="CS24" s="178">
        <f t="shared" si="12"/>
        <v>0</v>
      </c>
      <c r="CT24" s="178">
        <f t="shared" si="12"/>
        <v>0</v>
      </c>
      <c r="CU24" s="178">
        <f t="shared" si="12"/>
        <v>0</v>
      </c>
      <c r="CV24" s="178">
        <f t="shared" si="10"/>
        <v>2.0631600000000003</v>
      </c>
      <c r="CW24" s="178">
        <f t="shared" si="10"/>
        <v>1.0592879999999998</v>
      </c>
      <c r="CX24" s="178">
        <f t="shared" si="10"/>
        <v>5.124327000000001</v>
      </c>
      <c r="CY24" s="178">
        <f t="shared" si="10"/>
        <v>0</v>
      </c>
      <c r="CZ24" s="178">
        <f t="shared" si="10"/>
        <v>0</v>
      </c>
      <c r="DA24" s="178">
        <f t="shared" si="10"/>
        <v>0</v>
      </c>
      <c r="DB24" s="178">
        <f t="shared" si="10"/>
        <v>0</v>
      </c>
      <c r="DC24" s="178">
        <f t="shared" si="10"/>
        <v>0.47209800000000002</v>
      </c>
      <c r="DD24" s="178">
        <f t="shared" si="10"/>
        <v>0.34997199999999995</v>
      </c>
      <c r="DE24" s="178">
        <f t="shared" si="10"/>
        <v>81.580785000000006</v>
      </c>
      <c r="DF24" s="178">
        <f t="shared" si="10"/>
        <v>2.1835780000000002</v>
      </c>
      <c r="DG24" s="178">
        <f t="shared" si="10"/>
        <v>0</v>
      </c>
      <c r="DH24" s="178">
        <f t="shared" si="10"/>
        <v>1.2227520000000001</v>
      </c>
      <c r="DI24" s="178">
        <f t="shared" si="10"/>
        <v>2.3244059999999993</v>
      </c>
      <c r="DJ24" s="178">
        <f t="shared" si="10"/>
        <v>4.7008710000000002</v>
      </c>
      <c r="DK24" s="178">
        <f t="shared" si="10"/>
        <v>0.18238200000000004</v>
      </c>
      <c r="DL24" s="178">
        <f t="shared" si="11"/>
        <v>6.5319999999999989E-2</v>
      </c>
      <c r="DM24" s="178">
        <f t="shared" si="11"/>
        <v>0</v>
      </c>
      <c r="DN24" s="178">
        <f t="shared" si="11"/>
        <v>0</v>
      </c>
      <c r="DO24" s="178">
        <f t="shared" si="11"/>
        <v>5.3569830000000005</v>
      </c>
      <c r="DP24" s="178">
        <f t="shared" si="11"/>
        <v>3.532238</v>
      </c>
      <c r="DQ24" s="178">
        <f t="shared" si="11"/>
        <v>0</v>
      </c>
      <c r="DR24" s="178">
        <f t="shared" si="11"/>
        <v>5.5046160000000013</v>
      </c>
      <c r="DS24" s="178">
        <f t="shared" si="11"/>
        <v>6.8392999999999995E-2</v>
      </c>
      <c r="DT24" s="178">
        <f t="shared" si="11"/>
        <v>1.5320369999999996</v>
      </c>
      <c r="DU24" s="178">
        <f t="shared" si="11"/>
        <v>0</v>
      </c>
      <c r="DV24" s="178">
        <f t="shared" si="11"/>
        <v>8.9045999999999986E-2</v>
      </c>
      <c r="DW24" s="178">
        <f t="shared" si="11"/>
        <v>0.96062399999999992</v>
      </c>
      <c r="DX24" s="178">
        <f t="shared" si="11"/>
        <v>1.6122799999999999</v>
      </c>
      <c r="DY24" s="178">
        <f t="shared" si="11"/>
        <v>0.35956499999999997</v>
      </c>
      <c r="DZ24" s="178">
        <f t="shared" si="11"/>
        <v>0</v>
      </c>
      <c r="EA24" s="179">
        <f t="shared" si="5"/>
        <v>291.64153900000002</v>
      </c>
      <c r="EB24" s="180">
        <f t="shared" si="6"/>
        <v>8.6076297082193502E-5</v>
      </c>
      <c r="EC24" s="171">
        <f t="shared" si="7"/>
        <v>7.1210920576098672E-5</v>
      </c>
      <c r="EF24" s="172">
        <f t="shared" si="8"/>
        <v>1E-4</v>
      </c>
      <c r="EH24" s="120" t="s">
        <v>31</v>
      </c>
      <c r="EI24" s="172">
        <f t="shared" si="9"/>
        <v>1E-4</v>
      </c>
    </row>
    <row r="25" spans="1:139">
      <c r="A25" s="170" t="s">
        <v>32</v>
      </c>
      <c r="B25" s="170">
        <v>255621.06000000003</v>
      </c>
      <c r="C25" s="170">
        <v>147326.74000000002</v>
      </c>
      <c r="D25" s="170">
        <v>942836.95999999985</v>
      </c>
      <c r="E25" s="170">
        <v>141524.62</v>
      </c>
      <c r="F25" s="170">
        <v>519019.68000000005</v>
      </c>
      <c r="G25" s="170">
        <v>141390.32</v>
      </c>
      <c r="H25" s="170">
        <v>191690.39999999997</v>
      </c>
      <c r="I25" s="170">
        <v>64116.049999999996</v>
      </c>
      <c r="J25" s="170">
        <v>82897.820000000007</v>
      </c>
      <c r="K25" s="170">
        <v>420814.96</v>
      </c>
      <c r="L25" s="170">
        <v>65395.21</v>
      </c>
      <c r="M25" s="170">
        <v>1004193.8300000001</v>
      </c>
      <c r="N25" s="170">
        <v>101373.96</v>
      </c>
      <c r="O25" s="170">
        <v>274764.00999999995</v>
      </c>
      <c r="P25" s="170">
        <v>141659.38999999998</v>
      </c>
      <c r="Q25" s="170">
        <v>593993.87</v>
      </c>
      <c r="R25" s="170">
        <v>226711.8</v>
      </c>
      <c r="S25" s="170">
        <v>100981.98000000001</v>
      </c>
      <c r="T25" s="170">
        <v>59259.23</v>
      </c>
      <c r="U25" s="170">
        <v>292408.88</v>
      </c>
      <c r="V25" s="170">
        <v>227873.57000000004</v>
      </c>
      <c r="W25" s="170">
        <v>242451.86000000002</v>
      </c>
      <c r="X25" s="170">
        <v>100295.74000000002</v>
      </c>
      <c r="Y25" s="170">
        <v>357416.73</v>
      </c>
      <c r="Z25" s="170">
        <v>33992.619999999995</v>
      </c>
      <c r="AA25" s="170">
        <v>58021.790000000008</v>
      </c>
      <c r="AB25" s="170">
        <v>345236.95</v>
      </c>
      <c r="AC25" s="170">
        <v>146107.37</v>
      </c>
      <c r="AD25" s="170">
        <v>104195.95999999999</v>
      </c>
      <c r="AE25" s="170">
        <v>1259101.3900000001</v>
      </c>
      <c r="AF25" s="170">
        <v>58760.03</v>
      </c>
      <c r="AG25" s="170">
        <v>372171.77</v>
      </c>
      <c r="AH25" s="170">
        <v>114689.11</v>
      </c>
      <c r="AI25" s="170">
        <v>102139.35999999999</v>
      </c>
      <c r="AJ25" s="170">
        <v>82764.660000000018</v>
      </c>
      <c r="AL25" s="170">
        <v>28.34</v>
      </c>
      <c r="AN25" s="170">
        <v>2859.17</v>
      </c>
      <c r="AO25" s="170">
        <v>1037161.1799999999</v>
      </c>
      <c r="AP25" s="170">
        <v>710384.59</v>
      </c>
      <c r="AQ25" s="170">
        <v>249182.16000000003</v>
      </c>
      <c r="AR25" s="170">
        <v>147622.54</v>
      </c>
      <c r="AS25" s="170">
        <v>1036222.3200000001</v>
      </c>
      <c r="AT25" s="170">
        <v>173585.15999999997</v>
      </c>
      <c r="AU25" s="170">
        <v>384610.78</v>
      </c>
      <c r="AV25" s="170">
        <v>460766.04999999993</v>
      </c>
      <c r="AW25" s="170">
        <v>648592.09</v>
      </c>
      <c r="AX25" s="170">
        <v>169813.21</v>
      </c>
      <c r="AY25" s="170">
        <v>1266683.3000000003</v>
      </c>
      <c r="AZ25" s="170">
        <v>209486.56</v>
      </c>
      <c r="BA25" s="170">
        <v>118871.74</v>
      </c>
      <c r="BB25" s="170">
        <v>97291.82</v>
      </c>
      <c r="BC25" s="170">
        <v>219984.02999999997</v>
      </c>
      <c r="BD25" s="170">
        <v>99304.79</v>
      </c>
      <c r="BE25" s="170">
        <v>393170.54</v>
      </c>
      <c r="BF25" s="170">
        <v>113334.24999999997</v>
      </c>
      <c r="BG25" s="170">
        <v>4.62</v>
      </c>
      <c r="BH25" s="170">
        <v>652561.16000000015</v>
      </c>
      <c r="BI25" s="170">
        <v>269363.97000000009</v>
      </c>
      <c r="BJ25" s="170">
        <v>183009.61</v>
      </c>
      <c r="BK25" s="170">
        <v>101687.50999999998</v>
      </c>
      <c r="BL25" s="170">
        <v>30676.959999999999</v>
      </c>
      <c r="BM25" s="170">
        <v>18149458.129999999</v>
      </c>
      <c r="BO25" s="170" t="s">
        <v>32</v>
      </c>
      <c r="BP25" s="178">
        <f t="shared" si="4"/>
        <v>4575.6169740000005</v>
      </c>
      <c r="BQ25" s="178">
        <f t="shared" si="4"/>
        <v>662.97032999999999</v>
      </c>
      <c r="BR25" s="178">
        <f t="shared" si="4"/>
        <v>31113.619679999996</v>
      </c>
      <c r="BS25" s="178">
        <f t="shared" si="4"/>
        <v>566.09848</v>
      </c>
      <c r="BT25" s="178">
        <f t="shared" si="4"/>
        <v>23200.179695999999</v>
      </c>
      <c r="BU25" s="178">
        <f t="shared" si="4"/>
        <v>664.53450400000008</v>
      </c>
      <c r="BV25" s="178">
        <f t="shared" si="4"/>
        <v>3527.1033599999992</v>
      </c>
      <c r="BW25" s="178">
        <f t="shared" si="4"/>
        <v>192.34815</v>
      </c>
      <c r="BX25" s="178">
        <f t="shared" si="4"/>
        <v>74.608038000000008</v>
      </c>
      <c r="BY25" s="178">
        <f t="shared" si="4"/>
        <v>7195.9358160000011</v>
      </c>
      <c r="BZ25" s="178">
        <f t="shared" si="4"/>
        <v>189.646109</v>
      </c>
      <c r="CA25" s="178">
        <f t="shared" si="4"/>
        <v>85155.636784000002</v>
      </c>
      <c r="CB25" s="178">
        <f t="shared" si="4"/>
        <v>375.08365200000003</v>
      </c>
      <c r="CC25" s="178">
        <f t="shared" si="4"/>
        <v>2500.3524909999996</v>
      </c>
      <c r="CD25" s="178">
        <f t="shared" si="4"/>
        <v>354.14847499999996</v>
      </c>
      <c r="CE25" s="178">
        <f t="shared" si="4"/>
        <v>8850.5086630000005</v>
      </c>
      <c r="CF25" s="178">
        <f t="shared" si="12"/>
        <v>3786.0870599999998</v>
      </c>
      <c r="CG25" s="178">
        <f t="shared" si="12"/>
        <v>333.24053400000003</v>
      </c>
      <c r="CH25" s="178">
        <f t="shared" si="12"/>
        <v>888.88845000000003</v>
      </c>
      <c r="CI25" s="178">
        <f t="shared" si="12"/>
        <v>526.33598399999994</v>
      </c>
      <c r="CJ25" s="178">
        <f t="shared" si="12"/>
        <v>3828.2759760000004</v>
      </c>
      <c r="CK25" s="178">
        <f t="shared" si="12"/>
        <v>3321.5904820000005</v>
      </c>
      <c r="CL25" s="178">
        <f t="shared" si="12"/>
        <v>210.62105400000002</v>
      </c>
      <c r="CM25" s="178">
        <f t="shared" si="12"/>
        <v>1107.991863</v>
      </c>
      <c r="CN25" s="178">
        <f t="shared" si="12"/>
        <v>156.36605199999997</v>
      </c>
      <c r="CO25" s="178">
        <f t="shared" si="12"/>
        <v>127.64793800000002</v>
      </c>
      <c r="CP25" s="178">
        <f t="shared" si="12"/>
        <v>1070.234545</v>
      </c>
      <c r="CQ25" s="178">
        <f t="shared" si="12"/>
        <v>1519.5166479999998</v>
      </c>
      <c r="CR25" s="178">
        <f t="shared" si="12"/>
        <v>2281.8915239999997</v>
      </c>
      <c r="CS25" s="178">
        <f t="shared" si="12"/>
        <v>1133.1912510000002</v>
      </c>
      <c r="CT25" s="178">
        <f t="shared" si="12"/>
        <v>346.68417699999998</v>
      </c>
      <c r="CU25" s="178">
        <f t="shared" si="12"/>
        <v>186.08588500000002</v>
      </c>
      <c r="CV25" s="178">
        <f t="shared" si="10"/>
        <v>756.948126</v>
      </c>
      <c r="CW25" s="178">
        <f t="shared" si="10"/>
        <v>582.19435199999998</v>
      </c>
      <c r="CX25" s="178">
        <f t="shared" si="10"/>
        <v>1464.9344820000003</v>
      </c>
      <c r="CY25" s="178">
        <f t="shared" si="10"/>
        <v>0</v>
      </c>
      <c r="CZ25" s="178">
        <f t="shared" si="10"/>
        <v>0.81052400000000002</v>
      </c>
      <c r="DA25" s="178">
        <f t="shared" si="10"/>
        <v>0</v>
      </c>
      <c r="DB25" s="178">
        <f t="shared" si="10"/>
        <v>83.487763999999999</v>
      </c>
      <c r="DC25" s="178">
        <f t="shared" si="10"/>
        <v>52480.355707999996</v>
      </c>
      <c r="DD25" s="178">
        <f t="shared" si="10"/>
        <v>14420.807176999999</v>
      </c>
      <c r="DE25" s="178">
        <f t="shared" si="10"/>
        <v>4859.0521200000003</v>
      </c>
      <c r="DF25" s="178">
        <f t="shared" si="10"/>
        <v>605.25241400000004</v>
      </c>
      <c r="DG25" s="178">
        <f t="shared" si="10"/>
        <v>4766.6226720000004</v>
      </c>
      <c r="DH25" s="178">
        <f t="shared" si="10"/>
        <v>2447.5507559999996</v>
      </c>
      <c r="DI25" s="178">
        <f t="shared" si="10"/>
        <v>1615.365276</v>
      </c>
      <c r="DJ25" s="178">
        <f t="shared" si="10"/>
        <v>29995.869854999997</v>
      </c>
      <c r="DK25" s="178">
        <f t="shared" si="10"/>
        <v>17447.127220999999</v>
      </c>
      <c r="DL25" s="178">
        <f t="shared" si="11"/>
        <v>781.14076599999999</v>
      </c>
      <c r="DM25" s="178">
        <f t="shared" si="11"/>
        <v>54847.386890000009</v>
      </c>
      <c r="DN25" s="178">
        <f t="shared" si="11"/>
        <v>523.71640000000002</v>
      </c>
      <c r="DO25" s="178">
        <f t="shared" si="11"/>
        <v>1533.4454460000002</v>
      </c>
      <c r="DP25" s="178">
        <f t="shared" si="11"/>
        <v>1031.2932920000001</v>
      </c>
      <c r="DQ25" s="178">
        <f t="shared" si="11"/>
        <v>725.94729899999993</v>
      </c>
      <c r="DR25" s="178">
        <f t="shared" si="11"/>
        <v>1549.1547239999998</v>
      </c>
      <c r="DS25" s="178">
        <f t="shared" si="11"/>
        <v>511.12170199999997</v>
      </c>
      <c r="DT25" s="178">
        <f t="shared" si="11"/>
        <v>442.00357499999984</v>
      </c>
      <c r="DU25" s="178">
        <f t="shared" si="11"/>
        <v>4.62E-3</v>
      </c>
      <c r="DV25" s="178">
        <f t="shared" si="11"/>
        <v>6329.8432520000015</v>
      </c>
      <c r="DW25" s="178">
        <f t="shared" si="11"/>
        <v>484.85514600000016</v>
      </c>
      <c r="DX25" s="178">
        <f t="shared" si="11"/>
        <v>622.23267399999997</v>
      </c>
      <c r="DY25" s="178">
        <f t="shared" si="11"/>
        <v>152.53126499999996</v>
      </c>
      <c r="DZ25" s="178">
        <f t="shared" si="11"/>
        <v>107.36936</v>
      </c>
      <c r="EA25" s="179">
        <f t="shared" si="5"/>
        <v>391191.46548300004</v>
      </c>
      <c r="EB25" s="180">
        <f t="shared" si="6"/>
        <v>0.11545787652332117</v>
      </c>
      <c r="EC25" s="171">
        <f t="shared" si="7"/>
        <v>9.5518301247743589E-2</v>
      </c>
      <c r="EF25" s="172">
        <f t="shared" si="8"/>
        <v>9.5500000000000002E-2</v>
      </c>
      <c r="EH25" s="120" t="s">
        <v>32</v>
      </c>
      <c r="EI25" s="172">
        <f t="shared" si="9"/>
        <v>9.5500000000000002E-2</v>
      </c>
    </row>
    <row r="26" spans="1:139">
      <c r="A26" s="170" t="s">
        <v>33</v>
      </c>
      <c r="B26" s="170">
        <v>40647.97</v>
      </c>
      <c r="C26" s="170">
        <v>19049.140000000003</v>
      </c>
      <c r="D26" s="170">
        <v>103869.18000000002</v>
      </c>
      <c r="F26" s="170">
        <v>38900.870000000003</v>
      </c>
      <c r="H26" s="170">
        <v>81.06</v>
      </c>
      <c r="I26" s="170">
        <v>143233.82999999999</v>
      </c>
      <c r="J26" s="170">
        <v>13708.8</v>
      </c>
      <c r="K26" s="170">
        <v>48691.820000000007</v>
      </c>
      <c r="L26" s="170">
        <v>14769.439999999999</v>
      </c>
      <c r="P26" s="170">
        <v>48257.619999999995</v>
      </c>
      <c r="R26" s="170">
        <v>70.27</v>
      </c>
      <c r="S26" s="170">
        <v>353.57</v>
      </c>
      <c r="U26" s="170">
        <v>105905.45999999999</v>
      </c>
      <c r="V26" s="170">
        <v>81503.38</v>
      </c>
      <c r="W26" s="170">
        <v>86750.569999999992</v>
      </c>
      <c r="Z26" s="170">
        <v>1902.11</v>
      </c>
      <c r="AA26" s="170">
        <v>4254.2699999999995</v>
      </c>
      <c r="AH26" s="170">
        <v>16307.849999999999</v>
      </c>
      <c r="AI26" s="170">
        <v>11692.169999999998</v>
      </c>
      <c r="AJ26" s="170">
        <v>13823.029999999997</v>
      </c>
      <c r="AN26" s="170">
        <v>116103.55999999998</v>
      </c>
      <c r="AO26" s="170">
        <v>1828.9199999999998</v>
      </c>
      <c r="AP26" s="170">
        <v>737.32999999999993</v>
      </c>
      <c r="AQ26" s="170">
        <v>15295.910000000002</v>
      </c>
      <c r="AR26" s="170">
        <v>24479.83</v>
      </c>
      <c r="AT26" s="170">
        <v>3363.7200000000003</v>
      </c>
      <c r="AU26" s="170">
        <v>91212.170000000013</v>
      </c>
      <c r="AV26" s="170">
        <v>132856.94</v>
      </c>
      <c r="AW26" s="170">
        <v>288.21000000000004</v>
      </c>
      <c r="AX26" s="170">
        <v>584.42000000000007</v>
      </c>
      <c r="AY26" s="170">
        <v>36.630000000000003</v>
      </c>
      <c r="BA26" s="170">
        <v>19857.899999999998</v>
      </c>
      <c r="BB26" s="170">
        <v>16390.240000000002</v>
      </c>
      <c r="BD26" s="170">
        <v>16498.52</v>
      </c>
      <c r="BE26" s="170">
        <v>2448.9499999999998</v>
      </c>
      <c r="BF26" s="170">
        <v>18939.680000000004</v>
      </c>
      <c r="BG26" s="170">
        <v>43034.850000000006</v>
      </c>
      <c r="BH26" s="170">
        <v>21629.819999999992</v>
      </c>
      <c r="BI26" s="170">
        <v>37100.630000000005</v>
      </c>
      <c r="BJ26" s="170">
        <v>25953.430000000004</v>
      </c>
      <c r="BK26" s="170">
        <v>20655.79</v>
      </c>
      <c r="BM26" s="170">
        <v>1403069.8599999996</v>
      </c>
      <c r="BO26" s="170" t="s">
        <v>33</v>
      </c>
      <c r="BP26" s="178">
        <f t="shared" si="4"/>
        <v>727.59866299999999</v>
      </c>
      <c r="BQ26" s="178">
        <f t="shared" si="4"/>
        <v>85.721130000000002</v>
      </c>
      <c r="BR26" s="178">
        <f t="shared" si="4"/>
        <v>3427.6829400000011</v>
      </c>
      <c r="BS26" s="178">
        <f t="shared" si="4"/>
        <v>0</v>
      </c>
      <c r="BT26" s="178">
        <f t="shared" si="4"/>
        <v>1738.8688890000001</v>
      </c>
      <c r="BU26" s="178">
        <f t="shared" si="4"/>
        <v>0</v>
      </c>
      <c r="BV26" s="178">
        <f t="shared" si="4"/>
        <v>1.4915039999999999</v>
      </c>
      <c r="BW26" s="178">
        <f t="shared" si="4"/>
        <v>429.70148999999998</v>
      </c>
      <c r="BX26" s="178">
        <f t="shared" si="4"/>
        <v>12.337919999999999</v>
      </c>
      <c r="BY26" s="178">
        <f t="shared" si="4"/>
        <v>832.63012200000014</v>
      </c>
      <c r="BZ26" s="178">
        <f t="shared" si="4"/>
        <v>42.831375999999992</v>
      </c>
      <c r="CA26" s="178">
        <f t="shared" si="4"/>
        <v>0</v>
      </c>
      <c r="CB26" s="178">
        <f t="shared" si="4"/>
        <v>0</v>
      </c>
      <c r="CC26" s="178">
        <f t="shared" si="4"/>
        <v>0</v>
      </c>
      <c r="CD26" s="178">
        <f t="shared" si="4"/>
        <v>120.64404999999999</v>
      </c>
      <c r="CE26" s="178">
        <f t="shared" si="4"/>
        <v>0</v>
      </c>
      <c r="CF26" s="178">
        <f t="shared" si="12"/>
        <v>1.1735089999999999</v>
      </c>
      <c r="CG26" s="178">
        <f t="shared" si="12"/>
        <v>1.1667810000000001</v>
      </c>
      <c r="CH26" s="178">
        <f t="shared" si="12"/>
        <v>0</v>
      </c>
      <c r="CI26" s="178">
        <f t="shared" si="12"/>
        <v>190.62982799999997</v>
      </c>
      <c r="CJ26" s="178">
        <f t="shared" si="12"/>
        <v>1369.2567839999999</v>
      </c>
      <c r="CK26" s="178">
        <f t="shared" si="12"/>
        <v>1188.4828089999999</v>
      </c>
      <c r="CL26" s="178">
        <f t="shared" si="12"/>
        <v>0</v>
      </c>
      <c r="CM26" s="178">
        <f t="shared" si="12"/>
        <v>0</v>
      </c>
      <c r="CN26" s="178">
        <f t="shared" si="12"/>
        <v>8.7497059999999998</v>
      </c>
      <c r="CO26" s="178">
        <f t="shared" si="12"/>
        <v>9.359394</v>
      </c>
      <c r="CP26" s="178">
        <f t="shared" si="12"/>
        <v>0</v>
      </c>
      <c r="CQ26" s="178">
        <f t="shared" si="12"/>
        <v>0</v>
      </c>
      <c r="CR26" s="178">
        <f t="shared" si="12"/>
        <v>0</v>
      </c>
      <c r="CS26" s="178">
        <f t="shared" si="12"/>
        <v>0</v>
      </c>
      <c r="CT26" s="178">
        <f t="shared" si="12"/>
        <v>0</v>
      </c>
      <c r="CU26" s="178">
        <f t="shared" si="12"/>
        <v>0</v>
      </c>
      <c r="CV26" s="178">
        <f t="shared" si="10"/>
        <v>107.63180999999999</v>
      </c>
      <c r="CW26" s="178">
        <f t="shared" si="10"/>
        <v>66.645368999999988</v>
      </c>
      <c r="CX26" s="178">
        <f t="shared" si="10"/>
        <v>244.66763099999994</v>
      </c>
      <c r="CY26" s="178">
        <f t="shared" si="10"/>
        <v>0</v>
      </c>
      <c r="CZ26" s="178">
        <f t="shared" si="10"/>
        <v>0</v>
      </c>
      <c r="DA26" s="178">
        <f t="shared" si="10"/>
        <v>0</v>
      </c>
      <c r="DB26" s="178">
        <f t="shared" si="10"/>
        <v>3390.2239519999994</v>
      </c>
      <c r="DC26" s="178">
        <f t="shared" si="10"/>
        <v>92.543351999999985</v>
      </c>
      <c r="DD26" s="178">
        <f t="shared" si="10"/>
        <v>14.967798999999998</v>
      </c>
      <c r="DE26" s="178">
        <f t="shared" si="10"/>
        <v>298.27024500000005</v>
      </c>
      <c r="DF26" s="178">
        <f t="shared" si="10"/>
        <v>100.36730300000002</v>
      </c>
      <c r="DG26" s="178">
        <f t="shared" si="10"/>
        <v>0</v>
      </c>
      <c r="DH26" s="178">
        <f t="shared" si="10"/>
        <v>47.428452</v>
      </c>
      <c r="DI26" s="178">
        <f t="shared" si="10"/>
        <v>383.091114</v>
      </c>
      <c r="DJ26" s="178">
        <f t="shared" si="10"/>
        <v>8648.9867940000004</v>
      </c>
      <c r="DK26" s="178">
        <f t="shared" si="10"/>
        <v>7.7528490000000012</v>
      </c>
      <c r="DL26" s="178">
        <f t="shared" si="11"/>
        <v>2.6883320000000004</v>
      </c>
      <c r="DM26" s="178">
        <f t="shared" si="11"/>
        <v>1.586079</v>
      </c>
      <c r="DN26" s="178">
        <f t="shared" si="11"/>
        <v>0</v>
      </c>
      <c r="DO26" s="178">
        <f t="shared" si="11"/>
        <v>256.16690999999997</v>
      </c>
      <c r="DP26" s="178">
        <f t="shared" si="11"/>
        <v>173.73654400000001</v>
      </c>
      <c r="DQ26" s="178">
        <f t="shared" si="11"/>
        <v>0</v>
      </c>
      <c r="DR26" s="178">
        <f t="shared" si="11"/>
        <v>257.376912</v>
      </c>
      <c r="DS26" s="178">
        <f t="shared" si="11"/>
        <v>3.1836349999999998</v>
      </c>
      <c r="DT26" s="178">
        <f t="shared" si="11"/>
        <v>73.86475200000001</v>
      </c>
      <c r="DU26" s="178">
        <f t="shared" si="11"/>
        <v>43.034850000000006</v>
      </c>
      <c r="DV26" s="178">
        <f t="shared" si="11"/>
        <v>209.80925399999992</v>
      </c>
      <c r="DW26" s="178">
        <f t="shared" si="11"/>
        <v>66.781134000000009</v>
      </c>
      <c r="DX26" s="178">
        <f t="shared" si="11"/>
        <v>88.241662000000005</v>
      </c>
      <c r="DY26" s="178">
        <f t="shared" si="11"/>
        <v>30.983685000000001</v>
      </c>
      <c r="DZ26" s="178">
        <f t="shared" si="11"/>
        <v>0</v>
      </c>
      <c r="EA26" s="179">
        <f t="shared" si="5"/>
        <v>24798.357314000008</v>
      </c>
      <c r="EB26" s="180">
        <f t="shared" si="6"/>
        <v>7.3190903416205421E-3</v>
      </c>
      <c r="EC26" s="171">
        <f t="shared" si="7"/>
        <v>6.0550834396226735E-3</v>
      </c>
      <c r="EF26" s="172">
        <f t="shared" si="8"/>
        <v>6.1000000000000004E-3</v>
      </c>
      <c r="EH26" s="120" t="s">
        <v>33</v>
      </c>
      <c r="EI26" s="172">
        <f t="shared" si="9"/>
        <v>6.1000000000000004E-3</v>
      </c>
    </row>
    <row r="27" spans="1:139">
      <c r="A27" s="170" t="s">
        <v>34</v>
      </c>
      <c r="B27" s="170">
        <v>927.49999999999989</v>
      </c>
      <c r="C27" s="170">
        <v>54938.770000000004</v>
      </c>
      <c r="D27" s="170">
        <v>1058169.42</v>
      </c>
      <c r="E27" s="170">
        <v>77867.650000000009</v>
      </c>
      <c r="F27" s="170">
        <v>7151.6200000000017</v>
      </c>
      <c r="J27" s="170">
        <v>68885.710000000006</v>
      </c>
      <c r="K27" s="170">
        <v>110091.89999999998</v>
      </c>
      <c r="L27" s="170">
        <v>957.12000000000012</v>
      </c>
      <c r="P27" s="170">
        <v>3956.3300000000004</v>
      </c>
      <c r="S27" s="170">
        <v>31.37</v>
      </c>
      <c r="U27" s="170">
        <v>9678.2900000000009</v>
      </c>
      <c r="V27" s="170">
        <v>7407.7599999999993</v>
      </c>
      <c r="W27" s="170">
        <v>6549.16</v>
      </c>
      <c r="AA27" s="170">
        <v>2557.75</v>
      </c>
      <c r="AH27" s="170">
        <v>4773.7400000000007</v>
      </c>
      <c r="AI27" s="170">
        <v>9032.93</v>
      </c>
      <c r="AO27" s="170">
        <v>204.95</v>
      </c>
      <c r="AP27" s="170">
        <v>-6.259999999999998</v>
      </c>
      <c r="AQ27" s="170">
        <v>26716.389999999996</v>
      </c>
      <c r="AS27" s="170">
        <v>55786.55</v>
      </c>
      <c r="AT27" s="170">
        <v>2580.2299999999996</v>
      </c>
      <c r="AU27" s="170">
        <v>4503.29</v>
      </c>
      <c r="AV27" s="170">
        <v>7728.5</v>
      </c>
      <c r="AX27" s="170">
        <v>106161.86</v>
      </c>
      <c r="BB27" s="170">
        <v>14.84</v>
      </c>
      <c r="BG27" s="170">
        <v>0.79</v>
      </c>
      <c r="BH27" s="170">
        <v>1959.2400000000002</v>
      </c>
      <c r="BI27" s="170">
        <v>1045.75</v>
      </c>
      <c r="BJ27" s="170">
        <v>466.59999999999997</v>
      </c>
      <c r="BK27" s="170">
        <v>1230.8499999999999</v>
      </c>
      <c r="BL27" s="170">
        <v>10988.06</v>
      </c>
      <c r="BM27" s="170">
        <v>1642358.6600000004</v>
      </c>
      <c r="BO27" s="170" t="s">
        <v>34</v>
      </c>
      <c r="BP27" s="178">
        <f t="shared" si="4"/>
        <v>16.602249999999998</v>
      </c>
      <c r="BQ27" s="178">
        <f t="shared" si="4"/>
        <v>247.22446500000001</v>
      </c>
      <c r="BR27" s="178">
        <f t="shared" si="4"/>
        <v>34919.590859999997</v>
      </c>
      <c r="BS27" s="178">
        <f t="shared" si="4"/>
        <v>311.47060000000005</v>
      </c>
      <c r="BT27" s="178">
        <f t="shared" si="4"/>
        <v>319.67741400000006</v>
      </c>
      <c r="BU27" s="178">
        <f t="shared" si="4"/>
        <v>0</v>
      </c>
      <c r="BV27" s="178">
        <f t="shared" si="4"/>
        <v>0</v>
      </c>
      <c r="BW27" s="178">
        <f t="shared" si="4"/>
        <v>0</v>
      </c>
      <c r="BX27" s="178">
        <f t="shared" si="4"/>
        <v>61.997139000000004</v>
      </c>
      <c r="BY27" s="178">
        <f t="shared" si="4"/>
        <v>1882.5714899999998</v>
      </c>
      <c r="BZ27" s="178">
        <f t="shared" si="4"/>
        <v>2.7756480000000003</v>
      </c>
      <c r="CA27" s="178">
        <f t="shared" si="4"/>
        <v>0</v>
      </c>
      <c r="CB27" s="178">
        <f t="shared" si="4"/>
        <v>0</v>
      </c>
      <c r="CC27" s="178">
        <f t="shared" si="4"/>
        <v>0</v>
      </c>
      <c r="CD27" s="178">
        <f t="shared" si="4"/>
        <v>9.8908250000000013</v>
      </c>
      <c r="CE27" s="178">
        <f t="shared" si="4"/>
        <v>0</v>
      </c>
      <c r="CF27" s="178">
        <f t="shared" si="12"/>
        <v>0</v>
      </c>
      <c r="CG27" s="178">
        <f t="shared" si="12"/>
        <v>0.103521</v>
      </c>
      <c r="CH27" s="178">
        <f t="shared" si="12"/>
        <v>0</v>
      </c>
      <c r="CI27" s="178">
        <f t="shared" si="12"/>
        <v>17.420922000000001</v>
      </c>
      <c r="CJ27" s="178">
        <f t="shared" si="12"/>
        <v>124.45036799999998</v>
      </c>
      <c r="CK27" s="178">
        <f t="shared" si="12"/>
        <v>89.723492000000007</v>
      </c>
      <c r="CL27" s="178">
        <f t="shared" si="12"/>
        <v>0</v>
      </c>
      <c r="CM27" s="178">
        <f t="shared" si="12"/>
        <v>0</v>
      </c>
      <c r="CN27" s="178">
        <f t="shared" si="12"/>
        <v>0</v>
      </c>
      <c r="CO27" s="178">
        <f t="shared" si="12"/>
        <v>5.6270500000000006</v>
      </c>
      <c r="CP27" s="178">
        <f t="shared" si="12"/>
        <v>0</v>
      </c>
      <c r="CQ27" s="178">
        <f t="shared" si="12"/>
        <v>0</v>
      </c>
      <c r="CR27" s="178">
        <f t="shared" si="12"/>
        <v>0</v>
      </c>
      <c r="CS27" s="178">
        <f t="shared" si="12"/>
        <v>0</v>
      </c>
      <c r="CT27" s="178">
        <f t="shared" si="12"/>
        <v>0</v>
      </c>
      <c r="CU27" s="178">
        <f t="shared" si="12"/>
        <v>0</v>
      </c>
      <c r="CV27" s="178">
        <f t="shared" si="10"/>
        <v>31.506684000000003</v>
      </c>
      <c r="CW27" s="178">
        <f t="shared" si="10"/>
        <v>51.487701000000001</v>
      </c>
      <c r="CX27" s="178">
        <f t="shared" si="10"/>
        <v>0</v>
      </c>
      <c r="CY27" s="178">
        <f t="shared" si="10"/>
        <v>0</v>
      </c>
      <c r="CZ27" s="178">
        <f t="shared" si="10"/>
        <v>0</v>
      </c>
      <c r="DA27" s="178">
        <f t="shared" si="10"/>
        <v>0</v>
      </c>
      <c r="DB27" s="178">
        <f t="shared" si="10"/>
        <v>0</v>
      </c>
      <c r="DC27" s="178">
        <f t="shared" si="10"/>
        <v>10.370469999999999</v>
      </c>
      <c r="DD27" s="178">
        <f t="shared" si="10"/>
        <v>-0.12707799999999994</v>
      </c>
      <c r="DE27" s="178">
        <f t="shared" si="10"/>
        <v>520.96960499999989</v>
      </c>
      <c r="DF27" s="178">
        <f t="shared" si="10"/>
        <v>0</v>
      </c>
      <c r="DG27" s="178">
        <f t="shared" si="10"/>
        <v>256.61813000000001</v>
      </c>
      <c r="DH27" s="178">
        <f t="shared" si="10"/>
        <v>36.381242999999991</v>
      </c>
      <c r="DI27" s="178">
        <f t="shared" si="10"/>
        <v>18.913817999999999</v>
      </c>
      <c r="DJ27" s="178">
        <f t="shared" si="10"/>
        <v>503.12535000000003</v>
      </c>
      <c r="DK27" s="178">
        <f t="shared" si="10"/>
        <v>0</v>
      </c>
      <c r="DL27" s="178">
        <f t="shared" si="11"/>
        <v>488.34455600000001</v>
      </c>
      <c r="DM27" s="178">
        <f t="shared" si="11"/>
        <v>0</v>
      </c>
      <c r="DN27" s="178">
        <f t="shared" si="11"/>
        <v>0</v>
      </c>
      <c r="DO27" s="178">
        <f t="shared" si="11"/>
        <v>0</v>
      </c>
      <c r="DP27" s="178">
        <f t="shared" si="11"/>
        <v>0.157304</v>
      </c>
      <c r="DQ27" s="178">
        <f t="shared" si="11"/>
        <v>0</v>
      </c>
      <c r="DR27" s="178">
        <f t="shared" si="11"/>
        <v>0</v>
      </c>
      <c r="DS27" s="178">
        <f t="shared" si="11"/>
        <v>0</v>
      </c>
      <c r="DT27" s="178">
        <f t="shared" si="11"/>
        <v>0</v>
      </c>
      <c r="DU27" s="178">
        <f t="shared" si="11"/>
        <v>7.9000000000000001E-4</v>
      </c>
      <c r="DV27" s="178">
        <f t="shared" si="11"/>
        <v>19.004628000000004</v>
      </c>
      <c r="DW27" s="178">
        <f t="shared" si="11"/>
        <v>1.88235</v>
      </c>
      <c r="DX27" s="178">
        <f t="shared" si="11"/>
        <v>1.5864399999999999</v>
      </c>
      <c r="DY27" s="178">
        <f t="shared" si="11"/>
        <v>1.8462749999999999</v>
      </c>
      <c r="DZ27" s="178">
        <f t="shared" si="11"/>
        <v>38.458210000000001</v>
      </c>
      <c r="EA27" s="179">
        <f t="shared" si="5"/>
        <v>39989.652520000011</v>
      </c>
      <c r="EB27" s="180">
        <f t="shared" si="6"/>
        <v>1.1802712406222795E-2</v>
      </c>
      <c r="EC27" s="171">
        <f t="shared" si="7"/>
        <v>9.7643839736681181E-3</v>
      </c>
      <c r="EF27" s="172">
        <f t="shared" si="8"/>
        <v>9.7999999999999997E-3</v>
      </c>
      <c r="EH27" s="109" t="s">
        <v>37</v>
      </c>
      <c r="EI27" s="172">
        <f>ROUND(EF29,4)</f>
        <v>1.2999999999999999E-3</v>
      </c>
    </row>
    <row r="28" spans="1:139">
      <c r="A28" s="170" t="s">
        <v>35</v>
      </c>
      <c r="B28" s="170">
        <v>512.02</v>
      </c>
      <c r="C28" s="170">
        <v>53532.25</v>
      </c>
      <c r="D28" s="170">
        <v>386328.96</v>
      </c>
      <c r="E28" s="170">
        <v>537.58000000000004</v>
      </c>
      <c r="F28" s="170">
        <v>3816.2399999999993</v>
      </c>
      <c r="H28" s="170">
        <v>802.12</v>
      </c>
      <c r="K28" s="170">
        <v>9910.83</v>
      </c>
      <c r="L28" s="170">
        <v>509.03999999999991</v>
      </c>
      <c r="P28" s="170">
        <v>2091.23</v>
      </c>
      <c r="S28" s="170">
        <v>602.19000000000005</v>
      </c>
      <c r="U28" s="170">
        <v>5092.4400000000005</v>
      </c>
      <c r="V28" s="170">
        <v>3951.6699999999992</v>
      </c>
      <c r="W28" s="170">
        <v>3501.8199999999997</v>
      </c>
      <c r="AA28" s="170">
        <v>616.96</v>
      </c>
      <c r="AE28" s="170">
        <v>21017.730000000003</v>
      </c>
      <c r="AH28" s="170">
        <v>2521.17</v>
      </c>
      <c r="AI28" s="170">
        <v>4760.2699999999995</v>
      </c>
      <c r="AO28" s="170">
        <v>109.11</v>
      </c>
      <c r="AP28" s="170">
        <v>-6.25</v>
      </c>
      <c r="AQ28" s="170">
        <v>56368.85</v>
      </c>
      <c r="AS28" s="170">
        <v>67398.259999999995</v>
      </c>
      <c r="AT28" s="170">
        <v>1390.7700000000004</v>
      </c>
      <c r="AU28" s="170">
        <v>2316.13</v>
      </c>
      <c r="AV28" s="170">
        <v>966.67</v>
      </c>
      <c r="AX28" s="170">
        <v>177711.32</v>
      </c>
      <c r="BB28" s="170">
        <v>7.3999999999999995</v>
      </c>
      <c r="BE28" s="170">
        <v>112186.87</v>
      </c>
      <c r="BG28" s="170">
        <v>0.42</v>
      </c>
      <c r="BH28" s="170">
        <v>1039.3300000000002</v>
      </c>
      <c r="BI28" s="170">
        <v>542.1</v>
      </c>
      <c r="BJ28" s="170">
        <v>237.86</v>
      </c>
      <c r="BK28" s="170">
        <v>587.05000000000007</v>
      </c>
      <c r="BL28" s="170">
        <v>9004.01</v>
      </c>
      <c r="BM28" s="170">
        <v>929964.42000000016</v>
      </c>
      <c r="BO28" s="170" t="s">
        <v>35</v>
      </c>
      <c r="BP28" s="178">
        <f t="shared" si="4"/>
        <v>9.1651579999999999</v>
      </c>
      <c r="BQ28" s="178">
        <f t="shared" si="4"/>
        <v>240.89512499999998</v>
      </c>
      <c r="BR28" s="178">
        <f t="shared" si="4"/>
        <v>12748.855680000001</v>
      </c>
      <c r="BS28" s="178">
        <f t="shared" si="4"/>
        <v>2.1503200000000002</v>
      </c>
      <c r="BT28" s="178">
        <f t="shared" si="4"/>
        <v>170.58592799999997</v>
      </c>
      <c r="BU28" s="178">
        <f t="shared" si="4"/>
        <v>0</v>
      </c>
      <c r="BV28" s="178">
        <f t="shared" si="4"/>
        <v>14.759008</v>
      </c>
      <c r="BW28" s="178">
        <f t="shared" si="4"/>
        <v>0</v>
      </c>
      <c r="BX28" s="178">
        <f t="shared" si="4"/>
        <v>0</v>
      </c>
      <c r="BY28" s="178">
        <f t="shared" si="4"/>
        <v>169.47519300000002</v>
      </c>
      <c r="BZ28" s="178">
        <f t="shared" si="4"/>
        <v>1.4762159999999995</v>
      </c>
      <c r="CA28" s="178">
        <f t="shared" si="4"/>
        <v>0</v>
      </c>
      <c r="CB28" s="178">
        <f t="shared" si="4"/>
        <v>0</v>
      </c>
      <c r="CC28" s="178">
        <f t="shared" si="4"/>
        <v>0</v>
      </c>
      <c r="CD28" s="178">
        <f t="shared" si="4"/>
        <v>5.2280750000000005</v>
      </c>
      <c r="CE28" s="178">
        <f t="shared" si="4"/>
        <v>0</v>
      </c>
      <c r="CF28" s="178">
        <f t="shared" si="12"/>
        <v>0</v>
      </c>
      <c r="CG28" s="178">
        <f t="shared" si="12"/>
        <v>1.9872270000000001</v>
      </c>
      <c r="CH28" s="178">
        <f t="shared" si="12"/>
        <v>0</v>
      </c>
      <c r="CI28" s="178">
        <f t="shared" si="12"/>
        <v>9.1663920000000001</v>
      </c>
      <c r="CJ28" s="178">
        <f t="shared" si="12"/>
        <v>66.388055999999978</v>
      </c>
      <c r="CK28" s="178">
        <f t="shared" si="12"/>
        <v>47.974933999999998</v>
      </c>
      <c r="CL28" s="178">
        <f t="shared" si="12"/>
        <v>0</v>
      </c>
      <c r="CM28" s="178">
        <f t="shared" si="12"/>
        <v>0</v>
      </c>
      <c r="CN28" s="178">
        <f t="shared" si="12"/>
        <v>0</v>
      </c>
      <c r="CO28" s="178">
        <f t="shared" si="12"/>
        <v>1.3573120000000001</v>
      </c>
      <c r="CP28" s="178">
        <f t="shared" si="12"/>
        <v>0</v>
      </c>
      <c r="CQ28" s="178">
        <f t="shared" si="12"/>
        <v>0</v>
      </c>
      <c r="CR28" s="178">
        <f t="shared" si="12"/>
        <v>0</v>
      </c>
      <c r="CS28" s="178">
        <f t="shared" si="12"/>
        <v>18.915957000000002</v>
      </c>
      <c r="CT28" s="178">
        <f t="shared" si="12"/>
        <v>0</v>
      </c>
      <c r="CU28" s="178">
        <f t="shared" si="12"/>
        <v>0</v>
      </c>
      <c r="CV28" s="178">
        <f t="shared" si="10"/>
        <v>16.639721999999999</v>
      </c>
      <c r="CW28" s="178">
        <f t="shared" si="10"/>
        <v>27.133538999999999</v>
      </c>
      <c r="CX28" s="178">
        <f t="shared" si="10"/>
        <v>0</v>
      </c>
      <c r="CY28" s="178">
        <f t="shared" si="10"/>
        <v>0</v>
      </c>
      <c r="CZ28" s="178">
        <f t="shared" si="10"/>
        <v>0</v>
      </c>
      <c r="DA28" s="178">
        <f t="shared" si="10"/>
        <v>0</v>
      </c>
      <c r="DB28" s="178">
        <f t="shared" si="10"/>
        <v>0</v>
      </c>
      <c r="DC28" s="178">
        <f t="shared" si="10"/>
        <v>5.5209659999999996</v>
      </c>
      <c r="DD28" s="178">
        <f t="shared" si="10"/>
        <v>-0.12687499999999999</v>
      </c>
      <c r="DE28" s="178">
        <f t="shared" si="10"/>
        <v>1099.192575</v>
      </c>
      <c r="DF28" s="178">
        <f t="shared" si="10"/>
        <v>0</v>
      </c>
      <c r="DG28" s="178">
        <f t="shared" si="10"/>
        <v>310.03199599999999</v>
      </c>
      <c r="DH28" s="178">
        <f t="shared" si="10"/>
        <v>19.609857000000005</v>
      </c>
      <c r="DI28" s="178">
        <f t="shared" si="10"/>
        <v>9.7277459999999998</v>
      </c>
      <c r="DJ28" s="178">
        <f t="shared" si="10"/>
        <v>62.930216999999999</v>
      </c>
      <c r="DK28" s="178">
        <f t="shared" si="10"/>
        <v>0</v>
      </c>
      <c r="DL28" s="178">
        <f t="shared" si="11"/>
        <v>817.47207200000003</v>
      </c>
      <c r="DM28" s="178">
        <f t="shared" si="11"/>
        <v>0</v>
      </c>
      <c r="DN28" s="178">
        <f t="shared" si="11"/>
        <v>0</v>
      </c>
      <c r="DO28" s="178">
        <f t="shared" si="11"/>
        <v>0</v>
      </c>
      <c r="DP28" s="178">
        <f t="shared" si="11"/>
        <v>7.8439999999999996E-2</v>
      </c>
      <c r="DQ28" s="178">
        <f t="shared" si="11"/>
        <v>0</v>
      </c>
      <c r="DR28" s="178">
        <f t="shared" si="11"/>
        <v>0</v>
      </c>
      <c r="DS28" s="178">
        <f t="shared" si="11"/>
        <v>145.84293099999999</v>
      </c>
      <c r="DT28" s="178">
        <f t="shared" si="11"/>
        <v>0</v>
      </c>
      <c r="DU28" s="178">
        <f t="shared" si="11"/>
        <v>4.2000000000000002E-4</v>
      </c>
      <c r="DV28" s="178">
        <f t="shared" si="11"/>
        <v>10.081501000000001</v>
      </c>
      <c r="DW28" s="178">
        <f t="shared" si="11"/>
        <v>0.97577999999999998</v>
      </c>
      <c r="DX28" s="178">
        <f t="shared" si="11"/>
        <v>0.808724</v>
      </c>
      <c r="DY28" s="178">
        <f t="shared" si="11"/>
        <v>0.88057500000000011</v>
      </c>
      <c r="DZ28" s="178">
        <f t="shared" si="11"/>
        <v>31.514035</v>
      </c>
      <c r="EA28" s="179">
        <f t="shared" si="5"/>
        <v>16066.694802000002</v>
      </c>
      <c r="EB28" s="180">
        <f t="shared" si="6"/>
        <v>4.7419911431268585E-3</v>
      </c>
      <c r="EC28" s="171">
        <f t="shared" si="7"/>
        <v>3.9230492727088499E-3</v>
      </c>
      <c r="EF28" s="172">
        <f t="shared" si="8"/>
        <v>3.8999999999999998E-3</v>
      </c>
      <c r="EH28" s="109" t="s">
        <v>38</v>
      </c>
      <c r="EI28" s="172">
        <f>ROUND(EF30,4)</f>
        <v>2.9999999999999997E-4</v>
      </c>
    </row>
    <row r="29" spans="1:139">
      <c r="A29" s="170" t="s">
        <v>37</v>
      </c>
      <c r="B29" s="170">
        <v>2819.65</v>
      </c>
      <c r="C29" s="170">
        <v>232.02</v>
      </c>
      <c r="D29" s="170">
        <v>100116.53999999998</v>
      </c>
      <c r="F29" s="170">
        <v>1811.53</v>
      </c>
      <c r="H29" s="170">
        <v>4.6399999999999988</v>
      </c>
      <c r="I29" s="170">
        <v>878.96</v>
      </c>
      <c r="J29" s="170">
        <v>995.12</v>
      </c>
      <c r="K29" s="170">
        <v>3507.66</v>
      </c>
      <c r="L29" s="170">
        <v>533.58999999999992</v>
      </c>
      <c r="P29" s="170">
        <v>347.04999999999995</v>
      </c>
      <c r="R29" s="170">
        <v>1.89</v>
      </c>
      <c r="S29" s="170">
        <v>2.52</v>
      </c>
      <c r="U29" s="170">
        <v>593.28000000000009</v>
      </c>
      <c r="V29" s="170">
        <v>480.81</v>
      </c>
      <c r="W29" s="170">
        <v>438.34000000000003</v>
      </c>
      <c r="Z29" s="170">
        <v>399.33000000000004</v>
      </c>
      <c r="AA29" s="170">
        <v>312.46999999999991</v>
      </c>
      <c r="AH29" s="170">
        <v>1316.2799999999997</v>
      </c>
      <c r="AI29" s="170">
        <v>1060.6299999999997</v>
      </c>
      <c r="AJ29" s="170">
        <v>1055.4999999999998</v>
      </c>
      <c r="AN29" s="170">
        <v>53462.359999999993</v>
      </c>
      <c r="AO29" s="170">
        <v>22.919999999999998</v>
      </c>
      <c r="AP29" s="170">
        <v>49.199999999999996</v>
      </c>
      <c r="AQ29" s="170">
        <v>1690.4599999999998</v>
      </c>
      <c r="AR29" s="170">
        <v>1800.0000000000002</v>
      </c>
      <c r="AT29" s="170">
        <v>252.59000000000006</v>
      </c>
      <c r="AU29" s="170">
        <v>1243.47</v>
      </c>
      <c r="AV29" s="170">
        <v>2100.58</v>
      </c>
      <c r="AW29" s="170">
        <v>16.900000000000002</v>
      </c>
      <c r="AX29" s="170">
        <v>38.090000000000003</v>
      </c>
      <c r="AY29" s="170">
        <v>0.69</v>
      </c>
      <c r="BA29" s="170">
        <v>1522.05</v>
      </c>
      <c r="BB29" s="170">
        <v>1113.5</v>
      </c>
      <c r="BD29" s="170">
        <v>1216.4399999999998</v>
      </c>
      <c r="BE29" s="170">
        <v>181.63</v>
      </c>
      <c r="BF29" s="170">
        <v>1444.9900000000005</v>
      </c>
      <c r="BG29" s="170">
        <v>739.34999999999991</v>
      </c>
      <c r="BH29" s="170">
        <v>124.04999999999998</v>
      </c>
      <c r="BI29" s="170">
        <v>1073.02</v>
      </c>
      <c r="BJ29" s="170">
        <v>1404.8000000000002</v>
      </c>
      <c r="BK29" s="170">
        <v>446.34</v>
      </c>
      <c r="BM29" s="170">
        <v>186851.23999999993</v>
      </c>
      <c r="BO29" s="170" t="s">
        <v>37</v>
      </c>
      <c r="BP29" s="178">
        <f t="shared" si="4"/>
        <v>50.471735000000002</v>
      </c>
      <c r="BQ29" s="178">
        <f t="shared" si="4"/>
        <v>1.04409</v>
      </c>
      <c r="BR29" s="178">
        <f t="shared" si="4"/>
        <v>3303.8458199999995</v>
      </c>
      <c r="BS29" s="178">
        <f t="shared" si="4"/>
        <v>0</v>
      </c>
      <c r="BT29" s="178">
        <f t="shared" si="4"/>
        <v>80.975390999999988</v>
      </c>
      <c r="BU29" s="178">
        <f t="shared" si="4"/>
        <v>0</v>
      </c>
      <c r="BV29" s="178">
        <f t="shared" si="4"/>
        <v>8.537599999999998E-2</v>
      </c>
      <c r="BW29" s="178">
        <f t="shared" si="4"/>
        <v>2.6368800000000001</v>
      </c>
      <c r="BX29" s="178">
        <f t="shared" si="4"/>
        <v>0.89560799999999996</v>
      </c>
      <c r="BY29" s="178">
        <f t="shared" si="4"/>
        <v>59.980986000000001</v>
      </c>
      <c r="BZ29" s="178">
        <f t="shared" si="4"/>
        <v>1.5474109999999996</v>
      </c>
      <c r="CA29" s="178">
        <f t="shared" si="4"/>
        <v>0</v>
      </c>
      <c r="CB29" s="178">
        <f t="shared" si="4"/>
        <v>0</v>
      </c>
      <c r="CC29" s="178">
        <f t="shared" si="4"/>
        <v>0</v>
      </c>
      <c r="CD29" s="178">
        <f t="shared" si="4"/>
        <v>0.86762499999999987</v>
      </c>
      <c r="CE29" s="178">
        <f t="shared" si="4"/>
        <v>0</v>
      </c>
      <c r="CF29" s="178">
        <f t="shared" si="12"/>
        <v>3.1563000000000001E-2</v>
      </c>
      <c r="CG29" s="178">
        <f t="shared" si="12"/>
        <v>8.3160000000000005E-3</v>
      </c>
      <c r="CH29" s="178">
        <f t="shared" si="12"/>
        <v>0</v>
      </c>
      <c r="CI29" s="178">
        <f t="shared" si="12"/>
        <v>1.0679040000000002</v>
      </c>
      <c r="CJ29" s="178">
        <f t="shared" si="12"/>
        <v>8.0776079999999997</v>
      </c>
      <c r="CK29" s="178">
        <f t="shared" si="12"/>
        <v>6.0052580000000004</v>
      </c>
      <c r="CL29" s="178">
        <f t="shared" si="12"/>
        <v>0</v>
      </c>
      <c r="CM29" s="178">
        <f t="shared" si="12"/>
        <v>0</v>
      </c>
      <c r="CN29" s="178">
        <f t="shared" si="12"/>
        <v>1.8369180000000001</v>
      </c>
      <c r="CO29" s="178">
        <f t="shared" si="12"/>
        <v>0.68743399999999988</v>
      </c>
      <c r="CP29" s="178">
        <f t="shared" si="12"/>
        <v>0</v>
      </c>
      <c r="CQ29" s="178">
        <f t="shared" si="12"/>
        <v>0</v>
      </c>
      <c r="CR29" s="178">
        <f t="shared" si="12"/>
        <v>0</v>
      </c>
      <c r="CS29" s="178">
        <f t="shared" si="12"/>
        <v>0</v>
      </c>
      <c r="CT29" s="178">
        <f t="shared" si="12"/>
        <v>0</v>
      </c>
      <c r="CU29" s="178">
        <f t="shared" si="12"/>
        <v>0</v>
      </c>
      <c r="CV29" s="178">
        <f t="shared" si="10"/>
        <v>8.6874479999999981</v>
      </c>
      <c r="CW29" s="178">
        <f t="shared" si="10"/>
        <v>6.0455909999999982</v>
      </c>
      <c r="CX29" s="178">
        <f t="shared" si="10"/>
        <v>18.682349999999996</v>
      </c>
      <c r="CY29" s="178">
        <f t="shared" si="10"/>
        <v>0</v>
      </c>
      <c r="CZ29" s="178">
        <f t="shared" si="10"/>
        <v>0</v>
      </c>
      <c r="DA29" s="178">
        <f t="shared" si="10"/>
        <v>0</v>
      </c>
      <c r="DB29" s="178">
        <f t="shared" si="10"/>
        <v>1561.1009119999999</v>
      </c>
      <c r="DC29" s="178">
        <f t="shared" si="10"/>
        <v>1.1597519999999999</v>
      </c>
      <c r="DD29" s="178">
        <f t="shared" si="10"/>
        <v>0.99875999999999987</v>
      </c>
      <c r="DE29" s="178">
        <f t="shared" si="10"/>
        <v>32.963969999999996</v>
      </c>
      <c r="DF29" s="178">
        <f t="shared" si="10"/>
        <v>7.3800000000000017</v>
      </c>
      <c r="DG29" s="178">
        <f t="shared" si="10"/>
        <v>0</v>
      </c>
      <c r="DH29" s="178">
        <f t="shared" si="10"/>
        <v>3.561519000000001</v>
      </c>
      <c r="DI29" s="178">
        <f t="shared" si="10"/>
        <v>5.2225739999999998</v>
      </c>
      <c r="DJ29" s="178">
        <f t="shared" si="10"/>
        <v>136.747758</v>
      </c>
      <c r="DK29" s="178">
        <f t="shared" si="10"/>
        <v>0.45461000000000007</v>
      </c>
      <c r="DL29" s="178">
        <f t="shared" si="11"/>
        <v>0.17521400000000001</v>
      </c>
      <c r="DM29" s="178">
        <f t="shared" si="11"/>
        <v>2.9876999999999997E-2</v>
      </c>
      <c r="DN29" s="178">
        <f t="shared" si="11"/>
        <v>0</v>
      </c>
      <c r="DO29" s="178">
        <f t="shared" si="11"/>
        <v>19.634444999999999</v>
      </c>
      <c r="DP29" s="178">
        <f t="shared" si="11"/>
        <v>11.803100000000001</v>
      </c>
      <c r="DQ29" s="178">
        <f t="shared" si="11"/>
        <v>0</v>
      </c>
      <c r="DR29" s="178">
        <f t="shared" si="11"/>
        <v>18.976463999999996</v>
      </c>
      <c r="DS29" s="178">
        <f t="shared" si="11"/>
        <v>0.236119</v>
      </c>
      <c r="DT29" s="178">
        <f t="shared" si="11"/>
        <v>5.6354610000000012</v>
      </c>
      <c r="DU29" s="178">
        <f t="shared" si="11"/>
        <v>0.73934999999999995</v>
      </c>
      <c r="DV29" s="178">
        <f t="shared" si="11"/>
        <v>1.2032849999999999</v>
      </c>
      <c r="DW29" s="178">
        <f t="shared" si="11"/>
        <v>1.9314359999999999</v>
      </c>
      <c r="DX29" s="178">
        <f t="shared" si="11"/>
        <v>4.7763200000000001</v>
      </c>
      <c r="DY29" s="178">
        <f t="shared" si="11"/>
        <v>0.66950999999999994</v>
      </c>
      <c r="DZ29" s="178">
        <f t="shared" si="11"/>
        <v>0</v>
      </c>
      <c r="EA29" s="179">
        <f t="shared" si="5"/>
        <v>5368.8817479999989</v>
      </c>
      <c r="EB29" s="180">
        <f t="shared" si="6"/>
        <v>1.5845940942590289E-3</v>
      </c>
      <c r="EC29" s="171">
        <f t="shared" si="7"/>
        <v>1.3109346941804945E-3</v>
      </c>
      <c r="EF29" s="172">
        <f t="shared" si="8"/>
        <v>1.2999999999999999E-3</v>
      </c>
      <c r="EH29" s="109" t="s">
        <v>39</v>
      </c>
      <c r="EI29" s="172">
        <f>ROUND(EF31,4)</f>
        <v>5.9999999999999995E-4</v>
      </c>
    </row>
    <row r="30" spans="1:139">
      <c r="A30" s="170" t="s">
        <v>38</v>
      </c>
      <c r="B30" s="170">
        <v>541.61</v>
      </c>
      <c r="C30" s="170">
        <v>5.98</v>
      </c>
      <c r="D30" s="170">
        <v>466.06999999999988</v>
      </c>
      <c r="F30" s="170">
        <v>457.26</v>
      </c>
      <c r="H30" s="170">
        <v>1.1500000000000004</v>
      </c>
      <c r="I30" s="170">
        <v>148.51</v>
      </c>
      <c r="J30" s="170">
        <v>190.41000000000003</v>
      </c>
      <c r="K30" s="170">
        <v>673.20000000000016</v>
      </c>
      <c r="L30" s="170">
        <v>67.86</v>
      </c>
      <c r="P30" s="170">
        <v>47.930000000000007</v>
      </c>
      <c r="R30" s="170">
        <v>1.1400000000000001</v>
      </c>
      <c r="S30" s="170">
        <v>0.30000000000000004</v>
      </c>
      <c r="U30" s="170">
        <v>79.23</v>
      </c>
      <c r="V30" s="170">
        <v>58.57</v>
      </c>
      <c r="W30" s="170">
        <v>57.629999999999995</v>
      </c>
      <c r="Z30" s="170">
        <v>264.29999999999995</v>
      </c>
      <c r="AA30" s="170">
        <v>58.78</v>
      </c>
      <c r="AH30" s="170">
        <v>231.25000000000003</v>
      </c>
      <c r="AI30" s="170">
        <v>165.46000000000006</v>
      </c>
      <c r="AJ30" s="170">
        <v>191.42999999999995</v>
      </c>
      <c r="AO30" s="170">
        <v>23281.710000000006</v>
      </c>
      <c r="AP30" s="170">
        <v>10.48</v>
      </c>
      <c r="AQ30" s="170">
        <v>212.16999999999996</v>
      </c>
      <c r="AR30" s="170">
        <v>345.92</v>
      </c>
      <c r="AT30" s="170">
        <v>46.010000000000005</v>
      </c>
      <c r="AU30" s="170">
        <v>186.06999999999996</v>
      </c>
      <c r="AV30" s="170">
        <v>42.889999999999993</v>
      </c>
      <c r="AW30" s="170">
        <v>4.1900000000000004</v>
      </c>
      <c r="AX30" s="170">
        <v>8.19</v>
      </c>
      <c r="BA30" s="170">
        <v>273.72999999999996</v>
      </c>
      <c r="BB30" s="170">
        <v>207.06000000000009</v>
      </c>
      <c r="BD30" s="170">
        <v>230.67999999999998</v>
      </c>
      <c r="BE30" s="170">
        <v>34.11</v>
      </c>
      <c r="BF30" s="170">
        <v>263.24</v>
      </c>
      <c r="BH30" s="170">
        <v>16.510000000000002</v>
      </c>
      <c r="BI30" s="170">
        <v>211.87000000000003</v>
      </c>
      <c r="BJ30" s="170">
        <v>298.89000000000004</v>
      </c>
      <c r="BK30" s="170">
        <v>113.19999999999999</v>
      </c>
      <c r="BM30" s="170">
        <v>29494.989999999998</v>
      </c>
      <c r="BO30" s="170" t="s">
        <v>38</v>
      </c>
      <c r="BP30" s="178">
        <f t="shared" si="4"/>
        <v>9.694818999999999</v>
      </c>
      <c r="BQ30" s="178">
        <f t="shared" si="4"/>
        <v>2.691E-2</v>
      </c>
      <c r="BR30" s="178">
        <f t="shared" si="4"/>
        <v>15.380309999999996</v>
      </c>
      <c r="BS30" s="178">
        <f t="shared" si="4"/>
        <v>0</v>
      </c>
      <c r="BT30" s="178">
        <f t="shared" si="4"/>
        <v>20.439521999999997</v>
      </c>
      <c r="BU30" s="178">
        <f t="shared" si="4"/>
        <v>0</v>
      </c>
      <c r="BV30" s="178">
        <f t="shared" si="4"/>
        <v>2.1160000000000005E-2</v>
      </c>
      <c r="BW30" s="178">
        <f t="shared" si="4"/>
        <v>0.44552999999999998</v>
      </c>
      <c r="BX30" s="178">
        <f t="shared" si="4"/>
        <v>0.17136900000000002</v>
      </c>
      <c r="BY30" s="178">
        <f t="shared" si="4"/>
        <v>11.511720000000004</v>
      </c>
      <c r="BZ30" s="178">
        <f t="shared" si="4"/>
        <v>0.196794</v>
      </c>
      <c r="CA30" s="178">
        <f t="shared" si="4"/>
        <v>0</v>
      </c>
      <c r="CB30" s="178">
        <f t="shared" si="4"/>
        <v>0</v>
      </c>
      <c r="CC30" s="178">
        <f t="shared" si="4"/>
        <v>0</v>
      </c>
      <c r="CD30" s="178">
        <f t="shared" si="4"/>
        <v>0.11982500000000001</v>
      </c>
      <c r="CE30" s="178">
        <f t="shared" si="4"/>
        <v>0</v>
      </c>
      <c r="CF30" s="178">
        <f t="shared" si="12"/>
        <v>1.9038000000000003E-2</v>
      </c>
      <c r="CG30" s="178">
        <f t="shared" si="12"/>
        <v>9.9000000000000021E-4</v>
      </c>
      <c r="CH30" s="178">
        <f t="shared" si="12"/>
        <v>0</v>
      </c>
      <c r="CI30" s="178">
        <f t="shared" si="12"/>
        <v>0.14261399999999999</v>
      </c>
      <c r="CJ30" s="178">
        <f t="shared" si="12"/>
        <v>0.98397599999999996</v>
      </c>
      <c r="CK30" s="178">
        <f t="shared" si="12"/>
        <v>0.78953099999999998</v>
      </c>
      <c r="CL30" s="178">
        <f t="shared" si="12"/>
        <v>0</v>
      </c>
      <c r="CM30" s="178">
        <f t="shared" si="12"/>
        <v>0</v>
      </c>
      <c r="CN30" s="178">
        <f t="shared" si="12"/>
        <v>1.2157799999999999</v>
      </c>
      <c r="CO30" s="178">
        <f t="shared" si="12"/>
        <v>0.12931600000000001</v>
      </c>
      <c r="CP30" s="178">
        <f t="shared" si="12"/>
        <v>0</v>
      </c>
      <c r="CQ30" s="178">
        <f t="shared" si="12"/>
        <v>0</v>
      </c>
      <c r="CR30" s="178">
        <f t="shared" si="12"/>
        <v>0</v>
      </c>
      <c r="CS30" s="178">
        <f t="shared" si="12"/>
        <v>0</v>
      </c>
      <c r="CT30" s="178">
        <f t="shared" si="12"/>
        <v>0</v>
      </c>
      <c r="CU30" s="178">
        <f t="shared" si="12"/>
        <v>0</v>
      </c>
      <c r="CV30" s="178">
        <f t="shared" si="10"/>
        <v>1.5262500000000001</v>
      </c>
      <c r="CW30" s="178">
        <f t="shared" si="10"/>
        <v>0.94312200000000035</v>
      </c>
      <c r="CX30" s="178">
        <f t="shared" si="10"/>
        <v>3.3883109999999994</v>
      </c>
      <c r="CY30" s="178">
        <f t="shared" si="10"/>
        <v>0</v>
      </c>
      <c r="CZ30" s="178">
        <f t="shared" si="10"/>
        <v>0</v>
      </c>
      <c r="DA30" s="178">
        <f t="shared" si="10"/>
        <v>0</v>
      </c>
      <c r="DB30" s="178">
        <f t="shared" si="10"/>
        <v>0</v>
      </c>
      <c r="DC30" s="178">
        <f t="shared" si="10"/>
        <v>1178.0545260000004</v>
      </c>
      <c r="DD30" s="178">
        <f t="shared" si="10"/>
        <v>0.21274399999999999</v>
      </c>
      <c r="DE30" s="178">
        <f t="shared" si="10"/>
        <v>4.1373149999999992</v>
      </c>
      <c r="DF30" s="178">
        <f t="shared" si="10"/>
        <v>1.4182720000000002</v>
      </c>
      <c r="DG30" s="178">
        <f t="shared" si="10"/>
        <v>0</v>
      </c>
      <c r="DH30" s="178">
        <f t="shared" si="10"/>
        <v>0.64874100000000001</v>
      </c>
      <c r="DI30" s="178">
        <f t="shared" si="10"/>
        <v>0.7814939999999998</v>
      </c>
      <c r="DJ30" s="178">
        <f t="shared" si="10"/>
        <v>2.7921389999999997</v>
      </c>
      <c r="DK30" s="178">
        <f t="shared" si="10"/>
        <v>0.11271100000000001</v>
      </c>
      <c r="DL30" s="178">
        <f t="shared" si="11"/>
        <v>3.7673999999999999E-2</v>
      </c>
      <c r="DM30" s="178">
        <f t="shared" si="11"/>
        <v>0</v>
      </c>
      <c r="DN30" s="178">
        <f t="shared" si="11"/>
        <v>0</v>
      </c>
      <c r="DO30" s="178">
        <f t="shared" si="11"/>
        <v>3.5311169999999996</v>
      </c>
      <c r="DP30" s="178">
        <f t="shared" si="11"/>
        <v>2.1948360000000009</v>
      </c>
      <c r="DQ30" s="178">
        <f t="shared" si="11"/>
        <v>0</v>
      </c>
      <c r="DR30" s="178">
        <f t="shared" si="11"/>
        <v>3.5986079999999996</v>
      </c>
      <c r="DS30" s="178">
        <f t="shared" si="11"/>
        <v>4.4343E-2</v>
      </c>
      <c r="DT30" s="178">
        <f t="shared" si="11"/>
        <v>1.0266359999999999</v>
      </c>
      <c r="DU30" s="178">
        <f t="shared" si="11"/>
        <v>0</v>
      </c>
      <c r="DV30" s="178">
        <f t="shared" si="11"/>
        <v>0.16014700000000001</v>
      </c>
      <c r="DW30" s="178">
        <f t="shared" si="11"/>
        <v>0.38136600000000004</v>
      </c>
      <c r="DX30" s="178">
        <f t="shared" si="11"/>
        <v>1.0162260000000001</v>
      </c>
      <c r="DY30" s="178">
        <f t="shared" si="11"/>
        <v>0.16979999999999998</v>
      </c>
      <c r="DZ30" s="178">
        <f t="shared" si="11"/>
        <v>0</v>
      </c>
      <c r="EA30" s="179">
        <f t="shared" si="5"/>
        <v>1267.4655819999998</v>
      </c>
      <c r="EB30" s="180">
        <f t="shared" si="6"/>
        <v>3.7408506467141934E-4</v>
      </c>
      <c r="EC30" s="171">
        <f t="shared" si="7"/>
        <v>3.0948057400266517E-4</v>
      </c>
      <c r="EF30" s="172">
        <f t="shared" si="8"/>
        <v>2.9999999999999997E-4</v>
      </c>
      <c r="EH30" s="115" t="s">
        <v>40</v>
      </c>
      <c r="EI30" s="172">
        <f>ROUND(EF32,4)</f>
        <v>4.4000000000000003E-3</v>
      </c>
    </row>
    <row r="31" spans="1:139">
      <c r="A31" s="170" t="s">
        <v>39</v>
      </c>
      <c r="B31" s="170">
        <v>547.57000000000005</v>
      </c>
      <c r="C31" s="170">
        <v>10.370000000000001</v>
      </c>
      <c r="D31" s="170">
        <v>504.38</v>
      </c>
      <c r="F31" s="170">
        <v>334.09000000000003</v>
      </c>
      <c r="H31" s="170">
        <v>1.1500000000000004</v>
      </c>
      <c r="I31" s="170">
        <v>148.51000000000002</v>
      </c>
      <c r="J31" s="170">
        <v>190.41</v>
      </c>
      <c r="K31" s="170">
        <v>674.3900000000001</v>
      </c>
      <c r="L31" s="170">
        <v>73.37</v>
      </c>
      <c r="P31" s="170">
        <v>72.03</v>
      </c>
      <c r="R31" s="170">
        <v>1.1400000000000001</v>
      </c>
      <c r="S31" s="170">
        <v>0.45</v>
      </c>
      <c r="U31" s="170">
        <v>135.76</v>
      </c>
      <c r="V31" s="170">
        <v>103</v>
      </c>
      <c r="W31" s="170">
        <v>98.189999999999984</v>
      </c>
      <c r="Z31" s="170">
        <v>264.29000000000002</v>
      </c>
      <c r="AA31" s="170">
        <v>58.780000000000008</v>
      </c>
      <c r="AH31" s="170">
        <v>258.89999999999998</v>
      </c>
      <c r="AI31" s="170">
        <v>218.76999999999998</v>
      </c>
      <c r="AJ31" s="170">
        <v>191.42999999999995</v>
      </c>
      <c r="AO31" s="170">
        <v>44609.469999999994</v>
      </c>
      <c r="AP31" s="170">
        <v>10.440000000000001</v>
      </c>
      <c r="AQ31" s="170">
        <v>368.7000000000001</v>
      </c>
      <c r="AR31" s="170">
        <v>345.91999999999996</v>
      </c>
      <c r="AT31" s="170">
        <v>61.959999999999994</v>
      </c>
      <c r="AU31" s="170">
        <v>206.77999999999997</v>
      </c>
      <c r="AV31" s="170">
        <v>51.309999999999995</v>
      </c>
      <c r="AW31" s="170">
        <v>4.1900000000000004</v>
      </c>
      <c r="AX31" s="170">
        <v>8.1900000000000013</v>
      </c>
      <c r="BA31" s="170">
        <v>273.73</v>
      </c>
      <c r="BB31" s="170">
        <v>207.21000000000004</v>
      </c>
      <c r="BD31" s="170">
        <v>230.67999999999998</v>
      </c>
      <c r="BE31" s="170">
        <v>34.11</v>
      </c>
      <c r="BF31" s="170">
        <v>263.24</v>
      </c>
      <c r="BG31" s="170">
        <v>0.01</v>
      </c>
      <c r="BH31" s="170">
        <v>29.320000000000004</v>
      </c>
      <c r="BI31" s="170">
        <v>217.17000000000002</v>
      </c>
      <c r="BJ31" s="170">
        <v>301.52000000000004</v>
      </c>
      <c r="BK31" s="170">
        <v>118.41</v>
      </c>
      <c r="BM31" s="170">
        <v>51229.34</v>
      </c>
      <c r="BO31" s="170" t="s">
        <v>39</v>
      </c>
      <c r="BP31" s="178">
        <f t="shared" si="4"/>
        <v>9.8015030000000003</v>
      </c>
      <c r="BQ31" s="178">
        <f t="shared" si="4"/>
        <v>4.6664999999999998E-2</v>
      </c>
      <c r="BR31" s="178">
        <f t="shared" si="4"/>
        <v>16.644539999999999</v>
      </c>
      <c r="BS31" s="178">
        <f t="shared" si="4"/>
        <v>0</v>
      </c>
      <c r="BT31" s="178">
        <f t="shared" si="4"/>
        <v>14.933823</v>
      </c>
      <c r="BU31" s="178">
        <f t="shared" si="4"/>
        <v>0</v>
      </c>
      <c r="BV31" s="178">
        <f t="shared" si="4"/>
        <v>2.1160000000000005E-2</v>
      </c>
      <c r="BW31" s="178">
        <f t="shared" si="4"/>
        <v>0.44553000000000009</v>
      </c>
      <c r="BX31" s="178">
        <f t="shared" si="4"/>
        <v>0.17136899999999999</v>
      </c>
      <c r="BY31" s="178">
        <f t="shared" si="4"/>
        <v>11.532069000000002</v>
      </c>
      <c r="BZ31" s="178">
        <f t="shared" si="4"/>
        <v>0.21277299999999999</v>
      </c>
      <c r="CA31" s="178">
        <f t="shared" si="4"/>
        <v>0</v>
      </c>
      <c r="CB31" s="178">
        <f t="shared" si="4"/>
        <v>0</v>
      </c>
      <c r="CC31" s="178">
        <f t="shared" si="4"/>
        <v>0</v>
      </c>
      <c r="CD31" s="178">
        <f t="shared" si="4"/>
        <v>0.18007500000000001</v>
      </c>
      <c r="CE31" s="178">
        <f t="shared" si="4"/>
        <v>0</v>
      </c>
      <c r="CF31" s="178">
        <f t="shared" si="12"/>
        <v>1.9038000000000003E-2</v>
      </c>
      <c r="CG31" s="178">
        <f t="shared" si="12"/>
        <v>1.485E-3</v>
      </c>
      <c r="CH31" s="178">
        <f t="shared" si="12"/>
        <v>0</v>
      </c>
      <c r="CI31" s="178">
        <f t="shared" si="12"/>
        <v>0.24436799999999997</v>
      </c>
      <c r="CJ31" s="178">
        <f t="shared" si="12"/>
        <v>1.7303999999999999</v>
      </c>
      <c r="CK31" s="178">
        <f t="shared" si="12"/>
        <v>1.3452029999999997</v>
      </c>
      <c r="CL31" s="178">
        <f t="shared" si="12"/>
        <v>0</v>
      </c>
      <c r="CM31" s="178">
        <f t="shared" si="12"/>
        <v>0</v>
      </c>
      <c r="CN31" s="178">
        <f t="shared" si="12"/>
        <v>1.2157340000000001</v>
      </c>
      <c r="CO31" s="178">
        <f t="shared" si="12"/>
        <v>0.12931600000000001</v>
      </c>
      <c r="CP31" s="178">
        <f t="shared" si="12"/>
        <v>0</v>
      </c>
      <c r="CQ31" s="178">
        <f t="shared" si="12"/>
        <v>0</v>
      </c>
      <c r="CR31" s="178">
        <f t="shared" si="12"/>
        <v>0</v>
      </c>
      <c r="CS31" s="178">
        <f t="shared" si="12"/>
        <v>0</v>
      </c>
      <c r="CT31" s="178">
        <f t="shared" si="12"/>
        <v>0</v>
      </c>
      <c r="CU31" s="178">
        <f t="shared" si="12"/>
        <v>0</v>
      </c>
      <c r="CV31" s="178">
        <f t="shared" si="10"/>
        <v>1.7087399999999999</v>
      </c>
      <c r="CW31" s="178">
        <f t="shared" si="10"/>
        <v>1.2469889999999999</v>
      </c>
      <c r="CX31" s="178">
        <f t="shared" si="10"/>
        <v>3.3883109999999994</v>
      </c>
      <c r="CY31" s="178">
        <f t="shared" si="10"/>
        <v>0</v>
      </c>
      <c r="CZ31" s="178">
        <f t="shared" si="10"/>
        <v>0</v>
      </c>
      <c r="DA31" s="178">
        <f t="shared" si="10"/>
        <v>0</v>
      </c>
      <c r="DB31" s="178">
        <f t="shared" si="10"/>
        <v>0</v>
      </c>
      <c r="DC31" s="178">
        <f t="shared" si="10"/>
        <v>2257.2391819999998</v>
      </c>
      <c r="DD31" s="178">
        <f t="shared" si="10"/>
        <v>0.21193200000000001</v>
      </c>
      <c r="DE31" s="178">
        <f t="shared" si="10"/>
        <v>7.1896500000000021</v>
      </c>
      <c r="DF31" s="178">
        <f t="shared" si="10"/>
        <v>1.418272</v>
      </c>
      <c r="DG31" s="178">
        <f t="shared" si="10"/>
        <v>0</v>
      </c>
      <c r="DH31" s="178">
        <f t="shared" si="10"/>
        <v>0.87363599999999986</v>
      </c>
      <c r="DI31" s="178">
        <f t="shared" si="10"/>
        <v>0.8684759999999998</v>
      </c>
      <c r="DJ31" s="178">
        <f t="shared" si="10"/>
        <v>3.3402810000000001</v>
      </c>
      <c r="DK31" s="178">
        <f t="shared" si="10"/>
        <v>0.11271100000000001</v>
      </c>
      <c r="DL31" s="178">
        <f t="shared" si="11"/>
        <v>3.7674000000000006E-2</v>
      </c>
      <c r="DM31" s="178">
        <f t="shared" si="11"/>
        <v>0</v>
      </c>
      <c r="DN31" s="178">
        <f t="shared" si="11"/>
        <v>0</v>
      </c>
      <c r="DO31" s="178">
        <f t="shared" si="11"/>
        <v>3.5311170000000001</v>
      </c>
      <c r="DP31" s="178">
        <f t="shared" si="11"/>
        <v>2.1964260000000002</v>
      </c>
      <c r="DQ31" s="178">
        <f t="shared" si="11"/>
        <v>0</v>
      </c>
      <c r="DR31" s="178">
        <f t="shared" si="11"/>
        <v>3.5986079999999996</v>
      </c>
      <c r="DS31" s="178">
        <f t="shared" si="11"/>
        <v>4.4343E-2</v>
      </c>
      <c r="DT31" s="178">
        <f t="shared" si="11"/>
        <v>1.0266359999999999</v>
      </c>
      <c r="DU31" s="178">
        <f t="shared" si="11"/>
        <v>1.0000000000000001E-5</v>
      </c>
      <c r="DV31" s="178">
        <f t="shared" si="11"/>
        <v>0.28440400000000005</v>
      </c>
      <c r="DW31" s="178">
        <f t="shared" si="11"/>
        <v>0.39090600000000003</v>
      </c>
      <c r="DX31" s="178">
        <f t="shared" si="11"/>
        <v>1.0251680000000001</v>
      </c>
      <c r="DY31" s="178">
        <f t="shared" si="11"/>
        <v>0.177615</v>
      </c>
      <c r="DZ31" s="178">
        <f t="shared" si="11"/>
        <v>0</v>
      </c>
      <c r="EA31" s="179">
        <f t="shared" si="5"/>
        <v>2348.5861380000001</v>
      </c>
      <c r="EB31" s="180">
        <f t="shared" si="6"/>
        <v>6.9317148315284924E-4</v>
      </c>
      <c r="EC31" s="171">
        <f t="shared" si="7"/>
        <v>5.7346076801235209E-4</v>
      </c>
      <c r="EF31" s="172">
        <f t="shared" si="8"/>
        <v>5.9999999999999995E-4</v>
      </c>
      <c r="EH31" s="128"/>
    </row>
    <row r="32" spans="1:139">
      <c r="A32" s="170" t="s">
        <v>40</v>
      </c>
      <c r="B32" s="170">
        <v>7577.5800000000017</v>
      </c>
      <c r="C32" s="170">
        <v>14154.98</v>
      </c>
      <c r="D32" s="170">
        <v>53818.720000000001</v>
      </c>
      <c r="F32" s="170">
        <v>41553.18</v>
      </c>
      <c r="H32" s="170">
        <v>13.31</v>
      </c>
      <c r="I32" s="170">
        <v>5380.09</v>
      </c>
      <c r="J32" s="170">
        <v>2568.5399999999995</v>
      </c>
      <c r="K32" s="170">
        <v>70975.149999999994</v>
      </c>
      <c r="L32" s="170">
        <v>5993.28</v>
      </c>
      <c r="P32" s="170">
        <v>5383.78</v>
      </c>
      <c r="R32" s="170">
        <v>3.62</v>
      </c>
      <c r="S32" s="170">
        <v>31.090000000000003</v>
      </c>
      <c r="U32" s="170">
        <v>11865.100000000002</v>
      </c>
      <c r="V32" s="170">
        <v>9191.06</v>
      </c>
      <c r="W32" s="170">
        <v>9422.7099999999991</v>
      </c>
      <c r="Z32" s="170">
        <v>955.64</v>
      </c>
      <c r="AA32" s="170">
        <v>844.22</v>
      </c>
      <c r="AH32" s="170">
        <v>3953.48</v>
      </c>
      <c r="AI32" s="170">
        <v>3921.5300000000011</v>
      </c>
      <c r="AJ32" s="170">
        <v>2731.64</v>
      </c>
      <c r="AN32" s="170">
        <v>235567.96999999997</v>
      </c>
      <c r="AO32" s="170">
        <v>188.45000000000002</v>
      </c>
      <c r="AP32" s="170">
        <v>128.99</v>
      </c>
      <c r="AQ32" s="170">
        <v>7866.8600000000006</v>
      </c>
      <c r="AR32" s="170">
        <v>4668.13</v>
      </c>
      <c r="AT32" s="170">
        <v>4773.6099999999997</v>
      </c>
      <c r="AU32" s="170">
        <v>7234.6200000000017</v>
      </c>
      <c r="AV32" s="170">
        <v>79686.55</v>
      </c>
      <c r="AW32" s="170">
        <v>43.88</v>
      </c>
      <c r="AX32" s="170">
        <v>105.34</v>
      </c>
      <c r="AY32" s="170">
        <v>13.4</v>
      </c>
      <c r="BA32" s="170">
        <v>3899.7700000000004</v>
      </c>
      <c r="BB32" s="170">
        <v>3886.19</v>
      </c>
      <c r="BD32" s="170">
        <v>3189.79</v>
      </c>
      <c r="BE32" s="170">
        <v>1361.5800000000002</v>
      </c>
      <c r="BF32" s="170">
        <v>3725.1600000000008</v>
      </c>
      <c r="BG32" s="170">
        <v>29993.490000000005</v>
      </c>
      <c r="BH32" s="170">
        <v>2443.7900000000004</v>
      </c>
      <c r="BI32" s="170">
        <v>4465.8300000000008</v>
      </c>
      <c r="BJ32" s="170">
        <v>13823.550000000001</v>
      </c>
      <c r="BK32" s="170">
        <v>1768.72</v>
      </c>
      <c r="BM32" s="170">
        <v>659174.37</v>
      </c>
      <c r="BO32" s="170" t="s">
        <v>40</v>
      </c>
      <c r="BP32" s="178">
        <f t="shared" si="4"/>
        <v>135.63868200000002</v>
      </c>
      <c r="BQ32" s="178">
        <f t="shared" si="4"/>
        <v>63.697409999999991</v>
      </c>
      <c r="BR32" s="178">
        <f t="shared" si="4"/>
        <v>1776.0177600000002</v>
      </c>
      <c r="BS32" s="178">
        <f t="shared" si="4"/>
        <v>0</v>
      </c>
      <c r="BT32" s="178">
        <f t="shared" si="4"/>
        <v>1857.4271459999998</v>
      </c>
      <c r="BU32" s="178">
        <f t="shared" si="4"/>
        <v>0</v>
      </c>
      <c r="BV32" s="178">
        <f t="shared" si="4"/>
        <v>0.24490400000000001</v>
      </c>
      <c r="BW32" s="178">
        <f t="shared" si="4"/>
        <v>16.140270000000001</v>
      </c>
      <c r="BX32" s="178">
        <f t="shared" si="4"/>
        <v>2.3116859999999995</v>
      </c>
      <c r="BY32" s="178">
        <f t="shared" si="4"/>
        <v>1213.6750649999999</v>
      </c>
      <c r="BZ32" s="178">
        <f t="shared" si="4"/>
        <v>17.380512</v>
      </c>
      <c r="CA32" s="178">
        <f t="shared" si="4"/>
        <v>0</v>
      </c>
      <c r="CB32" s="178">
        <f t="shared" si="4"/>
        <v>0</v>
      </c>
      <c r="CC32" s="178">
        <f t="shared" si="4"/>
        <v>0</v>
      </c>
      <c r="CD32" s="178">
        <f t="shared" si="4"/>
        <v>13.45945</v>
      </c>
      <c r="CE32" s="178">
        <f t="shared" si="4"/>
        <v>0</v>
      </c>
      <c r="CF32" s="178">
        <f t="shared" si="12"/>
        <v>6.0454000000000001E-2</v>
      </c>
      <c r="CG32" s="178">
        <f t="shared" si="12"/>
        <v>0.10259700000000001</v>
      </c>
      <c r="CH32" s="178">
        <f t="shared" si="12"/>
        <v>0</v>
      </c>
      <c r="CI32" s="178">
        <f t="shared" si="12"/>
        <v>21.357180000000003</v>
      </c>
      <c r="CJ32" s="178">
        <f t="shared" si="12"/>
        <v>154.40980799999997</v>
      </c>
      <c r="CK32" s="178">
        <f t="shared" si="12"/>
        <v>129.091127</v>
      </c>
      <c r="CL32" s="178">
        <f t="shared" si="12"/>
        <v>0</v>
      </c>
      <c r="CM32" s="178">
        <f t="shared" si="12"/>
        <v>0</v>
      </c>
      <c r="CN32" s="178">
        <f t="shared" si="12"/>
        <v>4.3959440000000001</v>
      </c>
      <c r="CO32" s="178">
        <f t="shared" si="12"/>
        <v>1.8572840000000002</v>
      </c>
      <c r="CP32" s="178">
        <f t="shared" si="12"/>
        <v>0</v>
      </c>
      <c r="CQ32" s="178">
        <f t="shared" si="12"/>
        <v>0</v>
      </c>
      <c r="CR32" s="178">
        <f t="shared" si="12"/>
        <v>0</v>
      </c>
      <c r="CS32" s="178">
        <f t="shared" si="12"/>
        <v>0</v>
      </c>
      <c r="CT32" s="178">
        <f t="shared" si="12"/>
        <v>0</v>
      </c>
      <c r="CU32" s="178">
        <f t="shared" si="12"/>
        <v>0</v>
      </c>
      <c r="CV32" s="178">
        <f t="shared" si="10"/>
        <v>26.092967999999999</v>
      </c>
      <c r="CW32" s="178">
        <f t="shared" si="10"/>
        <v>22.352721000000006</v>
      </c>
      <c r="CX32" s="178">
        <f t="shared" si="10"/>
        <v>48.350028000000002</v>
      </c>
      <c r="CY32" s="178">
        <f t="shared" si="10"/>
        <v>0</v>
      </c>
      <c r="CZ32" s="178">
        <f t="shared" si="10"/>
        <v>0</v>
      </c>
      <c r="DA32" s="178">
        <f t="shared" si="10"/>
        <v>0</v>
      </c>
      <c r="DB32" s="178">
        <f t="shared" si="10"/>
        <v>6878.5847239999994</v>
      </c>
      <c r="DC32" s="178">
        <f t="shared" si="10"/>
        <v>9.5355699999999999</v>
      </c>
      <c r="DD32" s="178">
        <f t="shared" si="10"/>
        <v>2.6184970000000001</v>
      </c>
      <c r="DE32" s="178">
        <f t="shared" si="10"/>
        <v>153.40377000000001</v>
      </c>
      <c r="DF32" s="178">
        <f t="shared" si="10"/>
        <v>19.139333000000001</v>
      </c>
      <c r="DG32" s="178">
        <f t="shared" si="10"/>
        <v>0</v>
      </c>
      <c r="DH32" s="178">
        <f t="shared" si="10"/>
        <v>67.307900999999987</v>
      </c>
      <c r="DI32" s="178">
        <f t="shared" si="10"/>
        <v>30.385404000000005</v>
      </c>
      <c r="DJ32" s="178">
        <f t="shared" si="10"/>
        <v>5187.5944050000007</v>
      </c>
      <c r="DK32" s="178">
        <f t="shared" si="10"/>
        <v>1.180372</v>
      </c>
      <c r="DL32" s="178">
        <f t="shared" si="11"/>
        <v>0.48456399999999999</v>
      </c>
      <c r="DM32" s="178">
        <f t="shared" si="11"/>
        <v>0.58021999999999996</v>
      </c>
      <c r="DN32" s="178">
        <f t="shared" si="11"/>
        <v>0</v>
      </c>
      <c r="DO32" s="178">
        <f t="shared" si="11"/>
        <v>50.307033000000004</v>
      </c>
      <c r="DP32" s="178">
        <f t="shared" si="11"/>
        <v>41.193614000000004</v>
      </c>
      <c r="DQ32" s="178">
        <f t="shared" si="11"/>
        <v>0</v>
      </c>
      <c r="DR32" s="178">
        <f t="shared" si="11"/>
        <v>49.760723999999996</v>
      </c>
      <c r="DS32" s="178">
        <f t="shared" si="11"/>
        <v>1.770054</v>
      </c>
      <c r="DT32" s="178">
        <f t="shared" si="11"/>
        <v>14.528124000000002</v>
      </c>
      <c r="DU32" s="178">
        <f t="shared" si="11"/>
        <v>29.993490000000005</v>
      </c>
      <c r="DV32" s="178">
        <f t="shared" si="11"/>
        <v>23.704763000000003</v>
      </c>
      <c r="DW32" s="178">
        <f t="shared" si="11"/>
        <v>8.0384940000000018</v>
      </c>
      <c r="DX32" s="178">
        <f t="shared" si="11"/>
        <v>47.000070000000001</v>
      </c>
      <c r="DY32" s="178">
        <f t="shared" si="11"/>
        <v>2.6530800000000001</v>
      </c>
      <c r="DZ32" s="178">
        <f t="shared" si="11"/>
        <v>0</v>
      </c>
      <c r="EA32" s="181">
        <f t="shared" si="5"/>
        <v>18123.827202</v>
      </c>
      <c r="EB32" s="182">
        <f t="shared" si="6"/>
        <v>5.3491417575659266E-3</v>
      </c>
      <c r="EC32" s="183">
        <f t="shared" si="7"/>
        <v>4.425344976034291E-3</v>
      </c>
      <c r="ED32" s="184"/>
      <c r="EE32" s="184"/>
      <c r="EF32" s="185">
        <f t="shared" si="8"/>
        <v>4.4000000000000003E-3</v>
      </c>
    </row>
    <row r="33" spans="1:136">
      <c r="A33" s="170" t="s">
        <v>128</v>
      </c>
      <c r="B33" s="170">
        <v>3059604.0599999996</v>
      </c>
      <c r="C33" s="170">
        <v>1417139.3</v>
      </c>
      <c r="D33" s="170">
        <v>14875683.439999998</v>
      </c>
      <c r="E33" s="170">
        <v>996544.59</v>
      </c>
      <c r="F33" s="170">
        <v>5163335.209999999</v>
      </c>
      <c r="G33" s="170">
        <v>868394.90000000014</v>
      </c>
      <c r="H33" s="170">
        <v>613869.74000000011</v>
      </c>
      <c r="I33" s="170">
        <v>1066828.8800000004</v>
      </c>
      <c r="J33" s="170">
        <v>1117552.83</v>
      </c>
      <c r="K33" s="170">
        <v>4973803.0000000019</v>
      </c>
      <c r="L33" s="170">
        <v>893265.5199999999</v>
      </c>
      <c r="M33" s="170">
        <v>9100728.5099999979</v>
      </c>
      <c r="N33" s="170">
        <v>908826.84999999974</v>
      </c>
      <c r="O33" s="170">
        <v>1661747.24</v>
      </c>
      <c r="P33" s="170">
        <v>1598984.31</v>
      </c>
      <c r="Q33" s="170">
        <v>3248397.6300000004</v>
      </c>
      <c r="R33" s="170">
        <v>1877082.9299999997</v>
      </c>
      <c r="S33" s="170">
        <v>483689.41000000009</v>
      </c>
      <c r="T33" s="170">
        <v>199258.14</v>
      </c>
      <c r="U33" s="170">
        <v>3306678.8899999997</v>
      </c>
      <c r="V33" s="170">
        <v>2620609.61</v>
      </c>
      <c r="W33" s="170">
        <v>2644550.0499999993</v>
      </c>
      <c r="X33" s="170">
        <v>942600.6100000001</v>
      </c>
      <c r="Y33" s="170">
        <v>2221945.7000000002</v>
      </c>
      <c r="Z33" s="170">
        <v>361333.26000000007</v>
      </c>
      <c r="AA33" s="170">
        <v>699218.42</v>
      </c>
      <c r="AB33" s="170">
        <v>1373994.73</v>
      </c>
      <c r="AC33" s="170">
        <v>1285886.33</v>
      </c>
      <c r="AD33" s="170">
        <v>1828266.28</v>
      </c>
      <c r="AE33" s="170">
        <v>8170515.3100000005</v>
      </c>
      <c r="AF33" s="170">
        <v>947827.09</v>
      </c>
      <c r="AG33" s="170">
        <v>2378681.4500000002</v>
      </c>
      <c r="AH33" s="170">
        <v>1238499.96</v>
      </c>
      <c r="AI33" s="170">
        <v>1001037.88</v>
      </c>
      <c r="AJ33" s="170">
        <v>963363.3200000003</v>
      </c>
      <c r="AK33" s="170">
        <v>702576.70999999985</v>
      </c>
      <c r="AL33" s="170">
        <v>1893002.5899999996</v>
      </c>
      <c r="AM33" s="170">
        <v>995178.16999999993</v>
      </c>
      <c r="AN33" s="170">
        <v>4114913.2199999997</v>
      </c>
      <c r="AO33" s="170">
        <v>4377136.9399999995</v>
      </c>
      <c r="AP33" s="170">
        <v>2699594.4900000012</v>
      </c>
      <c r="AQ33" s="170">
        <v>2035779.4899999998</v>
      </c>
      <c r="AR33" s="170">
        <v>1718407.86</v>
      </c>
      <c r="AS33" s="170">
        <v>3662794.24</v>
      </c>
      <c r="AT33" s="170">
        <v>1425532.87</v>
      </c>
      <c r="AU33" s="170">
        <v>4489561.9200000009</v>
      </c>
      <c r="AV33" s="170">
        <v>6010742.5399999982</v>
      </c>
      <c r="AW33" s="170">
        <v>3296764.899999999</v>
      </c>
      <c r="AX33" s="170">
        <v>1099788.54</v>
      </c>
      <c r="AY33" s="170">
        <v>5571576.0600000005</v>
      </c>
      <c r="AZ33" s="170">
        <v>2196021.2200000002</v>
      </c>
      <c r="BA33" s="170">
        <v>1383910.43</v>
      </c>
      <c r="BB33" s="170">
        <v>1173432.3200000001</v>
      </c>
      <c r="BC33" s="170">
        <v>1096939.6399999999</v>
      </c>
      <c r="BD33" s="170">
        <v>1156321.6199999999</v>
      </c>
      <c r="BE33" s="170">
        <v>2681832.5699999998</v>
      </c>
      <c r="BF33" s="170">
        <v>1319792.95</v>
      </c>
      <c r="BG33" s="170">
        <v>1093714.5</v>
      </c>
      <c r="BH33" s="170">
        <v>3095690.4799999995</v>
      </c>
      <c r="BI33" s="170">
        <v>2637953.6500000004</v>
      </c>
      <c r="BJ33" s="170">
        <v>2546211.9699999997</v>
      </c>
      <c r="BK33" s="170">
        <v>1171120.3699999999</v>
      </c>
      <c r="BL33" s="170">
        <v>255943.18000000002</v>
      </c>
      <c r="BM33" s="170">
        <v>152011980.81999999</v>
      </c>
      <c r="EA33" s="179">
        <f>SUM(EA5:EA32)</f>
        <v>3388174.7808170007</v>
      </c>
      <c r="EB33" s="180">
        <f>SUM(EB5:EB32)</f>
        <v>1</v>
      </c>
      <c r="EC33" s="171">
        <f>SUM(EC5:EC32)</f>
        <v>0.82729999999999981</v>
      </c>
      <c r="EF33" s="172">
        <f>SUM(EF5:EF32)</f>
        <v>1.0001</v>
      </c>
    </row>
  </sheetData>
  <printOptions horizontalCentered="1" verticalCentered="1"/>
  <pageMargins left="0.75" right="0.75" top="1" bottom="1" header="0.5" footer="0.5"/>
  <pageSetup scale="33" fitToWidth="4" orientation="landscape" r:id="rId1"/>
  <headerFooter alignWithMargins="0">
    <oddHeader>&amp;RKY PSC Case No. 2016-00162,
Attachment D to Staff Post Hearing Supp. DR 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opLeftCell="WUY34" workbookViewId="0">
      <selection activeCell="WVO55" sqref="WVO55"/>
    </sheetView>
  </sheetViews>
  <sheetFormatPr defaultRowHeight="15"/>
  <cols>
    <col min="1" max="1" width="9.6640625" style="170" customWidth="1"/>
    <col min="2" max="2" width="11.5546875" style="170" customWidth="1"/>
    <col min="3" max="3" width="8.88671875" style="170"/>
    <col min="4" max="4" width="13.109375" style="170" customWidth="1"/>
    <col min="5" max="5" width="11.44140625" style="170" bestFit="1" customWidth="1"/>
    <col min="6" max="6" width="8.88671875" style="170"/>
    <col min="7" max="7" width="10.33203125" style="170" bestFit="1" customWidth="1"/>
    <col min="8" max="256" width="8.88671875" style="170"/>
    <col min="257" max="257" width="9.6640625" style="170" customWidth="1"/>
    <col min="258" max="258" width="11.5546875" style="170" customWidth="1"/>
    <col min="259" max="259" width="8.88671875" style="170"/>
    <col min="260" max="260" width="13.109375" style="170" customWidth="1"/>
    <col min="261" max="261" width="11.44140625" style="170" bestFit="1" customWidth="1"/>
    <col min="262" max="262" width="8.88671875" style="170"/>
    <col min="263" max="263" width="10.33203125" style="170" bestFit="1" customWidth="1"/>
    <col min="264" max="512" width="8.88671875" style="170"/>
    <col min="513" max="513" width="9.6640625" style="170" customWidth="1"/>
    <col min="514" max="514" width="11.5546875" style="170" customWidth="1"/>
    <col min="515" max="515" width="8.88671875" style="170"/>
    <col min="516" max="516" width="13.109375" style="170" customWidth="1"/>
    <col min="517" max="517" width="11.44140625" style="170" bestFit="1" customWidth="1"/>
    <col min="518" max="518" width="8.88671875" style="170"/>
    <col min="519" max="519" width="10.33203125" style="170" bestFit="1" customWidth="1"/>
    <col min="520" max="768" width="8.88671875" style="170"/>
    <col min="769" max="769" width="9.6640625" style="170" customWidth="1"/>
    <col min="770" max="770" width="11.5546875" style="170" customWidth="1"/>
    <col min="771" max="771" width="8.88671875" style="170"/>
    <col min="772" max="772" width="13.109375" style="170" customWidth="1"/>
    <col min="773" max="773" width="11.44140625" style="170" bestFit="1" customWidth="1"/>
    <col min="774" max="774" width="8.88671875" style="170"/>
    <col min="775" max="775" width="10.33203125" style="170" bestFit="1" customWidth="1"/>
    <col min="776" max="1024" width="8.88671875" style="170"/>
    <col min="1025" max="1025" width="9.6640625" style="170" customWidth="1"/>
    <col min="1026" max="1026" width="11.5546875" style="170" customWidth="1"/>
    <col min="1027" max="1027" width="8.88671875" style="170"/>
    <col min="1028" max="1028" width="13.109375" style="170" customWidth="1"/>
    <col min="1029" max="1029" width="11.44140625" style="170" bestFit="1" customWidth="1"/>
    <col min="1030" max="1030" width="8.88671875" style="170"/>
    <col min="1031" max="1031" width="10.33203125" style="170" bestFit="1" customWidth="1"/>
    <col min="1032" max="1280" width="8.88671875" style="170"/>
    <col min="1281" max="1281" width="9.6640625" style="170" customWidth="1"/>
    <col min="1282" max="1282" width="11.5546875" style="170" customWidth="1"/>
    <col min="1283" max="1283" width="8.88671875" style="170"/>
    <col min="1284" max="1284" width="13.109375" style="170" customWidth="1"/>
    <col min="1285" max="1285" width="11.44140625" style="170" bestFit="1" customWidth="1"/>
    <col min="1286" max="1286" width="8.88671875" style="170"/>
    <col min="1287" max="1287" width="10.33203125" style="170" bestFit="1" customWidth="1"/>
    <col min="1288" max="1536" width="8.88671875" style="170"/>
    <col min="1537" max="1537" width="9.6640625" style="170" customWidth="1"/>
    <col min="1538" max="1538" width="11.5546875" style="170" customWidth="1"/>
    <col min="1539" max="1539" width="8.88671875" style="170"/>
    <col min="1540" max="1540" width="13.109375" style="170" customWidth="1"/>
    <col min="1541" max="1541" width="11.44140625" style="170" bestFit="1" customWidth="1"/>
    <col min="1542" max="1542" width="8.88671875" style="170"/>
    <col min="1543" max="1543" width="10.33203125" style="170" bestFit="1" customWidth="1"/>
    <col min="1544" max="1792" width="8.88671875" style="170"/>
    <col min="1793" max="1793" width="9.6640625" style="170" customWidth="1"/>
    <col min="1794" max="1794" width="11.5546875" style="170" customWidth="1"/>
    <col min="1795" max="1795" width="8.88671875" style="170"/>
    <col min="1796" max="1796" width="13.109375" style="170" customWidth="1"/>
    <col min="1797" max="1797" width="11.44140625" style="170" bestFit="1" customWidth="1"/>
    <col min="1798" max="1798" width="8.88671875" style="170"/>
    <col min="1799" max="1799" width="10.33203125" style="170" bestFit="1" customWidth="1"/>
    <col min="1800" max="2048" width="8.88671875" style="170"/>
    <col min="2049" max="2049" width="9.6640625" style="170" customWidth="1"/>
    <col min="2050" max="2050" width="11.5546875" style="170" customWidth="1"/>
    <col min="2051" max="2051" width="8.88671875" style="170"/>
    <col min="2052" max="2052" width="13.109375" style="170" customWidth="1"/>
    <col min="2053" max="2053" width="11.44140625" style="170" bestFit="1" customWidth="1"/>
    <col min="2054" max="2054" width="8.88671875" style="170"/>
    <col min="2055" max="2055" width="10.33203125" style="170" bestFit="1" customWidth="1"/>
    <col min="2056" max="2304" width="8.88671875" style="170"/>
    <col min="2305" max="2305" width="9.6640625" style="170" customWidth="1"/>
    <col min="2306" max="2306" width="11.5546875" style="170" customWidth="1"/>
    <col min="2307" max="2307" width="8.88671875" style="170"/>
    <col min="2308" max="2308" width="13.109375" style="170" customWidth="1"/>
    <col min="2309" max="2309" width="11.44140625" style="170" bestFit="1" customWidth="1"/>
    <col min="2310" max="2310" width="8.88671875" style="170"/>
    <col min="2311" max="2311" width="10.33203125" style="170" bestFit="1" customWidth="1"/>
    <col min="2312" max="2560" width="8.88671875" style="170"/>
    <col min="2561" max="2561" width="9.6640625" style="170" customWidth="1"/>
    <col min="2562" max="2562" width="11.5546875" style="170" customWidth="1"/>
    <col min="2563" max="2563" width="8.88671875" style="170"/>
    <col min="2564" max="2564" width="13.109375" style="170" customWidth="1"/>
    <col min="2565" max="2565" width="11.44140625" style="170" bestFit="1" customWidth="1"/>
    <col min="2566" max="2566" width="8.88671875" style="170"/>
    <col min="2567" max="2567" width="10.33203125" style="170" bestFit="1" customWidth="1"/>
    <col min="2568" max="2816" width="8.88671875" style="170"/>
    <col min="2817" max="2817" width="9.6640625" style="170" customWidth="1"/>
    <col min="2818" max="2818" width="11.5546875" style="170" customWidth="1"/>
    <col min="2819" max="2819" width="8.88671875" style="170"/>
    <col min="2820" max="2820" width="13.109375" style="170" customWidth="1"/>
    <col min="2821" max="2821" width="11.44140625" style="170" bestFit="1" customWidth="1"/>
    <col min="2822" max="2822" width="8.88671875" style="170"/>
    <col min="2823" max="2823" width="10.33203125" style="170" bestFit="1" customWidth="1"/>
    <col min="2824" max="3072" width="8.88671875" style="170"/>
    <col min="3073" max="3073" width="9.6640625" style="170" customWidth="1"/>
    <col min="3074" max="3074" width="11.5546875" style="170" customWidth="1"/>
    <col min="3075" max="3075" width="8.88671875" style="170"/>
    <col min="3076" max="3076" width="13.109375" style="170" customWidth="1"/>
    <col min="3077" max="3077" width="11.44140625" style="170" bestFit="1" customWidth="1"/>
    <col min="3078" max="3078" width="8.88671875" style="170"/>
    <col min="3079" max="3079" width="10.33203125" style="170" bestFit="1" customWidth="1"/>
    <col min="3080" max="3328" width="8.88671875" style="170"/>
    <col min="3329" max="3329" width="9.6640625" style="170" customWidth="1"/>
    <col min="3330" max="3330" width="11.5546875" style="170" customWidth="1"/>
    <col min="3331" max="3331" width="8.88671875" style="170"/>
    <col min="3332" max="3332" width="13.109375" style="170" customWidth="1"/>
    <col min="3333" max="3333" width="11.44140625" style="170" bestFit="1" customWidth="1"/>
    <col min="3334" max="3334" width="8.88671875" style="170"/>
    <col min="3335" max="3335" width="10.33203125" style="170" bestFit="1" customWidth="1"/>
    <col min="3336" max="3584" width="8.88671875" style="170"/>
    <col min="3585" max="3585" width="9.6640625" style="170" customWidth="1"/>
    <col min="3586" max="3586" width="11.5546875" style="170" customWidth="1"/>
    <col min="3587" max="3587" width="8.88671875" style="170"/>
    <col min="3588" max="3588" width="13.109375" style="170" customWidth="1"/>
    <col min="3589" max="3589" width="11.44140625" style="170" bestFit="1" customWidth="1"/>
    <col min="3590" max="3590" width="8.88671875" style="170"/>
    <col min="3591" max="3591" width="10.33203125" style="170" bestFit="1" customWidth="1"/>
    <col min="3592" max="3840" width="8.88671875" style="170"/>
    <col min="3841" max="3841" width="9.6640625" style="170" customWidth="1"/>
    <col min="3842" max="3842" width="11.5546875" style="170" customWidth="1"/>
    <col min="3843" max="3843" width="8.88671875" style="170"/>
    <col min="3844" max="3844" width="13.109375" style="170" customWidth="1"/>
    <col min="3845" max="3845" width="11.44140625" style="170" bestFit="1" customWidth="1"/>
    <col min="3846" max="3846" width="8.88671875" style="170"/>
    <col min="3847" max="3847" width="10.33203125" style="170" bestFit="1" customWidth="1"/>
    <col min="3848" max="4096" width="8.88671875" style="170"/>
    <col min="4097" max="4097" width="9.6640625" style="170" customWidth="1"/>
    <col min="4098" max="4098" width="11.5546875" style="170" customWidth="1"/>
    <col min="4099" max="4099" width="8.88671875" style="170"/>
    <col min="4100" max="4100" width="13.109375" style="170" customWidth="1"/>
    <col min="4101" max="4101" width="11.44140625" style="170" bestFit="1" customWidth="1"/>
    <col min="4102" max="4102" width="8.88671875" style="170"/>
    <col min="4103" max="4103" width="10.33203125" style="170" bestFit="1" customWidth="1"/>
    <col min="4104" max="4352" width="8.88671875" style="170"/>
    <col min="4353" max="4353" width="9.6640625" style="170" customWidth="1"/>
    <col min="4354" max="4354" width="11.5546875" style="170" customWidth="1"/>
    <col min="4355" max="4355" width="8.88671875" style="170"/>
    <col min="4356" max="4356" width="13.109375" style="170" customWidth="1"/>
    <col min="4357" max="4357" width="11.44140625" style="170" bestFit="1" customWidth="1"/>
    <col min="4358" max="4358" width="8.88671875" style="170"/>
    <col min="4359" max="4359" width="10.33203125" style="170" bestFit="1" customWidth="1"/>
    <col min="4360" max="4608" width="8.88671875" style="170"/>
    <col min="4609" max="4609" width="9.6640625" style="170" customWidth="1"/>
    <col min="4610" max="4610" width="11.5546875" style="170" customWidth="1"/>
    <col min="4611" max="4611" width="8.88671875" style="170"/>
    <col min="4612" max="4612" width="13.109375" style="170" customWidth="1"/>
    <col min="4613" max="4613" width="11.44140625" style="170" bestFit="1" customWidth="1"/>
    <col min="4614" max="4614" width="8.88671875" style="170"/>
    <col min="4615" max="4615" width="10.33203125" style="170" bestFit="1" customWidth="1"/>
    <col min="4616" max="4864" width="8.88671875" style="170"/>
    <col min="4865" max="4865" width="9.6640625" style="170" customWidth="1"/>
    <col min="4866" max="4866" width="11.5546875" style="170" customWidth="1"/>
    <col min="4867" max="4867" width="8.88671875" style="170"/>
    <col min="4868" max="4868" width="13.109375" style="170" customWidth="1"/>
    <col min="4869" max="4869" width="11.44140625" style="170" bestFit="1" customWidth="1"/>
    <col min="4870" max="4870" width="8.88671875" style="170"/>
    <col min="4871" max="4871" width="10.33203125" style="170" bestFit="1" customWidth="1"/>
    <col min="4872" max="5120" width="8.88671875" style="170"/>
    <col min="5121" max="5121" width="9.6640625" style="170" customWidth="1"/>
    <col min="5122" max="5122" width="11.5546875" style="170" customWidth="1"/>
    <col min="5123" max="5123" width="8.88671875" style="170"/>
    <col min="5124" max="5124" width="13.109375" style="170" customWidth="1"/>
    <col min="5125" max="5125" width="11.44140625" style="170" bestFit="1" customWidth="1"/>
    <col min="5126" max="5126" width="8.88671875" style="170"/>
    <col min="5127" max="5127" width="10.33203125" style="170" bestFit="1" customWidth="1"/>
    <col min="5128" max="5376" width="8.88671875" style="170"/>
    <col min="5377" max="5377" width="9.6640625" style="170" customWidth="1"/>
    <col min="5378" max="5378" width="11.5546875" style="170" customWidth="1"/>
    <col min="5379" max="5379" width="8.88671875" style="170"/>
    <col min="5380" max="5380" width="13.109375" style="170" customWidth="1"/>
    <col min="5381" max="5381" width="11.44140625" style="170" bestFit="1" customWidth="1"/>
    <col min="5382" max="5382" width="8.88671875" style="170"/>
    <col min="5383" max="5383" width="10.33203125" style="170" bestFit="1" customWidth="1"/>
    <col min="5384" max="5632" width="8.88671875" style="170"/>
    <col min="5633" max="5633" width="9.6640625" style="170" customWidth="1"/>
    <col min="5634" max="5634" width="11.5546875" style="170" customWidth="1"/>
    <col min="5635" max="5635" width="8.88671875" style="170"/>
    <col min="5636" max="5636" width="13.109375" style="170" customWidth="1"/>
    <col min="5637" max="5637" width="11.44140625" style="170" bestFit="1" customWidth="1"/>
    <col min="5638" max="5638" width="8.88671875" style="170"/>
    <col min="5639" max="5639" width="10.33203125" style="170" bestFit="1" customWidth="1"/>
    <col min="5640" max="5888" width="8.88671875" style="170"/>
    <col min="5889" max="5889" width="9.6640625" style="170" customWidth="1"/>
    <col min="5890" max="5890" width="11.5546875" style="170" customWidth="1"/>
    <col min="5891" max="5891" width="8.88671875" style="170"/>
    <col min="5892" max="5892" width="13.109375" style="170" customWidth="1"/>
    <col min="5893" max="5893" width="11.44140625" style="170" bestFit="1" customWidth="1"/>
    <col min="5894" max="5894" width="8.88671875" style="170"/>
    <col min="5895" max="5895" width="10.33203125" style="170" bestFit="1" customWidth="1"/>
    <col min="5896" max="6144" width="8.88671875" style="170"/>
    <col min="6145" max="6145" width="9.6640625" style="170" customWidth="1"/>
    <col min="6146" max="6146" width="11.5546875" style="170" customWidth="1"/>
    <col min="6147" max="6147" width="8.88671875" style="170"/>
    <col min="6148" max="6148" width="13.109375" style="170" customWidth="1"/>
    <col min="6149" max="6149" width="11.44140625" style="170" bestFit="1" customWidth="1"/>
    <col min="6150" max="6150" width="8.88671875" style="170"/>
    <col min="6151" max="6151" width="10.33203125" style="170" bestFit="1" customWidth="1"/>
    <col min="6152" max="6400" width="8.88671875" style="170"/>
    <col min="6401" max="6401" width="9.6640625" style="170" customWidth="1"/>
    <col min="6402" max="6402" width="11.5546875" style="170" customWidth="1"/>
    <col min="6403" max="6403" width="8.88671875" style="170"/>
    <col min="6404" max="6404" width="13.109375" style="170" customWidth="1"/>
    <col min="6405" max="6405" width="11.44140625" style="170" bestFit="1" customWidth="1"/>
    <col min="6406" max="6406" width="8.88671875" style="170"/>
    <col min="6407" max="6407" width="10.33203125" style="170" bestFit="1" customWidth="1"/>
    <col min="6408" max="6656" width="8.88671875" style="170"/>
    <col min="6657" max="6657" width="9.6640625" style="170" customWidth="1"/>
    <col min="6658" max="6658" width="11.5546875" style="170" customWidth="1"/>
    <col min="6659" max="6659" width="8.88671875" style="170"/>
    <col min="6660" max="6660" width="13.109375" style="170" customWidth="1"/>
    <col min="6661" max="6661" width="11.44140625" style="170" bestFit="1" customWidth="1"/>
    <col min="6662" max="6662" width="8.88671875" style="170"/>
    <col min="6663" max="6663" width="10.33203125" style="170" bestFit="1" customWidth="1"/>
    <col min="6664" max="6912" width="8.88671875" style="170"/>
    <col min="6913" max="6913" width="9.6640625" style="170" customWidth="1"/>
    <col min="6914" max="6914" width="11.5546875" style="170" customWidth="1"/>
    <col min="6915" max="6915" width="8.88671875" style="170"/>
    <col min="6916" max="6916" width="13.109375" style="170" customWidth="1"/>
    <col min="6917" max="6917" width="11.44140625" style="170" bestFit="1" customWidth="1"/>
    <col min="6918" max="6918" width="8.88671875" style="170"/>
    <col min="6919" max="6919" width="10.33203125" style="170" bestFit="1" customWidth="1"/>
    <col min="6920" max="7168" width="8.88671875" style="170"/>
    <col min="7169" max="7169" width="9.6640625" style="170" customWidth="1"/>
    <col min="7170" max="7170" width="11.5546875" style="170" customWidth="1"/>
    <col min="7171" max="7171" width="8.88671875" style="170"/>
    <col min="7172" max="7172" width="13.109375" style="170" customWidth="1"/>
    <col min="7173" max="7173" width="11.44140625" style="170" bestFit="1" customWidth="1"/>
    <col min="7174" max="7174" width="8.88671875" style="170"/>
    <col min="7175" max="7175" width="10.33203125" style="170" bestFit="1" customWidth="1"/>
    <col min="7176" max="7424" width="8.88671875" style="170"/>
    <col min="7425" max="7425" width="9.6640625" style="170" customWidth="1"/>
    <col min="7426" max="7426" width="11.5546875" style="170" customWidth="1"/>
    <col min="7427" max="7427" width="8.88671875" style="170"/>
    <col min="7428" max="7428" width="13.109375" style="170" customWidth="1"/>
    <col min="7429" max="7429" width="11.44140625" style="170" bestFit="1" customWidth="1"/>
    <col min="7430" max="7430" width="8.88671875" style="170"/>
    <col min="7431" max="7431" width="10.33203125" style="170" bestFit="1" customWidth="1"/>
    <col min="7432" max="7680" width="8.88671875" style="170"/>
    <col min="7681" max="7681" width="9.6640625" style="170" customWidth="1"/>
    <col min="7682" max="7682" width="11.5546875" style="170" customWidth="1"/>
    <col min="7683" max="7683" width="8.88671875" style="170"/>
    <col min="7684" max="7684" width="13.109375" style="170" customWidth="1"/>
    <col min="7685" max="7685" width="11.44140625" style="170" bestFit="1" customWidth="1"/>
    <col min="7686" max="7686" width="8.88671875" style="170"/>
    <col min="7687" max="7687" width="10.33203125" style="170" bestFit="1" customWidth="1"/>
    <col min="7688" max="7936" width="8.88671875" style="170"/>
    <col min="7937" max="7937" width="9.6640625" style="170" customWidth="1"/>
    <col min="7938" max="7938" width="11.5546875" style="170" customWidth="1"/>
    <col min="7939" max="7939" width="8.88671875" style="170"/>
    <col min="7940" max="7940" width="13.109375" style="170" customWidth="1"/>
    <col min="7941" max="7941" width="11.44140625" style="170" bestFit="1" customWidth="1"/>
    <col min="7942" max="7942" width="8.88671875" style="170"/>
    <col min="7943" max="7943" width="10.33203125" style="170" bestFit="1" customWidth="1"/>
    <col min="7944" max="8192" width="8.88671875" style="170"/>
    <col min="8193" max="8193" width="9.6640625" style="170" customWidth="1"/>
    <col min="8194" max="8194" width="11.5546875" style="170" customWidth="1"/>
    <col min="8195" max="8195" width="8.88671875" style="170"/>
    <col min="8196" max="8196" width="13.109375" style="170" customWidth="1"/>
    <col min="8197" max="8197" width="11.44140625" style="170" bestFit="1" customWidth="1"/>
    <col min="8198" max="8198" width="8.88671875" style="170"/>
    <col min="8199" max="8199" width="10.33203125" style="170" bestFit="1" customWidth="1"/>
    <col min="8200" max="8448" width="8.88671875" style="170"/>
    <col min="8449" max="8449" width="9.6640625" style="170" customWidth="1"/>
    <col min="8450" max="8450" width="11.5546875" style="170" customWidth="1"/>
    <col min="8451" max="8451" width="8.88671875" style="170"/>
    <col min="8452" max="8452" width="13.109375" style="170" customWidth="1"/>
    <col min="8453" max="8453" width="11.44140625" style="170" bestFit="1" customWidth="1"/>
    <col min="8454" max="8454" width="8.88671875" style="170"/>
    <col min="8455" max="8455" width="10.33203125" style="170" bestFit="1" customWidth="1"/>
    <col min="8456" max="8704" width="8.88671875" style="170"/>
    <col min="8705" max="8705" width="9.6640625" style="170" customWidth="1"/>
    <col min="8706" max="8706" width="11.5546875" style="170" customWidth="1"/>
    <col min="8707" max="8707" width="8.88671875" style="170"/>
    <col min="8708" max="8708" width="13.109375" style="170" customWidth="1"/>
    <col min="8709" max="8709" width="11.44140625" style="170" bestFit="1" customWidth="1"/>
    <col min="8710" max="8710" width="8.88671875" style="170"/>
    <col min="8711" max="8711" width="10.33203125" style="170" bestFit="1" customWidth="1"/>
    <col min="8712" max="8960" width="8.88671875" style="170"/>
    <col min="8961" max="8961" width="9.6640625" style="170" customWidth="1"/>
    <col min="8962" max="8962" width="11.5546875" style="170" customWidth="1"/>
    <col min="8963" max="8963" width="8.88671875" style="170"/>
    <col min="8964" max="8964" width="13.109375" style="170" customWidth="1"/>
    <col min="8965" max="8965" width="11.44140625" style="170" bestFit="1" customWidth="1"/>
    <col min="8966" max="8966" width="8.88671875" style="170"/>
    <col min="8967" max="8967" width="10.33203125" style="170" bestFit="1" customWidth="1"/>
    <col min="8968" max="9216" width="8.88671875" style="170"/>
    <col min="9217" max="9217" width="9.6640625" style="170" customWidth="1"/>
    <col min="9218" max="9218" width="11.5546875" style="170" customWidth="1"/>
    <col min="9219" max="9219" width="8.88671875" style="170"/>
    <col min="9220" max="9220" width="13.109375" style="170" customWidth="1"/>
    <col min="9221" max="9221" width="11.44140625" style="170" bestFit="1" customWidth="1"/>
    <col min="9222" max="9222" width="8.88671875" style="170"/>
    <col min="9223" max="9223" width="10.33203125" style="170" bestFit="1" customWidth="1"/>
    <col min="9224" max="9472" width="8.88671875" style="170"/>
    <col min="9473" max="9473" width="9.6640625" style="170" customWidth="1"/>
    <col min="9474" max="9474" width="11.5546875" style="170" customWidth="1"/>
    <col min="9475" max="9475" width="8.88671875" style="170"/>
    <col min="9476" max="9476" width="13.109375" style="170" customWidth="1"/>
    <col min="9477" max="9477" width="11.44140625" style="170" bestFit="1" customWidth="1"/>
    <col min="9478" max="9478" width="8.88671875" style="170"/>
    <col min="9479" max="9479" width="10.33203125" style="170" bestFit="1" customWidth="1"/>
    <col min="9480" max="9728" width="8.88671875" style="170"/>
    <col min="9729" max="9729" width="9.6640625" style="170" customWidth="1"/>
    <col min="9730" max="9730" width="11.5546875" style="170" customWidth="1"/>
    <col min="9731" max="9731" width="8.88671875" style="170"/>
    <col min="9732" max="9732" width="13.109375" style="170" customWidth="1"/>
    <col min="9733" max="9733" width="11.44140625" style="170" bestFit="1" customWidth="1"/>
    <col min="9734" max="9734" width="8.88671875" style="170"/>
    <col min="9735" max="9735" width="10.33203125" style="170" bestFit="1" customWidth="1"/>
    <col min="9736" max="9984" width="8.88671875" style="170"/>
    <col min="9985" max="9985" width="9.6640625" style="170" customWidth="1"/>
    <col min="9986" max="9986" width="11.5546875" style="170" customWidth="1"/>
    <col min="9987" max="9987" width="8.88671875" style="170"/>
    <col min="9988" max="9988" width="13.109375" style="170" customWidth="1"/>
    <col min="9989" max="9989" width="11.44140625" style="170" bestFit="1" customWidth="1"/>
    <col min="9990" max="9990" width="8.88671875" style="170"/>
    <col min="9991" max="9991" width="10.33203125" style="170" bestFit="1" customWidth="1"/>
    <col min="9992" max="10240" width="8.88671875" style="170"/>
    <col min="10241" max="10241" width="9.6640625" style="170" customWidth="1"/>
    <col min="10242" max="10242" width="11.5546875" style="170" customWidth="1"/>
    <col min="10243" max="10243" width="8.88671875" style="170"/>
    <col min="10244" max="10244" width="13.109375" style="170" customWidth="1"/>
    <col min="10245" max="10245" width="11.44140625" style="170" bestFit="1" customWidth="1"/>
    <col min="10246" max="10246" width="8.88671875" style="170"/>
    <col min="10247" max="10247" width="10.33203125" style="170" bestFit="1" customWidth="1"/>
    <col min="10248" max="10496" width="8.88671875" style="170"/>
    <col min="10497" max="10497" width="9.6640625" style="170" customWidth="1"/>
    <col min="10498" max="10498" width="11.5546875" style="170" customWidth="1"/>
    <col min="10499" max="10499" width="8.88671875" style="170"/>
    <col min="10500" max="10500" width="13.109375" style="170" customWidth="1"/>
    <col min="10501" max="10501" width="11.44140625" style="170" bestFit="1" customWidth="1"/>
    <col min="10502" max="10502" width="8.88671875" style="170"/>
    <col min="10503" max="10503" width="10.33203125" style="170" bestFit="1" customWidth="1"/>
    <col min="10504" max="10752" width="8.88671875" style="170"/>
    <col min="10753" max="10753" width="9.6640625" style="170" customWidth="1"/>
    <col min="10754" max="10754" width="11.5546875" style="170" customWidth="1"/>
    <col min="10755" max="10755" width="8.88671875" style="170"/>
    <col min="10756" max="10756" width="13.109375" style="170" customWidth="1"/>
    <col min="10757" max="10757" width="11.44140625" style="170" bestFit="1" customWidth="1"/>
    <col min="10758" max="10758" width="8.88671875" style="170"/>
    <col min="10759" max="10759" width="10.33203125" style="170" bestFit="1" customWidth="1"/>
    <col min="10760" max="11008" width="8.88671875" style="170"/>
    <col min="11009" max="11009" width="9.6640625" style="170" customWidth="1"/>
    <col min="11010" max="11010" width="11.5546875" style="170" customWidth="1"/>
    <col min="11011" max="11011" width="8.88671875" style="170"/>
    <col min="11012" max="11012" width="13.109375" style="170" customWidth="1"/>
    <col min="11013" max="11013" width="11.44140625" style="170" bestFit="1" customWidth="1"/>
    <col min="11014" max="11014" width="8.88671875" style="170"/>
    <col min="11015" max="11015" width="10.33203125" style="170" bestFit="1" customWidth="1"/>
    <col min="11016" max="11264" width="8.88671875" style="170"/>
    <col min="11265" max="11265" width="9.6640625" style="170" customWidth="1"/>
    <col min="11266" max="11266" width="11.5546875" style="170" customWidth="1"/>
    <col min="11267" max="11267" width="8.88671875" style="170"/>
    <col min="11268" max="11268" width="13.109375" style="170" customWidth="1"/>
    <col min="11269" max="11269" width="11.44140625" style="170" bestFit="1" customWidth="1"/>
    <col min="11270" max="11270" width="8.88671875" style="170"/>
    <col min="11271" max="11271" width="10.33203125" style="170" bestFit="1" customWidth="1"/>
    <col min="11272" max="11520" width="8.88671875" style="170"/>
    <col min="11521" max="11521" width="9.6640625" style="170" customWidth="1"/>
    <col min="11522" max="11522" width="11.5546875" style="170" customWidth="1"/>
    <col min="11523" max="11523" width="8.88671875" style="170"/>
    <col min="11524" max="11524" width="13.109375" style="170" customWidth="1"/>
    <col min="11525" max="11525" width="11.44140625" style="170" bestFit="1" customWidth="1"/>
    <col min="11526" max="11526" width="8.88671875" style="170"/>
    <col min="11527" max="11527" width="10.33203125" style="170" bestFit="1" customWidth="1"/>
    <col min="11528" max="11776" width="8.88671875" style="170"/>
    <col min="11777" max="11777" width="9.6640625" style="170" customWidth="1"/>
    <col min="11778" max="11778" width="11.5546875" style="170" customWidth="1"/>
    <col min="11779" max="11779" width="8.88671875" style="170"/>
    <col min="11780" max="11780" width="13.109375" style="170" customWidth="1"/>
    <col min="11781" max="11781" width="11.44140625" style="170" bestFit="1" customWidth="1"/>
    <col min="11782" max="11782" width="8.88671875" style="170"/>
    <col min="11783" max="11783" width="10.33203125" style="170" bestFit="1" customWidth="1"/>
    <col min="11784" max="12032" width="8.88671875" style="170"/>
    <col min="12033" max="12033" width="9.6640625" style="170" customWidth="1"/>
    <col min="12034" max="12034" width="11.5546875" style="170" customWidth="1"/>
    <col min="12035" max="12035" width="8.88671875" style="170"/>
    <col min="12036" max="12036" width="13.109375" style="170" customWidth="1"/>
    <col min="12037" max="12037" width="11.44140625" style="170" bestFit="1" customWidth="1"/>
    <col min="12038" max="12038" width="8.88671875" style="170"/>
    <col min="12039" max="12039" width="10.33203125" style="170" bestFit="1" customWidth="1"/>
    <col min="12040" max="12288" width="8.88671875" style="170"/>
    <col min="12289" max="12289" width="9.6640625" style="170" customWidth="1"/>
    <col min="12290" max="12290" width="11.5546875" style="170" customWidth="1"/>
    <col min="12291" max="12291" width="8.88671875" style="170"/>
    <col min="12292" max="12292" width="13.109375" style="170" customWidth="1"/>
    <col min="12293" max="12293" width="11.44140625" style="170" bestFit="1" customWidth="1"/>
    <col min="12294" max="12294" width="8.88671875" style="170"/>
    <col min="12295" max="12295" width="10.33203125" style="170" bestFit="1" customWidth="1"/>
    <col min="12296" max="12544" width="8.88671875" style="170"/>
    <col min="12545" max="12545" width="9.6640625" style="170" customWidth="1"/>
    <col min="12546" max="12546" width="11.5546875" style="170" customWidth="1"/>
    <col min="12547" max="12547" width="8.88671875" style="170"/>
    <col min="12548" max="12548" width="13.109375" style="170" customWidth="1"/>
    <col min="12549" max="12549" width="11.44140625" style="170" bestFit="1" customWidth="1"/>
    <col min="12550" max="12550" width="8.88671875" style="170"/>
    <col min="12551" max="12551" width="10.33203125" style="170" bestFit="1" customWidth="1"/>
    <col min="12552" max="12800" width="8.88671875" style="170"/>
    <col min="12801" max="12801" width="9.6640625" style="170" customWidth="1"/>
    <col min="12802" max="12802" width="11.5546875" style="170" customWidth="1"/>
    <col min="12803" max="12803" width="8.88671875" style="170"/>
    <col min="12804" max="12804" width="13.109375" style="170" customWidth="1"/>
    <col min="12805" max="12805" width="11.44140625" style="170" bestFit="1" customWidth="1"/>
    <col min="12806" max="12806" width="8.88671875" style="170"/>
    <col min="12807" max="12807" width="10.33203125" style="170" bestFit="1" customWidth="1"/>
    <col min="12808" max="13056" width="8.88671875" style="170"/>
    <col min="13057" max="13057" width="9.6640625" style="170" customWidth="1"/>
    <col min="13058" max="13058" width="11.5546875" style="170" customWidth="1"/>
    <col min="13059" max="13059" width="8.88671875" style="170"/>
    <col min="13060" max="13060" width="13.109375" style="170" customWidth="1"/>
    <col min="13061" max="13061" width="11.44140625" style="170" bestFit="1" customWidth="1"/>
    <col min="13062" max="13062" width="8.88671875" style="170"/>
    <col min="13063" max="13063" width="10.33203125" style="170" bestFit="1" customWidth="1"/>
    <col min="13064" max="13312" width="8.88671875" style="170"/>
    <col min="13313" max="13313" width="9.6640625" style="170" customWidth="1"/>
    <col min="13314" max="13314" width="11.5546875" style="170" customWidth="1"/>
    <col min="13315" max="13315" width="8.88671875" style="170"/>
    <col min="13316" max="13316" width="13.109375" style="170" customWidth="1"/>
    <col min="13317" max="13317" width="11.44140625" style="170" bestFit="1" customWidth="1"/>
    <col min="13318" max="13318" width="8.88671875" style="170"/>
    <col min="13319" max="13319" width="10.33203125" style="170" bestFit="1" customWidth="1"/>
    <col min="13320" max="13568" width="8.88671875" style="170"/>
    <col min="13569" max="13569" width="9.6640625" style="170" customWidth="1"/>
    <col min="13570" max="13570" width="11.5546875" style="170" customWidth="1"/>
    <col min="13571" max="13571" width="8.88671875" style="170"/>
    <col min="13572" max="13572" width="13.109375" style="170" customWidth="1"/>
    <col min="13573" max="13573" width="11.44140625" style="170" bestFit="1" customWidth="1"/>
    <col min="13574" max="13574" width="8.88671875" style="170"/>
    <col min="13575" max="13575" width="10.33203125" style="170" bestFit="1" customWidth="1"/>
    <col min="13576" max="13824" width="8.88671875" style="170"/>
    <col min="13825" max="13825" width="9.6640625" style="170" customWidth="1"/>
    <col min="13826" max="13826" width="11.5546875" style="170" customWidth="1"/>
    <col min="13827" max="13827" width="8.88671875" style="170"/>
    <col min="13828" max="13828" width="13.109375" style="170" customWidth="1"/>
    <col min="13829" max="13829" width="11.44140625" style="170" bestFit="1" customWidth="1"/>
    <col min="13830" max="13830" width="8.88671875" style="170"/>
    <col min="13831" max="13831" width="10.33203125" style="170" bestFit="1" customWidth="1"/>
    <col min="13832" max="14080" width="8.88671875" style="170"/>
    <col min="14081" max="14081" width="9.6640625" style="170" customWidth="1"/>
    <col min="14082" max="14082" width="11.5546875" style="170" customWidth="1"/>
    <col min="14083" max="14083" width="8.88671875" style="170"/>
    <col min="14084" max="14084" width="13.109375" style="170" customWidth="1"/>
    <col min="14085" max="14085" width="11.44140625" style="170" bestFit="1" customWidth="1"/>
    <col min="14086" max="14086" width="8.88671875" style="170"/>
    <col min="14087" max="14087" width="10.33203125" style="170" bestFit="1" customWidth="1"/>
    <col min="14088" max="14336" width="8.88671875" style="170"/>
    <col min="14337" max="14337" width="9.6640625" style="170" customWidth="1"/>
    <col min="14338" max="14338" width="11.5546875" style="170" customWidth="1"/>
    <col min="14339" max="14339" width="8.88671875" style="170"/>
    <col min="14340" max="14340" width="13.109375" style="170" customWidth="1"/>
    <col min="14341" max="14341" width="11.44140625" style="170" bestFit="1" customWidth="1"/>
    <col min="14342" max="14342" width="8.88671875" style="170"/>
    <col min="14343" max="14343" width="10.33203125" style="170" bestFit="1" customWidth="1"/>
    <col min="14344" max="14592" width="8.88671875" style="170"/>
    <col min="14593" max="14593" width="9.6640625" style="170" customWidth="1"/>
    <col min="14594" max="14594" width="11.5546875" style="170" customWidth="1"/>
    <col min="14595" max="14595" width="8.88671875" style="170"/>
    <col min="14596" max="14596" width="13.109375" style="170" customWidth="1"/>
    <col min="14597" max="14597" width="11.44140625" style="170" bestFit="1" customWidth="1"/>
    <col min="14598" max="14598" width="8.88671875" style="170"/>
    <col min="14599" max="14599" width="10.33203125" style="170" bestFit="1" customWidth="1"/>
    <col min="14600" max="14848" width="8.88671875" style="170"/>
    <col min="14849" max="14849" width="9.6640625" style="170" customWidth="1"/>
    <col min="14850" max="14850" width="11.5546875" style="170" customWidth="1"/>
    <col min="14851" max="14851" width="8.88671875" style="170"/>
    <col min="14852" max="14852" width="13.109375" style="170" customWidth="1"/>
    <col min="14853" max="14853" width="11.44140625" style="170" bestFit="1" customWidth="1"/>
    <col min="14854" max="14854" width="8.88671875" style="170"/>
    <col min="14855" max="14855" width="10.33203125" style="170" bestFit="1" customWidth="1"/>
    <col min="14856" max="15104" width="8.88671875" style="170"/>
    <col min="15105" max="15105" width="9.6640625" style="170" customWidth="1"/>
    <col min="15106" max="15106" width="11.5546875" style="170" customWidth="1"/>
    <col min="15107" max="15107" width="8.88671875" style="170"/>
    <col min="15108" max="15108" width="13.109375" style="170" customWidth="1"/>
    <col min="15109" max="15109" width="11.44140625" style="170" bestFit="1" customWidth="1"/>
    <col min="15110" max="15110" width="8.88671875" style="170"/>
    <col min="15111" max="15111" width="10.33203125" style="170" bestFit="1" customWidth="1"/>
    <col min="15112" max="15360" width="8.88671875" style="170"/>
    <col min="15361" max="15361" width="9.6640625" style="170" customWidth="1"/>
    <col min="15362" max="15362" width="11.5546875" style="170" customWidth="1"/>
    <col min="15363" max="15363" width="8.88671875" style="170"/>
    <col min="15364" max="15364" width="13.109375" style="170" customWidth="1"/>
    <col min="15365" max="15365" width="11.44140625" style="170" bestFit="1" customWidth="1"/>
    <col min="15366" max="15366" width="8.88671875" style="170"/>
    <col min="15367" max="15367" width="10.33203125" style="170" bestFit="1" customWidth="1"/>
    <col min="15368" max="15616" width="8.88671875" style="170"/>
    <col min="15617" max="15617" width="9.6640625" style="170" customWidth="1"/>
    <col min="15618" max="15618" width="11.5546875" style="170" customWidth="1"/>
    <col min="15619" max="15619" width="8.88671875" style="170"/>
    <col min="15620" max="15620" width="13.109375" style="170" customWidth="1"/>
    <col min="15621" max="15621" width="11.44140625" style="170" bestFit="1" customWidth="1"/>
    <col min="15622" max="15622" width="8.88671875" style="170"/>
    <col min="15623" max="15623" width="10.33203125" style="170" bestFit="1" customWidth="1"/>
    <col min="15624" max="15872" width="8.88671875" style="170"/>
    <col min="15873" max="15873" width="9.6640625" style="170" customWidth="1"/>
    <col min="15874" max="15874" width="11.5546875" style="170" customWidth="1"/>
    <col min="15875" max="15875" width="8.88671875" style="170"/>
    <col min="15876" max="15876" width="13.109375" style="170" customWidth="1"/>
    <col min="15877" max="15877" width="11.44140625" style="170" bestFit="1" customWidth="1"/>
    <col min="15878" max="15878" width="8.88671875" style="170"/>
    <col min="15879" max="15879" width="10.33203125" style="170" bestFit="1" customWidth="1"/>
    <col min="15880" max="16128" width="8.88671875" style="170"/>
    <col min="16129" max="16129" width="9.6640625" style="170" customWidth="1"/>
    <col min="16130" max="16130" width="11.5546875" style="170" customWidth="1"/>
    <col min="16131" max="16131" width="8.88671875" style="170"/>
    <col min="16132" max="16132" width="13.109375" style="170" customWidth="1"/>
    <col min="16133" max="16133" width="11.44140625" style="170" bestFit="1" customWidth="1"/>
    <col min="16134" max="16134" width="8.88671875" style="170"/>
    <col min="16135" max="16135" width="10.33203125" style="170" bestFit="1" customWidth="1"/>
    <col min="16136" max="16384" width="8.88671875" style="170"/>
  </cols>
  <sheetData>
    <row r="1" spans="1:8" ht="19.2">
      <c r="A1" s="270" t="s">
        <v>0</v>
      </c>
      <c r="B1" s="270"/>
      <c r="C1" s="270"/>
      <c r="D1" s="270"/>
      <c r="E1" s="270"/>
      <c r="F1" s="270"/>
      <c r="G1" s="270"/>
      <c r="H1" s="106"/>
    </row>
    <row r="2" spans="1:8">
      <c r="A2" s="189"/>
      <c r="B2" s="189"/>
      <c r="C2" s="189"/>
      <c r="D2" s="189"/>
      <c r="E2" s="189"/>
      <c r="F2" s="189"/>
      <c r="G2" s="189"/>
      <c r="H2" s="189"/>
    </row>
    <row r="3" spans="1:8">
      <c r="A3" s="271" t="s">
        <v>1</v>
      </c>
      <c r="B3" s="271"/>
      <c r="C3" s="112"/>
      <c r="D3" s="271" t="s">
        <v>2</v>
      </c>
      <c r="E3" s="271"/>
      <c r="F3" s="189"/>
      <c r="G3" s="189"/>
      <c r="H3" s="189"/>
    </row>
    <row r="4" spans="1:8">
      <c r="A4" s="271" t="s">
        <v>167</v>
      </c>
      <c r="B4" s="271"/>
      <c r="C4" s="112"/>
      <c r="D4" s="271" t="s">
        <v>168</v>
      </c>
      <c r="E4" s="271"/>
      <c r="F4" s="189"/>
      <c r="G4" s="189"/>
      <c r="H4" s="189"/>
    </row>
    <row r="5" spans="1:8">
      <c r="A5" s="106"/>
      <c r="B5" s="106"/>
      <c r="C5" s="189"/>
      <c r="D5" s="106"/>
      <c r="E5" s="106"/>
      <c r="F5" s="189"/>
      <c r="G5" s="189"/>
      <c r="H5" s="189"/>
    </row>
    <row r="6" spans="1:8">
      <c r="A6" s="112" t="s">
        <v>5</v>
      </c>
      <c r="B6" s="113" t="s">
        <v>6</v>
      </c>
      <c r="C6" s="114"/>
      <c r="D6" s="112" t="s">
        <v>5</v>
      </c>
      <c r="E6" s="113" t="s">
        <v>6</v>
      </c>
      <c r="F6" s="115"/>
      <c r="G6" s="113" t="s">
        <v>7</v>
      </c>
      <c r="H6" s="189"/>
    </row>
    <row r="7" spans="1:8">
      <c r="A7" s="115" t="s">
        <v>8</v>
      </c>
      <c r="B7" s="115">
        <v>2.8E-3</v>
      </c>
      <c r="C7" s="115"/>
      <c r="D7" s="116" t="s">
        <v>8</v>
      </c>
      <c r="E7" s="117">
        <v>2.5999999999999999E-3</v>
      </c>
      <c r="F7" s="118"/>
      <c r="G7" s="119">
        <f>E7-B7</f>
        <v>-2.0000000000000009E-4</v>
      </c>
      <c r="H7" s="107"/>
    </row>
    <row r="8" spans="1:8">
      <c r="A8" s="115" t="s">
        <v>9</v>
      </c>
      <c r="B8" s="115">
        <v>1.9900000000000001E-2</v>
      </c>
      <c r="C8" s="115"/>
      <c r="D8" s="116" t="s">
        <v>9</v>
      </c>
      <c r="E8" s="117">
        <v>2.1000000000000001E-2</v>
      </c>
      <c r="F8" s="118"/>
      <c r="G8" s="119">
        <f t="shared" ref="G8:G32" si="0">E8-B8</f>
        <v>1.1000000000000003E-3</v>
      </c>
      <c r="H8" s="107"/>
    </row>
    <row r="9" spans="1:8">
      <c r="A9" s="109" t="s">
        <v>11</v>
      </c>
      <c r="B9" s="109">
        <v>5.0000000000000001E-4</v>
      </c>
      <c r="C9" s="115"/>
      <c r="D9" s="116" t="s">
        <v>11</v>
      </c>
      <c r="E9" s="117">
        <v>4.0000000000000002E-4</v>
      </c>
      <c r="F9" s="118"/>
      <c r="G9" s="119">
        <f t="shared" si="0"/>
        <v>-9.9999999999999991E-5</v>
      </c>
      <c r="H9" s="107"/>
    </row>
    <row r="10" spans="1:8">
      <c r="A10" s="109" t="s">
        <v>12</v>
      </c>
      <c r="B10" s="109">
        <v>5.0000000000000001E-4</v>
      </c>
      <c r="C10" s="115"/>
      <c r="D10" s="116" t="s">
        <v>12</v>
      </c>
      <c r="E10" s="117">
        <v>6.9999999999999999E-4</v>
      </c>
      <c r="F10" s="107"/>
      <c r="G10" s="119">
        <f t="shared" si="0"/>
        <v>1.9999999999999998E-4</v>
      </c>
      <c r="H10" s="107"/>
    </row>
    <row r="11" spans="1:8">
      <c r="A11" s="109" t="s">
        <v>13</v>
      </c>
      <c r="B11" s="109">
        <v>3.2899999999999999E-2</v>
      </c>
      <c r="C11" s="115"/>
      <c r="D11" s="116" t="s">
        <v>13</v>
      </c>
      <c r="E11" s="117">
        <v>7.2899999999999993E-2</v>
      </c>
      <c r="F11" s="107"/>
      <c r="G11" s="119">
        <f t="shared" si="0"/>
        <v>3.9999999999999994E-2</v>
      </c>
      <c r="H11" s="107"/>
    </row>
    <row r="12" spans="1:8">
      <c r="A12" s="109" t="s">
        <v>14</v>
      </c>
      <c r="B12" s="109">
        <v>0.41770000000000002</v>
      </c>
      <c r="C12" s="115"/>
      <c r="D12" s="116" t="s">
        <v>14</v>
      </c>
      <c r="E12" s="117">
        <v>0.30330000000000001</v>
      </c>
      <c r="F12" s="107"/>
      <c r="G12" s="119">
        <f t="shared" si="0"/>
        <v>-0.1144</v>
      </c>
      <c r="H12" s="107"/>
    </row>
    <row r="13" spans="1:8">
      <c r="A13" s="109" t="s">
        <v>15</v>
      </c>
      <c r="B13" s="109">
        <v>1.9800000000000002E-2</v>
      </c>
      <c r="C13" s="115"/>
      <c r="D13" s="116" t="s">
        <v>15</v>
      </c>
      <c r="E13" s="117">
        <v>2.3099999999999999E-2</v>
      </c>
      <c r="F13" s="107"/>
      <c r="G13" s="119">
        <f t="shared" si="0"/>
        <v>3.2999999999999974E-3</v>
      </c>
      <c r="H13" s="107"/>
    </row>
    <row r="14" spans="1:8">
      <c r="A14" s="109" t="s">
        <v>16</v>
      </c>
      <c r="B14" s="109">
        <v>0.10199999999999999</v>
      </c>
      <c r="C14" s="115"/>
      <c r="D14" s="116" t="s">
        <v>16</v>
      </c>
      <c r="E14" s="117">
        <v>0.1226</v>
      </c>
      <c r="F14" s="107"/>
      <c r="G14" s="119">
        <f t="shared" si="0"/>
        <v>2.0600000000000007E-2</v>
      </c>
      <c r="H14" s="107"/>
    </row>
    <row r="15" spans="1:8">
      <c r="A15" s="109" t="s">
        <v>17</v>
      </c>
      <c r="B15" s="109">
        <v>6.0900000000000003E-2</v>
      </c>
      <c r="C15" s="115"/>
      <c r="D15" s="116" t="s">
        <v>17</v>
      </c>
      <c r="E15" s="117">
        <v>7.3700000000000002E-2</v>
      </c>
      <c r="F15" s="107"/>
      <c r="G15" s="119">
        <f t="shared" si="0"/>
        <v>1.2799999999999999E-2</v>
      </c>
      <c r="H15" s="107"/>
    </row>
    <row r="16" spans="1:8">
      <c r="A16" s="109" t="s">
        <v>18</v>
      </c>
      <c r="B16" s="109">
        <v>5.9999999999999995E-4</v>
      </c>
      <c r="C16" s="115"/>
      <c r="D16" s="116" t="s">
        <v>18</v>
      </c>
      <c r="E16" s="117">
        <v>5.9999999999999995E-4</v>
      </c>
      <c r="F16" s="107"/>
      <c r="G16" s="119">
        <f t="shared" si="0"/>
        <v>0</v>
      </c>
      <c r="H16" s="107"/>
    </row>
    <row r="17" spans="1:8">
      <c r="A17" s="109" t="s">
        <v>19</v>
      </c>
      <c r="B17" s="109">
        <v>0.13589999999999999</v>
      </c>
      <c r="C17" s="115"/>
      <c r="D17" s="116" t="s">
        <v>19</v>
      </c>
      <c r="E17" s="117">
        <v>0.1361</v>
      </c>
      <c r="F17" s="107"/>
      <c r="G17" s="119">
        <f t="shared" si="0"/>
        <v>2.0000000000000573E-4</v>
      </c>
      <c r="H17" s="107"/>
    </row>
    <row r="18" spans="1:8">
      <c r="A18" s="120" t="s">
        <v>20</v>
      </c>
      <c r="B18" s="120">
        <v>2.9999999999999997E-4</v>
      </c>
      <c r="C18" s="121"/>
      <c r="D18" s="116" t="s">
        <v>20</v>
      </c>
      <c r="E18" s="117">
        <v>2.9999999999999997E-4</v>
      </c>
      <c r="F18" s="107"/>
      <c r="G18" s="119">
        <f t="shared" si="0"/>
        <v>0</v>
      </c>
      <c r="H18" s="107"/>
    </row>
    <row r="19" spans="1:8">
      <c r="A19" s="109" t="s">
        <v>21</v>
      </c>
      <c r="B19" s="109">
        <v>8.7000000000000011E-3</v>
      </c>
      <c r="C19" s="115"/>
      <c r="D19" s="116" t="s">
        <v>21</v>
      </c>
      <c r="E19" s="117">
        <v>1.2800000000000001E-2</v>
      </c>
      <c r="F19" s="107"/>
      <c r="G19" s="119">
        <f t="shared" si="0"/>
        <v>4.0999999999999995E-3</v>
      </c>
      <c r="H19" s="107"/>
    </row>
    <row r="20" spans="1:8">
      <c r="A20" s="120" t="s">
        <v>22</v>
      </c>
      <c r="B20" s="120">
        <v>8.6199999999999999E-2</v>
      </c>
      <c r="C20" s="121"/>
      <c r="D20" s="116" t="s">
        <v>22</v>
      </c>
      <c r="E20" s="117">
        <v>8.5900000000000004E-2</v>
      </c>
      <c r="F20" s="123"/>
      <c r="G20" s="119">
        <f t="shared" si="0"/>
        <v>-2.9999999999999472E-4</v>
      </c>
      <c r="H20" s="123"/>
    </row>
    <row r="21" spans="1:8">
      <c r="A21" s="120" t="s">
        <v>23</v>
      </c>
      <c r="B21" s="120">
        <v>2.0999999999999999E-3</v>
      </c>
      <c r="C21" s="121"/>
      <c r="D21" s="124" t="s">
        <v>23</v>
      </c>
      <c r="E21" s="125">
        <v>2.2000000000000001E-3</v>
      </c>
      <c r="F21" s="123"/>
      <c r="G21" s="119">
        <f t="shared" si="0"/>
        <v>1.0000000000000026E-4</v>
      </c>
      <c r="H21" s="123"/>
    </row>
    <row r="22" spans="1:8">
      <c r="A22" s="120" t="s">
        <v>24</v>
      </c>
      <c r="B22" s="120">
        <v>1E-4</v>
      </c>
      <c r="C22" s="121"/>
      <c r="D22" s="124" t="s">
        <v>24</v>
      </c>
      <c r="E22" s="125">
        <v>0</v>
      </c>
      <c r="F22" s="123"/>
      <c r="G22" s="119">
        <f t="shared" si="0"/>
        <v>-1E-4</v>
      </c>
      <c r="H22" s="123"/>
    </row>
    <row r="23" spans="1:8">
      <c r="A23" s="120" t="s">
        <v>27</v>
      </c>
      <c r="B23" s="120">
        <v>2.9999999999999997E-4</v>
      </c>
      <c r="C23" s="121"/>
      <c r="D23" s="124" t="s">
        <v>27</v>
      </c>
      <c r="E23" s="125">
        <v>4.0000000000000002E-4</v>
      </c>
      <c r="F23" s="123"/>
      <c r="G23" s="119">
        <f t="shared" si="0"/>
        <v>1.0000000000000005E-4</v>
      </c>
      <c r="H23" s="123"/>
    </row>
    <row r="24" spans="1:8">
      <c r="A24" s="126" t="s">
        <v>131</v>
      </c>
      <c r="B24" s="120">
        <v>0</v>
      </c>
      <c r="C24" s="121"/>
      <c r="D24" s="124" t="s">
        <v>131</v>
      </c>
      <c r="E24" s="125">
        <v>0</v>
      </c>
      <c r="F24" s="123"/>
      <c r="G24" s="119">
        <f t="shared" si="0"/>
        <v>0</v>
      </c>
      <c r="H24" s="123"/>
    </row>
    <row r="25" spans="1:8">
      <c r="A25" s="120" t="s">
        <v>30</v>
      </c>
      <c r="B25" s="120">
        <v>5.0000000000000001E-4</v>
      </c>
      <c r="C25" s="121"/>
      <c r="D25" s="124" t="s">
        <v>30</v>
      </c>
      <c r="E25" s="125">
        <v>5.0000000000000001E-4</v>
      </c>
      <c r="F25" s="123"/>
      <c r="G25" s="119">
        <f t="shared" si="0"/>
        <v>0</v>
      </c>
      <c r="H25" s="123"/>
    </row>
    <row r="26" spans="1:8">
      <c r="A26" s="120" t="s">
        <v>31</v>
      </c>
      <c r="B26" s="120">
        <v>1E-4</v>
      </c>
      <c r="C26" s="121"/>
      <c r="D26" s="124" t="s">
        <v>31</v>
      </c>
      <c r="E26" s="125">
        <v>1E-4</v>
      </c>
      <c r="F26" s="127"/>
      <c r="G26" s="119">
        <f t="shared" si="0"/>
        <v>0</v>
      </c>
      <c r="H26" s="123"/>
    </row>
    <row r="27" spans="1:8">
      <c r="A27" s="120" t="s">
        <v>32</v>
      </c>
      <c r="B27" s="120">
        <v>9.5500000000000002E-2</v>
      </c>
      <c r="C27" s="121"/>
      <c r="D27" s="124" t="s">
        <v>32</v>
      </c>
      <c r="E27" s="125">
        <v>0.12640000000000001</v>
      </c>
      <c r="F27" s="127"/>
      <c r="G27" s="119">
        <f t="shared" si="0"/>
        <v>3.0900000000000011E-2</v>
      </c>
      <c r="H27" s="123"/>
    </row>
    <row r="28" spans="1:8">
      <c r="A28" s="120" t="s">
        <v>33</v>
      </c>
      <c r="B28" s="120">
        <v>6.1000000000000004E-3</v>
      </c>
      <c r="C28" s="121"/>
      <c r="D28" s="124" t="s">
        <v>33</v>
      </c>
      <c r="E28" s="125">
        <v>6.3E-3</v>
      </c>
      <c r="F28" s="127"/>
      <c r="G28" s="119">
        <f t="shared" si="0"/>
        <v>1.9999999999999966E-4</v>
      </c>
      <c r="H28" s="123"/>
    </row>
    <row r="29" spans="1:8">
      <c r="A29" s="109" t="s">
        <v>37</v>
      </c>
      <c r="B29" s="109">
        <v>1.2999999999999999E-3</v>
      </c>
      <c r="C29" s="115"/>
      <c r="D29" s="124" t="s">
        <v>37</v>
      </c>
      <c r="E29" s="125">
        <v>1.9E-3</v>
      </c>
      <c r="F29" s="118"/>
      <c r="G29" s="119">
        <f t="shared" si="0"/>
        <v>6.0000000000000006E-4</v>
      </c>
      <c r="H29" s="107"/>
    </row>
    <row r="30" spans="1:8">
      <c r="A30" s="109" t="s">
        <v>38</v>
      </c>
      <c r="B30" s="109">
        <v>2.9999999999999997E-4</v>
      </c>
      <c r="C30" s="115"/>
      <c r="D30" s="124" t="s">
        <v>38</v>
      </c>
      <c r="E30" s="125">
        <v>2.9999999999999997E-4</v>
      </c>
      <c r="F30" s="118"/>
      <c r="G30" s="119">
        <f t="shared" si="0"/>
        <v>0</v>
      </c>
      <c r="H30" s="107"/>
    </row>
    <row r="31" spans="1:8">
      <c r="A31" s="109" t="s">
        <v>39</v>
      </c>
      <c r="B31" s="109">
        <v>5.9999999999999995E-4</v>
      </c>
      <c r="C31" s="115"/>
      <c r="D31" s="124" t="s">
        <v>39</v>
      </c>
      <c r="E31" s="125">
        <v>5.0000000000000001E-4</v>
      </c>
      <c r="F31" s="118"/>
      <c r="G31" s="119">
        <f t="shared" si="0"/>
        <v>-9.9999999999999937E-5</v>
      </c>
      <c r="H31" s="107"/>
    </row>
    <row r="32" spans="1:8">
      <c r="A32" s="115" t="s">
        <v>40</v>
      </c>
      <c r="B32" s="115">
        <v>4.4000000000000003E-3</v>
      </c>
      <c r="C32" s="189"/>
      <c r="D32" s="124" t="s">
        <v>40</v>
      </c>
      <c r="E32" s="125">
        <v>5.4000000000000003E-3</v>
      </c>
      <c r="F32" s="115"/>
      <c r="G32" s="119">
        <f t="shared" si="0"/>
        <v>1E-3</v>
      </c>
      <c r="H32" s="189"/>
    </row>
    <row r="33" spans="1:8" ht="15.6" thickBot="1">
      <c r="A33" s="129" t="s">
        <v>41</v>
      </c>
      <c r="B33" s="129">
        <f>SUM(B7:B32)</f>
        <v>0.99999999999999989</v>
      </c>
      <c r="C33" s="189"/>
      <c r="D33" s="130" t="s">
        <v>41</v>
      </c>
      <c r="E33" s="186">
        <f>SUM(E7:E32)</f>
        <v>0.99999999999999989</v>
      </c>
      <c r="F33" s="189"/>
      <c r="G33" s="129">
        <f>SUM(G7:G32)</f>
        <v>2.0383000842727483E-17</v>
      </c>
      <c r="H33" s="189"/>
    </row>
    <row r="34" spans="1:8" ht="15.6" thickTop="1">
      <c r="A34" s="189"/>
      <c r="B34" s="189"/>
      <c r="C34" s="189"/>
      <c r="D34" s="116"/>
      <c r="E34" s="187"/>
      <c r="F34" s="107"/>
      <c r="G34" s="108"/>
      <c r="H34" s="107"/>
    </row>
    <row r="35" spans="1:8">
      <c r="A35" s="189"/>
      <c r="B35" s="189"/>
      <c r="C35" s="189"/>
      <c r="D35" s="116"/>
      <c r="E35" s="187"/>
      <c r="F35" s="107"/>
      <c r="G35" s="108"/>
      <c r="H35" s="107"/>
    </row>
    <row r="36" spans="1:8">
      <c r="A36" s="132" t="s">
        <v>42</v>
      </c>
      <c r="B36" s="107" t="s">
        <v>169</v>
      </c>
      <c r="C36" s="189"/>
      <c r="D36" s="116"/>
      <c r="E36" s="187"/>
      <c r="F36" s="107"/>
      <c r="G36" s="108"/>
      <c r="H36" s="107"/>
    </row>
    <row r="37" spans="1:8">
      <c r="A37" s="132"/>
      <c r="B37" s="107" t="s">
        <v>44</v>
      </c>
      <c r="C37" s="189"/>
      <c r="D37" s="116"/>
      <c r="E37" s="187"/>
      <c r="F37" s="107"/>
      <c r="G37" s="108"/>
      <c r="H37" s="107"/>
    </row>
    <row r="38" spans="1:8">
      <c r="A38" s="132"/>
      <c r="B38" s="107" t="s">
        <v>45</v>
      </c>
      <c r="C38" s="189"/>
      <c r="D38" s="115"/>
      <c r="E38" s="115"/>
      <c r="F38" s="107"/>
      <c r="G38" s="108"/>
      <c r="H38" s="107"/>
    </row>
    <row r="39" spans="1:8">
      <c r="A39" s="132" t="s">
        <v>42</v>
      </c>
      <c r="B39" s="107" t="s">
        <v>134</v>
      </c>
      <c r="C39" s="189"/>
      <c r="D39" s="115"/>
      <c r="E39" s="115"/>
      <c r="F39" s="107"/>
      <c r="G39" s="108"/>
      <c r="H39" s="107"/>
    </row>
    <row r="40" spans="1:8">
      <c r="A40" s="132"/>
      <c r="B40" s="107" t="s">
        <v>47</v>
      </c>
      <c r="C40" s="107"/>
      <c r="D40" s="133"/>
      <c r="E40" s="133"/>
      <c r="F40" s="107"/>
      <c r="G40" s="108"/>
      <c r="H40" s="107"/>
    </row>
    <row r="41" spans="1:8">
      <c r="A41" s="132" t="s">
        <v>42</v>
      </c>
      <c r="B41" s="107" t="s">
        <v>48</v>
      </c>
      <c r="C41" s="107"/>
      <c r="D41" s="107"/>
      <c r="E41" s="110"/>
      <c r="F41" s="107"/>
      <c r="G41" s="108"/>
      <c r="H41" s="107"/>
    </row>
    <row r="42" spans="1:8">
      <c r="A42" s="132"/>
      <c r="B42" s="107" t="s">
        <v>49</v>
      </c>
      <c r="C42" s="123"/>
      <c r="D42" s="107"/>
      <c r="E42" s="110"/>
      <c r="F42" s="107"/>
      <c r="G42" s="134"/>
      <c r="H42" s="107"/>
    </row>
    <row r="43" spans="1:8">
      <c r="A43" s="132" t="s">
        <v>42</v>
      </c>
      <c r="B43" s="107" t="s">
        <v>50</v>
      </c>
      <c r="C43" s="123"/>
      <c r="D43" s="107"/>
      <c r="E43" s="110"/>
      <c r="F43" s="123"/>
      <c r="G43" s="134"/>
      <c r="H43" s="123"/>
    </row>
    <row r="44" spans="1:8">
      <c r="A44" s="132"/>
      <c r="B44" s="107" t="s">
        <v>51</v>
      </c>
      <c r="C44" s="107"/>
      <c r="D44" s="107"/>
      <c r="E44" s="110"/>
      <c r="F44" s="123"/>
      <c r="G44" s="108"/>
      <c r="H44" s="123"/>
    </row>
    <row r="45" spans="1:8">
      <c r="A45" s="135" t="s">
        <v>42</v>
      </c>
      <c r="B45" s="123" t="s">
        <v>170</v>
      </c>
      <c r="C45" s="107"/>
      <c r="D45" s="107"/>
      <c r="E45" s="110"/>
      <c r="F45" s="123"/>
      <c r="G45" s="108"/>
      <c r="H45" s="123"/>
    </row>
    <row r="46" spans="1:8">
      <c r="A46" s="136"/>
      <c r="B46" s="123" t="s">
        <v>53</v>
      </c>
      <c r="C46" s="107"/>
      <c r="D46" s="107"/>
      <c r="E46" s="110"/>
      <c r="F46" s="123"/>
      <c r="G46" s="108"/>
      <c r="H46" s="123"/>
    </row>
    <row r="47" spans="1:8">
      <c r="A47" s="135" t="s">
        <v>42</v>
      </c>
      <c r="B47" s="123" t="s">
        <v>143</v>
      </c>
      <c r="C47" s="107"/>
      <c r="D47" s="107"/>
      <c r="E47" s="110"/>
      <c r="F47" s="123"/>
      <c r="G47" s="108"/>
      <c r="H47" s="123"/>
    </row>
    <row r="48" spans="1:8">
      <c r="A48" s="136"/>
      <c r="B48" s="123" t="s">
        <v>55</v>
      </c>
      <c r="C48" s="107"/>
      <c r="D48" s="107"/>
      <c r="E48" s="110"/>
      <c r="F48" s="107"/>
      <c r="G48" s="108"/>
      <c r="H48" s="107"/>
    </row>
    <row r="49" spans="1:8">
      <c r="A49" s="118"/>
      <c r="B49" s="107"/>
      <c r="C49" s="107"/>
      <c r="D49" s="133"/>
      <c r="E49" s="118"/>
      <c r="F49" s="133"/>
      <c r="G49" s="114"/>
      <c r="H49" s="107"/>
    </row>
    <row r="50" spans="1:8">
      <c r="A50" s="118"/>
      <c r="B50" s="107"/>
      <c r="C50" s="107"/>
      <c r="D50" s="133"/>
      <c r="E50" s="118"/>
      <c r="F50" s="133"/>
      <c r="G50" s="114"/>
      <c r="H50" s="107"/>
    </row>
    <row r="51" spans="1:8">
      <c r="A51" s="118"/>
      <c r="B51" s="107" t="s">
        <v>58</v>
      </c>
      <c r="C51" s="137"/>
      <c r="D51" s="137"/>
      <c r="E51" s="138"/>
      <c r="F51" s="137"/>
      <c r="G51" s="139"/>
      <c r="H51" s="137"/>
    </row>
    <row r="52" spans="1:8">
      <c r="A52" s="118"/>
      <c r="B52" s="107"/>
      <c r="C52" s="107"/>
      <c r="D52" s="133"/>
      <c r="E52" s="118"/>
      <c r="F52" s="133"/>
      <c r="G52" s="114"/>
      <c r="H52" s="107"/>
    </row>
    <row r="53" spans="1:8">
      <c r="A53" s="118"/>
      <c r="B53" s="107"/>
      <c r="C53" s="107"/>
      <c r="D53" s="133"/>
      <c r="E53" s="118"/>
      <c r="F53" s="115"/>
      <c r="G53" s="115"/>
      <c r="H53" s="110"/>
    </row>
    <row r="54" spans="1:8">
      <c r="A54" s="118"/>
      <c r="B54" s="107" t="s">
        <v>59</v>
      </c>
      <c r="C54" s="137"/>
      <c r="D54" s="137"/>
      <c r="E54" s="138"/>
      <c r="F54" s="140"/>
      <c r="G54" s="140"/>
      <c r="H54" s="138"/>
    </row>
    <row r="55" spans="1:8">
      <c r="A55" s="108"/>
      <c r="B55" s="109"/>
      <c r="C55" s="107"/>
      <c r="D55" s="133"/>
      <c r="E55" s="118"/>
      <c r="F55" s="115"/>
      <c r="G55" s="115"/>
      <c r="H55" s="110"/>
    </row>
  </sheetData>
  <mergeCells count="5">
    <mergeCell ref="A1:G1"/>
    <mergeCell ref="A3:B3"/>
    <mergeCell ref="D3:E3"/>
    <mergeCell ref="A4:B4"/>
    <mergeCell ref="D4:E4"/>
  </mergeCells>
  <printOptions horizontalCentered="1" verticalCentered="1"/>
  <pageMargins left="0.75" right="0.75" top="1" bottom="1" header="0.5" footer="0.5"/>
  <pageSetup scale="56" fitToWidth="4" orientation="landscape" r:id="rId1"/>
  <headerFooter alignWithMargins="0">
    <oddHeader>&amp;RKY PSC Case No. 2016-00162,
Attachment D to Staff Post Hearing Supp. DR 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R32"/>
  <sheetViews>
    <sheetView workbookViewId="0">
      <pane xSplit="1" ySplit="3" topLeftCell="B4" activePane="bottomRight" state="frozen"/>
      <selection activeCell="J14" sqref="J14"/>
      <selection pane="topRight" activeCell="J14" sqref="J14"/>
      <selection pane="bottomLeft" activeCell="J14" sqref="J14"/>
      <selection pane="bottomRight" activeCell="B4" sqref="B4"/>
    </sheetView>
  </sheetViews>
  <sheetFormatPr defaultRowHeight="15"/>
  <cols>
    <col min="1" max="1" width="10.6640625" style="170" bestFit="1" customWidth="1"/>
    <col min="2" max="2" width="11.33203125" style="170" bestFit="1" customWidth="1"/>
    <col min="3" max="4" width="12.88671875" style="170" bestFit="1" customWidth="1"/>
    <col min="5" max="5" width="14" style="170" bestFit="1" customWidth="1"/>
    <col min="6" max="7" width="12.88671875" style="170" bestFit="1" customWidth="1"/>
    <col min="8" max="9" width="11.33203125" style="170" bestFit="1" customWidth="1"/>
    <col min="10" max="11" width="12.88671875" style="170" bestFit="1" customWidth="1"/>
    <col min="12" max="12" width="11.33203125" style="170" bestFit="1" customWidth="1"/>
    <col min="13" max="13" width="12.88671875" style="170" bestFit="1" customWidth="1"/>
    <col min="14" max="14" width="11.33203125" style="170" bestFit="1" customWidth="1"/>
    <col min="15" max="20" width="12.88671875" style="170" bestFit="1" customWidth="1"/>
    <col min="21" max="22" width="11.33203125" style="170" bestFit="1" customWidth="1"/>
    <col min="23" max="28" width="12.88671875" style="170" bestFit="1" customWidth="1"/>
    <col min="29" max="30" width="11.33203125" style="170" bestFit="1" customWidth="1"/>
    <col min="31" max="33" width="12.88671875" style="170" bestFit="1" customWidth="1"/>
    <col min="34" max="36" width="11.33203125" style="170" bestFit="1" customWidth="1"/>
    <col min="37" max="40" width="12.88671875" style="170" bestFit="1" customWidth="1"/>
    <col min="41" max="41" width="11.33203125" style="170" bestFit="1" customWidth="1"/>
    <col min="42" max="67" width="12.88671875" style="170" bestFit="1" customWidth="1"/>
    <col min="68" max="69" width="11.33203125" style="170" bestFit="1" customWidth="1"/>
    <col min="70" max="70" width="15" style="170" bestFit="1" customWidth="1"/>
    <col min="71" max="72" width="8.88671875" style="170"/>
    <col min="73" max="73" width="8.33203125" style="170" bestFit="1" customWidth="1"/>
    <col min="74" max="74" width="10.33203125" style="170" bestFit="1" customWidth="1"/>
    <col min="75" max="75" width="9.33203125" style="170" bestFit="1" customWidth="1"/>
    <col min="76" max="76" width="11.33203125" style="170" bestFit="1" customWidth="1"/>
    <col min="77" max="77" width="8.33203125" style="170" bestFit="1" customWidth="1"/>
    <col min="78" max="79" width="10.33203125" style="170" bestFit="1" customWidth="1"/>
    <col min="80" max="80" width="9.33203125" style="170" bestFit="1" customWidth="1"/>
    <col min="81" max="83" width="8.33203125" style="170" bestFit="1" customWidth="1"/>
    <col min="84" max="84" width="10.33203125" style="170" bestFit="1" customWidth="1"/>
    <col min="85" max="85" width="8.33203125" style="170" bestFit="1" customWidth="1"/>
    <col min="86" max="86" width="11.33203125" style="170" bestFit="1" customWidth="1"/>
    <col min="87" max="87" width="9.33203125" style="170" bestFit="1" customWidth="1"/>
    <col min="88" max="88" width="10.33203125" style="170" bestFit="1" customWidth="1"/>
    <col min="89" max="89" width="9.33203125" style="170" bestFit="1" customWidth="1"/>
    <col min="90" max="91" width="10.33203125" style="170" bestFit="1" customWidth="1"/>
    <col min="92" max="92" width="8.33203125" style="170" bestFit="1" customWidth="1"/>
    <col min="93" max="93" width="9.33203125" style="170" bestFit="1" customWidth="1"/>
    <col min="94" max="94" width="8.33203125" style="170" bestFit="1" customWidth="1"/>
    <col min="95" max="95" width="9.33203125" style="170" bestFit="1" customWidth="1"/>
    <col min="96" max="97" width="10.33203125" style="170" bestFit="1" customWidth="1"/>
    <col min="98" max="99" width="9.33203125" style="170" bestFit="1" customWidth="1"/>
    <col min="100" max="100" width="8.33203125" style="170" bestFit="1" customWidth="1"/>
    <col min="101" max="103" width="9.33203125" style="170" bestFit="1" customWidth="1"/>
    <col min="104" max="104" width="10.33203125" style="170" bestFit="1" customWidth="1"/>
    <col min="105" max="106" width="9.33203125" style="170" bestFit="1" customWidth="1"/>
    <col min="107" max="108" width="8.33203125" style="170" bestFit="1" customWidth="1"/>
    <col min="109" max="112" width="9.33203125" style="170" bestFit="1" customWidth="1"/>
    <col min="113" max="117" width="10.33203125" style="170" bestFit="1" customWidth="1"/>
    <col min="118" max="122" width="9.33203125" style="170" bestFit="1" customWidth="1"/>
    <col min="123" max="123" width="11.33203125" style="170" bestFit="1" customWidth="1"/>
    <col min="124" max="124" width="9.33203125" style="170" bestFit="1" customWidth="1"/>
    <col min="125" max="125" width="10.33203125" style="170" bestFit="1" customWidth="1"/>
    <col min="126" max="126" width="9.33203125" style="170" bestFit="1" customWidth="1"/>
    <col min="127" max="127" width="10.33203125" style="170" bestFit="1" customWidth="1"/>
    <col min="128" max="138" width="9.33203125" style="170" bestFit="1" customWidth="1"/>
    <col min="139" max="140" width="8.33203125" style="170" bestFit="1" customWidth="1"/>
    <col min="141" max="141" width="12.88671875" style="170" bestFit="1" customWidth="1"/>
    <col min="142" max="142" width="13.109375" style="170" bestFit="1" customWidth="1"/>
    <col min="143" max="143" width="11.109375" style="170" bestFit="1" customWidth="1"/>
    <col min="144" max="144" width="11.88671875" style="170" bestFit="1" customWidth="1"/>
    <col min="145" max="256" width="8.88671875" style="170"/>
    <col min="257" max="257" width="10.6640625" style="170" bestFit="1" customWidth="1"/>
    <col min="258" max="258" width="11.33203125" style="170" bestFit="1" customWidth="1"/>
    <col min="259" max="260" width="12.88671875" style="170" bestFit="1" customWidth="1"/>
    <col min="261" max="261" width="14" style="170" bestFit="1" customWidth="1"/>
    <col min="262" max="263" width="12.88671875" style="170" bestFit="1" customWidth="1"/>
    <col min="264" max="265" width="11.33203125" style="170" bestFit="1" customWidth="1"/>
    <col min="266" max="267" width="12.88671875" style="170" bestFit="1" customWidth="1"/>
    <col min="268" max="268" width="11.33203125" style="170" bestFit="1" customWidth="1"/>
    <col min="269" max="269" width="12.88671875" style="170" bestFit="1" customWidth="1"/>
    <col min="270" max="270" width="11.33203125" style="170" bestFit="1" customWidth="1"/>
    <col min="271" max="276" width="12.88671875" style="170" bestFit="1" customWidth="1"/>
    <col min="277" max="278" width="11.33203125" style="170" bestFit="1" customWidth="1"/>
    <col min="279" max="284" width="12.88671875" style="170" bestFit="1" customWidth="1"/>
    <col min="285" max="286" width="11.33203125" style="170" bestFit="1" customWidth="1"/>
    <col min="287" max="289" width="12.88671875" style="170" bestFit="1" customWidth="1"/>
    <col min="290" max="292" width="11.33203125" style="170" bestFit="1" customWidth="1"/>
    <col min="293" max="296" width="12.88671875" style="170" bestFit="1" customWidth="1"/>
    <col min="297" max="297" width="11.33203125" style="170" bestFit="1" customWidth="1"/>
    <col min="298" max="323" width="12.88671875" style="170" bestFit="1" customWidth="1"/>
    <col min="324" max="325" width="11.33203125" style="170" bestFit="1" customWidth="1"/>
    <col min="326" max="326" width="15" style="170" bestFit="1" customWidth="1"/>
    <col min="327" max="328" width="8.88671875" style="170"/>
    <col min="329" max="329" width="8.33203125" style="170" bestFit="1" customWidth="1"/>
    <col min="330" max="330" width="10.33203125" style="170" bestFit="1" customWidth="1"/>
    <col min="331" max="331" width="9.33203125" style="170" bestFit="1" customWidth="1"/>
    <col min="332" max="332" width="11.33203125" style="170" bestFit="1" customWidth="1"/>
    <col min="333" max="333" width="8.33203125" style="170" bestFit="1" customWidth="1"/>
    <col min="334" max="335" width="10.33203125" style="170" bestFit="1" customWidth="1"/>
    <col min="336" max="336" width="9.33203125" style="170" bestFit="1" customWidth="1"/>
    <col min="337" max="339" width="8.33203125" style="170" bestFit="1" customWidth="1"/>
    <col min="340" max="340" width="10.33203125" style="170" bestFit="1" customWidth="1"/>
    <col min="341" max="341" width="8.33203125" style="170" bestFit="1" customWidth="1"/>
    <col min="342" max="342" width="11.33203125" style="170" bestFit="1" customWidth="1"/>
    <col min="343" max="343" width="9.33203125" style="170" bestFit="1" customWidth="1"/>
    <col min="344" max="344" width="10.33203125" style="170" bestFit="1" customWidth="1"/>
    <col min="345" max="345" width="9.33203125" style="170" bestFit="1" customWidth="1"/>
    <col min="346" max="347" width="10.33203125" style="170" bestFit="1" customWidth="1"/>
    <col min="348" max="348" width="8.33203125" style="170" bestFit="1" customWidth="1"/>
    <col min="349" max="349" width="9.33203125" style="170" bestFit="1" customWidth="1"/>
    <col min="350" max="350" width="8.33203125" style="170" bestFit="1" customWidth="1"/>
    <col min="351" max="351" width="9.33203125" style="170" bestFit="1" customWidth="1"/>
    <col min="352" max="353" width="10.33203125" style="170" bestFit="1" customWidth="1"/>
    <col min="354" max="355" width="9.33203125" style="170" bestFit="1" customWidth="1"/>
    <col min="356" max="356" width="8.33203125" style="170" bestFit="1" customWidth="1"/>
    <col min="357" max="359" width="9.33203125" style="170" bestFit="1" customWidth="1"/>
    <col min="360" max="360" width="10.33203125" style="170" bestFit="1" customWidth="1"/>
    <col min="361" max="362" width="9.33203125" style="170" bestFit="1" customWidth="1"/>
    <col min="363" max="364" width="8.33203125" style="170" bestFit="1" customWidth="1"/>
    <col min="365" max="368" width="9.33203125" style="170" bestFit="1" customWidth="1"/>
    <col min="369" max="373" width="10.33203125" style="170" bestFit="1" customWidth="1"/>
    <col min="374" max="378" width="9.33203125" style="170" bestFit="1" customWidth="1"/>
    <col min="379" max="379" width="11.33203125" style="170" bestFit="1" customWidth="1"/>
    <col min="380" max="380" width="9.33203125" style="170" bestFit="1" customWidth="1"/>
    <col min="381" max="381" width="10.33203125" style="170" bestFit="1" customWidth="1"/>
    <col min="382" max="382" width="9.33203125" style="170" bestFit="1" customWidth="1"/>
    <col min="383" max="383" width="10.33203125" style="170" bestFit="1" customWidth="1"/>
    <col min="384" max="394" width="9.33203125" style="170" bestFit="1" customWidth="1"/>
    <col min="395" max="396" width="8.33203125" style="170" bestFit="1" customWidth="1"/>
    <col min="397" max="397" width="12.88671875" style="170" bestFit="1" customWidth="1"/>
    <col min="398" max="398" width="13.109375" style="170" bestFit="1" customWidth="1"/>
    <col min="399" max="399" width="11.109375" style="170" bestFit="1" customWidth="1"/>
    <col min="400" max="400" width="11.88671875" style="170" bestFit="1" customWidth="1"/>
    <col min="401" max="512" width="8.88671875" style="170"/>
    <col min="513" max="513" width="10.6640625" style="170" bestFit="1" customWidth="1"/>
    <col min="514" max="514" width="11.33203125" style="170" bestFit="1" customWidth="1"/>
    <col min="515" max="516" width="12.88671875" style="170" bestFit="1" customWidth="1"/>
    <col min="517" max="517" width="14" style="170" bestFit="1" customWidth="1"/>
    <col min="518" max="519" width="12.88671875" style="170" bestFit="1" customWidth="1"/>
    <col min="520" max="521" width="11.33203125" style="170" bestFit="1" customWidth="1"/>
    <col min="522" max="523" width="12.88671875" style="170" bestFit="1" customWidth="1"/>
    <col min="524" max="524" width="11.33203125" style="170" bestFit="1" customWidth="1"/>
    <col min="525" max="525" width="12.88671875" style="170" bestFit="1" customWidth="1"/>
    <col min="526" max="526" width="11.33203125" style="170" bestFit="1" customWidth="1"/>
    <col min="527" max="532" width="12.88671875" style="170" bestFit="1" customWidth="1"/>
    <col min="533" max="534" width="11.33203125" style="170" bestFit="1" customWidth="1"/>
    <col min="535" max="540" width="12.88671875" style="170" bestFit="1" customWidth="1"/>
    <col min="541" max="542" width="11.33203125" style="170" bestFit="1" customWidth="1"/>
    <col min="543" max="545" width="12.88671875" style="170" bestFit="1" customWidth="1"/>
    <col min="546" max="548" width="11.33203125" style="170" bestFit="1" customWidth="1"/>
    <col min="549" max="552" width="12.88671875" style="170" bestFit="1" customWidth="1"/>
    <col min="553" max="553" width="11.33203125" style="170" bestFit="1" customWidth="1"/>
    <col min="554" max="579" width="12.88671875" style="170" bestFit="1" customWidth="1"/>
    <col min="580" max="581" width="11.33203125" style="170" bestFit="1" customWidth="1"/>
    <col min="582" max="582" width="15" style="170" bestFit="1" customWidth="1"/>
    <col min="583" max="584" width="8.88671875" style="170"/>
    <col min="585" max="585" width="8.33203125" style="170" bestFit="1" customWidth="1"/>
    <col min="586" max="586" width="10.33203125" style="170" bestFit="1" customWidth="1"/>
    <col min="587" max="587" width="9.33203125" style="170" bestFit="1" customWidth="1"/>
    <col min="588" max="588" width="11.33203125" style="170" bestFit="1" customWidth="1"/>
    <col min="589" max="589" width="8.33203125" style="170" bestFit="1" customWidth="1"/>
    <col min="590" max="591" width="10.33203125" style="170" bestFit="1" customWidth="1"/>
    <col min="592" max="592" width="9.33203125" style="170" bestFit="1" customWidth="1"/>
    <col min="593" max="595" width="8.33203125" style="170" bestFit="1" customWidth="1"/>
    <col min="596" max="596" width="10.33203125" style="170" bestFit="1" customWidth="1"/>
    <col min="597" max="597" width="8.33203125" style="170" bestFit="1" customWidth="1"/>
    <col min="598" max="598" width="11.33203125" style="170" bestFit="1" customWidth="1"/>
    <col min="599" max="599" width="9.33203125" style="170" bestFit="1" customWidth="1"/>
    <col min="600" max="600" width="10.33203125" style="170" bestFit="1" customWidth="1"/>
    <col min="601" max="601" width="9.33203125" style="170" bestFit="1" customWidth="1"/>
    <col min="602" max="603" width="10.33203125" style="170" bestFit="1" customWidth="1"/>
    <col min="604" max="604" width="8.33203125" style="170" bestFit="1" customWidth="1"/>
    <col min="605" max="605" width="9.33203125" style="170" bestFit="1" customWidth="1"/>
    <col min="606" max="606" width="8.33203125" style="170" bestFit="1" customWidth="1"/>
    <col min="607" max="607" width="9.33203125" style="170" bestFit="1" customWidth="1"/>
    <col min="608" max="609" width="10.33203125" style="170" bestFit="1" customWidth="1"/>
    <col min="610" max="611" width="9.33203125" style="170" bestFit="1" customWidth="1"/>
    <col min="612" max="612" width="8.33203125" style="170" bestFit="1" customWidth="1"/>
    <col min="613" max="615" width="9.33203125" style="170" bestFit="1" customWidth="1"/>
    <col min="616" max="616" width="10.33203125" style="170" bestFit="1" customWidth="1"/>
    <col min="617" max="618" width="9.33203125" style="170" bestFit="1" customWidth="1"/>
    <col min="619" max="620" width="8.33203125" style="170" bestFit="1" customWidth="1"/>
    <col min="621" max="624" width="9.33203125" style="170" bestFit="1" customWidth="1"/>
    <col min="625" max="629" width="10.33203125" style="170" bestFit="1" customWidth="1"/>
    <col min="630" max="634" width="9.33203125" style="170" bestFit="1" customWidth="1"/>
    <col min="635" max="635" width="11.33203125" style="170" bestFit="1" customWidth="1"/>
    <col min="636" max="636" width="9.33203125" style="170" bestFit="1" customWidth="1"/>
    <col min="637" max="637" width="10.33203125" style="170" bestFit="1" customWidth="1"/>
    <col min="638" max="638" width="9.33203125" style="170" bestFit="1" customWidth="1"/>
    <col min="639" max="639" width="10.33203125" style="170" bestFit="1" customWidth="1"/>
    <col min="640" max="650" width="9.33203125" style="170" bestFit="1" customWidth="1"/>
    <col min="651" max="652" width="8.33203125" style="170" bestFit="1" customWidth="1"/>
    <col min="653" max="653" width="12.88671875" style="170" bestFit="1" customWidth="1"/>
    <col min="654" max="654" width="13.109375" style="170" bestFit="1" customWidth="1"/>
    <col min="655" max="655" width="11.109375" style="170" bestFit="1" customWidth="1"/>
    <col min="656" max="656" width="11.88671875" style="170" bestFit="1" customWidth="1"/>
    <col min="657" max="768" width="8.88671875" style="170"/>
    <col min="769" max="769" width="10.6640625" style="170" bestFit="1" customWidth="1"/>
    <col min="770" max="770" width="11.33203125" style="170" bestFit="1" customWidth="1"/>
    <col min="771" max="772" width="12.88671875" style="170" bestFit="1" customWidth="1"/>
    <col min="773" max="773" width="14" style="170" bestFit="1" customWidth="1"/>
    <col min="774" max="775" width="12.88671875" style="170" bestFit="1" customWidth="1"/>
    <col min="776" max="777" width="11.33203125" style="170" bestFit="1" customWidth="1"/>
    <col min="778" max="779" width="12.88671875" style="170" bestFit="1" customWidth="1"/>
    <col min="780" max="780" width="11.33203125" style="170" bestFit="1" customWidth="1"/>
    <col min="781" max="781" width="12.88671875" style="170" bestFit="1" customWidth="1"/>
    <col min="782" max="782" width="11.33203125" style="170" bestFit="1" customWidth="1"/>
    <col min="783" max="788" width="12.88671875" style="170" bestFit="1" customWidth="1"/>
    <col min="789" max="790" width="11.33203125" style="170" bestFit="1" customWidth="1"/>
    <col min="791" max="796" width="12.88671875" style="170" bestFit="1" customWidth="1"/>
    <col min="797" max="798" width="11.33203125" style="170" bestFit="1" customWidth="1"/>
    <col min="799" max="801" width="12.88671875" style="170" bestFit="1" customWidth="1"/>
    <col min="802" max="804" width="11.33203125" style="170" bestFit="1" customWidth="1"/>
    <col min="805" max="808" width="12.88671875" style="170" bestFit="1" customWidth="1"/>
    <col min="809" max="809" width="11.33203125" style="170" bestFit="1" customWidth="1"/>
    <col min="810" max="835" width="12.88671875" style="170" bestFit="1" customWidth="1"/>
    <col min="836" max="837" width="11.33203125" style="170" bestFit="1" customWidth="1"/>
    <col min="838" max="838" width="15" style="170" bestFit="1" customWidth="1"/>
    <col min="839" max="840" width="8.88671875" style="170"/>
    <col min="841" max="841" width="8.33203125" style="170" bestFit="1" customWidth="1"/>
    <col min="842" max="842" width="10.33203125" style="170" bestFit="1" customWidth="1"/>
    <col min="843" max="843" width="9.33203125" style="170" bestFit="1" customWidth="1"/>
    <col min="844" max="844" width="11.33203125" style="170" bestFit="1" customWidth="1"/>
    <col min="845" max="845" width="8.33203125" style="170" bestFit="1" customWidth="1"/>
    <col min="846" max="847" width="10.33203125" style="170" bestFit="1" customWidth="1"/>
    <col min="848" max="848" width="9.33203125" style="170" bestFit="1" customWidth="1"/>
    <col min="849" max="851" width="8.33203125" style="170" bestFit="1" customWidth="1"/>
    <col min="852" max="852" width="10.33203125" style="170" bestFit="1" customWidth="1"/>
    <col min="853" max="853" width="8.33203125" style="170" bestFit="1" customWidth="1"/>
    <col min="854" max="854" width="11.33203125" style="170" bestFit="1" customWidth="1"/>
    <col min="855" max="855" width="9.33203125" style="170" bestFit="1" customWidth="1"/>
    <col min="856" max="856" width="10.33203125" style="170" bestFit="1" customWidth="1"/>
    <col min="857" max="857" width="9.33203125" style="170" bestFit="1" customWidth="1"/>
    <col min="858" max="859" width="10.33203125" style="170" bestFit="1" customWidth="1"/>
    <col min="860" max="860" width="8.33203125" style="170" bestFit="1" customWidth="1"/>
    <col min="861" max="861" width="9.33203125" style="170" bestFit="1" customWidth="1"/>
    <col min="862" max="862" width="8.33203125" style="170" bestFit="1" customWidth="1"/>
    <col min="863" max="863" width="9.33203125" style="170" bestFit="1" customWidth="1"/>
    <col min="864" max="865" width="10.33203125" style="170" bestFit="1" customWidth="1"/>
    <col min="866" max="867" width="9.33203125" style="170" bestFit="1" customWidth="1"/>
    <col min="868" max="868" width="8.33203125" style="170" bestFit="1" customWidth="1"/>
    <col min="869" max="871" width="9.33203125" style="170" bestFit="1" customWidth="1"/>
    <col min="872" max="872" width="10.33203125" style="170" bestFit="1" customWidth="1"/>
    <col min="873" max="874" width="9.33203125" style="170" bestFit="1" customWidth="1"/>
    <col min="875" max="876" width="8.33203125" style="170" bestFit="1" customWidth="1"/>
    <col min="877" max="880" width="9.33203125" style="170" bestFit="1" customWidth="1"/>
    <col min="881" max="885" width="10.33203125" style="170" bestFit="1" customWidth="1"/>
    <col min="886" max="890" width="9.33203125" style="170" bestFit="1" customWidth="1"/>
    <col min="891" max="891" width="11.33203125" style="170" bestFit="1" customWidth="1"/>
    <col min="892" max="892" width="9.33203125" style="170" bestFit="1" customWidth="1"/>
    <col min="893" max="893" width="10.33203125" style="170" bestFit="1" customWidth="1"/>
    <col min="894" max="894" width="9.33203125" style="170" bestFit="1" customWidth="1"/>
    <col min="895" max="895" width="10.33203125" style="170" bestFit="1" customWidth="1"/>
    <col min="896" max="906" width="9.33203125" style="170" bestFit="1" customWidth="1"/>
    <col min="907" max="908" width="8.33203125" style="170" bestFit="1" customWidth="1"/>
    <col min="909" max="909" width="12.88671875" style="170" bestFit="1" customWidth="1"/>
    <col min="910" max="910" width="13.109375" style="170" bestFit="1" customWidth="1"/>
    <col min="911" max="911" width="11.109375" style="170" bestFit="1" customWidth="1"/>
    <col min="912" max="912" width="11.88671875" style="170" bestFit="1" customWidth="1"/>
    <col min="913" max="1024" width="8.88671875" style="170"/>
    <col min="1025" max="1025" width="10.6640625" style="170" bestFit="1" customWidth="1"/>
    <col min="1026" max="1026" width="11.33203125" style="170" bestFit="1" customWidth="1"/>
    <col min="1027" max="1028" width="12.88671875" style="170" bestFit="1" customWidth="1"/>
    <col min="1029" max="1029" width="14" style="170" bestFit="1" customWidth="1"/>
    <col min="1030" max="1031" width="12.88671875" style="170" bestFit="1" customWidth="1"/>
    <col min="1032" max="1033" width="11.33203125" style="170" bestFit="1" customWidth="1"/>
    <col min="1034" max="1035" width="12.88671875" style="170" bestFit="1" customWidth="1"/>
    <col min="1036" max="1036" width="11.33203125" style="170" bestFit="1" customWidth="1"/>
    <col min="1037" max="1037" width="12.88671875" style="170" bestFit="1" customWidth="1"/>
    <col min="1038" max="1038" width="11.33203125" style="170" bestFit="1" customWidth="1"/>
    <col min="1039" max="1044" width="12.88671875" style="170" bestFit="1" customWidth="1"/>
    <col min="1045" max="1046" width="11.33203125" style="170" bestFit="1" customWidth="1"/>
    <col min="1047" max="1052" width="12.88671875" style="170" bestFit="1" customWidth="1"/>
    <col min="1053" max="1054" width="11.33203125" style="170" bestFit="1" customWidth="1"/>
    <col min="1055" max="1057" width="12.88671875" style="170" bestFit="1" customWidth="1"/>
    <col min="1058" max="1060" width="11.33203125" style="170" bestFit="1" customWidth="1"/>
    <col min="1061" max="1064" width="12.88671875" style="170" bestFit="1" customWidth="1"/>
    <col min="1065" max="1065" width="11.33203125" style="170" bestFit="1" customWidth="1"/>
    <col min="1066" max="1091" width="12.88671875" style="170" bestFit="1" customWidth="1"/>
    <col min="1092" max="1093" width="11.33203125" style="170" bestFit="1" customWidth="1"/>
    <col min="1094" max="1094" width="15" style="170" bestFit="1" customWidth="1"/>
    <col min="1095" max="1096" width="8.88671875" style="170"/>
    <col min="1097" max="1097" width="8.33203125" style="170" bestFit="1" customWidth="1"/>
    <col min="1098" max="1098" width="10.33203125" style="170" bestFit="1" customWidth="1"/>
    <col min="1099" max="1099" width="9.33203125" style="170" bestFit="1" customWidth="1"/>
    <col min="1100" max="1100" width="11.33203125" style="170" bestFit="1" customWidth="1"/>
    <col min="1101" max="1101" width="8.33203125" style="170" bestFit="1" customWidth="1"/>
    <col min="1102" max="1103" width="10.33203125" style="170" bestFit="1" customWidth="1"/>
    <col min="1104" max="1104" width="9.33203125" style="170" bestFit="1" customWidth="1"/>
    <col min="1105" max="1107" width="8.33203125" style="170" bestFit="1" customWidth="1"/>
    <col min="1108" max="1108" width="10.33203125" style="170" bestFit="1" customWidth="1"/>
    <col min="1109" max="1109" width="8.33203125" style="170" bestFit="1" customWidth="1"/>
    <col min="1110" max="1110" width="11.33203125" style="170" bestFit="1" customWidth="1"/>
    <col min="1111" max="1111" width="9.33203125" style="170" bestFit="1" customWidth="1"/>
    <col min="1112" max="1112" width="10.33203125" style="170" bestFit="1" customWidth="1"/>
    <col min="1113" max="1113" width="9.33203125" style="170" bestFit="1" customWidth="1"/>
    <col min="1114" max="1115" width="10.33203125" style="170" bestFit="1" customWidth="1"/>
    <col min="1116" max="1116" width="8.33203125" style="170" bestFit="1" customWidth="1"/>
    <col min="1117" max="1117" width="9.33203125" style="170" bestFit="1" customWidth="1"/>
    <col min="1118" max="1118" width="8.33203125" style="170" bestFit="1" customWidth="1"/>
    <col min="1119" max="1119" width="9.33203125" style="170" bestFit="1" customWidth="1"/>
    <col min="1120" max="1121" width="10.33203125" style="170" bestFit="1" customWidth="1"/>
    <col min="1122" max="1123" width="9.33203125" style="170" bestFit="1" customWidth="1"/>
    <col min="1124" max="1124" width="8.33203125" style="170" bestFit="1" customWidth="1"/>
    <col min="1125" max="1127" width="9.33203125" style="170" bestFit="1" customWidth="1"/>
    <col min="1128" max="1128" width="10.33203125" style="170" bestFit="1" customWidth="1"/>
    <col min="1129" max="1130" width="9.33203125" style="170" bestFit="1" customWidth="1"/>
    <col min="1131" max="1132" width="8.33203125" style="170" bestFit="1" customWidth="1"/>
    <col min="1133" max="1136" width="9.33203125" style="170" bestFit="1" customWidth="1"/>
    <col min="1137" max="1141" width="10.33203125" style="170" bestFit="1" customWidth="1"/>
    <col min="1142" max="1146" width="9.33203125" style="170" bestFit="1" customWidth="1"/>
    <col min="1147" max="1147" width="11.33203125" style="170" bestFit="1" customWidth="1"/>
    <col min="1148" max="1148" width="9.33203125" style="170" bestFit="1" customWidth="1"/>
    <col min="1149" max="1149" width="10.33203125" style="170" bestFit="1" customWidth="1"/>
    <col min="1150" max="1150" width="9.33203125" style="170" bestFit="1" customWidth="1"/>
    <col min="1151" max="1151" width="10.33203125" style="170" bestFit="1" customWidth="1"/>
    <col min="1152" max="1162" width="9.33203125" style="170" bestFit="1" customWidth="1"/>
    <col min="1163" max="1164" width="8.33203125" style="170" bestFit="1" customWidth="1"/>
    <col min="1165" max="1165" width="12.88671875" style="170" bestFit="1" customWidth="1"/>
    <col min="1166" max="1166" width="13.109375" style="170" bestFit="1" customWidth="1"/>
    <col min="1167" max="1167" width="11.109375" style="170" bestFit="1" customWidth="1"/>
    <col min="1168" max="1168" width="11.88671875" style="170" bestFit="1" customWidth="1"/>
    <col min="1169" max="1280" width="8.88671875" style="170"/>
    <col min="1281" max="1281" width="10.6640625" style="170" bestFit="1" customWidth="1"/>
    <col min="1282" max="1282" width="11.33203125" style="170" bestFit="1" customWidth="1"/>
    <col min="1283" max="1284" width="12.88671875" style="170" bestFit="1" customWidth="1"/>
    <col min="1285" max="1285" width="14" style="170" bestFit="1" customWidth="1"/>
    <col min="1286" max="1287" width="12.88671875" style="170" bestFit="1" customWidth="1"/>
    <col min="1288" max="1289" width="11.33203125" style="170" bestFit="1" customWidth="1"/>
    <col min="1290" max="1291" width="12.88671875" style="170" bestFit="1" customWidth="1"/>
    <col min="1292" max="1292" width="11.33203125" style="170" bestFit="1" customWidth="1"/>
    <col min="1293" max="1293" width="12.88671875" style="170" bestFit="1" customWidth="1"/>
    <col min="1294" max="1294" width="11.33203125" style="170" bestFit="1" customWidth="1"/>
    <col min="1295" max="1300" width="12.88671875" style="170" bestFit="1" customWidth="1"/>
    <col min="1301" max="1302" width="11.33203125" style="170" bestFit="1" customWidth="1"/>
    <col min="1303" max="1308" width="12.88671875" style="170" bestFit="1" customWidth="1"/>
    <col min="1309" max="1310" width="11.33203125" style="170" bestFit="1" customWidth="1"/>
    <col min="1311" max="1313" width="12.88671875" style="170" bestFit="1" customWidth="1"/>
    <col min="1314" max="1316" width="11.33203125" style="170" bestFit="1" customWidth="1"/>
    <col min="1317" max="1320" width="12.88671875" style="170" bestFit="1" customWidth="1"/>
    <col min="1321" max="1321" width="11.33203125" style="170" bestFit="1" customWidth="1"/>
    <col min="1322" max="1347" width="12.88671875" style="170" bestFit="1" customWidth="1"/>
    <col min="1348" max="1349" width="11.33203125" style="170" bestFit="1" customWidth="1"/>
    <col min="1350" max="1350" width="15" style="170" bestFit="1" customWidth="1"/>
    <col min="1351" max="1352" width="8.88671875" style="170"/>
    <col min="1353" max="1353" width="8.33203125" style="170" bestFit="1" customWidth="1"/>
    <col min="1354" max="1354" width="10.33203125" style="170" bestFit="1" customWidth="1"/>
    <col min="1355" max="1355" width="9.33203125" style="170" bestFit="1" customWidth="1"/>
    <col min="1356" max="1356" width="11.33203125" style="170" bestFit="1" customWidth="1"/>
    <col min="1357" max="1357" width="8.33203125" style="170" bestFit="1" customWidth="1"/>
    <col min="1358" max="1359" width="10.33203125" style="170" bestFit="1" customWidth="1"/>
    <col min="1360" max="1360" width="9.33203125" style="170" bestFit="1" customWidth="1"/>
    <col min="1361" max="1363" width="8.33203125" style="170" bestFit="1" customWidth="1"/>
    <col min="1364" max="1364" width="10.33203125" style="170" bestFit="1" customWidth="1"/>
    <col min="1365" max="1365" width="8.33203125" style="170" bestFit="1" customWidth="1"/>
    <col min="1366" max="1366" width="11.33203125" style="170" bestFit="1" customWidth="1"/>
    <col min="1367" max="1367" width="9.33203125" style="170" bestFit="1" customWidth="1"/>
    <col min="1368" max="1368" width="10.33203125" style="170" bestFit="1" customWidth="1"/>
    <col min="1369" max="1369" width="9.33203125" style="170" bestFit="1" customWidth="1"/>
    <col min="1370" max="1371" width="10.33203125" style="170" bestFit="1" customWidth="1"/>
    <col min="1372" max="1372" width="8.33203125" style="170" bestFit="1" customWidth="1"/>
    <col min="1373" max="1373" width="9.33203125" style="170" bestFit="1" customWidth="1"/>
    <col min="1374" max="1374" width="8.33203125" style="170" bestFit="1" customWidth="1"/>
    <col min="1375" max="1375" width="9.33203125" style="170" bestFit="1" customWidth="1"/>
    <col min="1376" max="1377" width="10.33203125" style="170" bestFit="1" customWidth="1"/>
    <col min="1378" max="1379" width="9.33203125" style="170" bestFit="1" customWidth="1"/>
    <col min="1380" max="1380" width="8.33203125" style="170" bestFit="1" customWidth="1"/>
    <col min="1381" max="1383" width="9.33203125" style="170" bestFit="1" customWidth="1"/>
    <col min="1384" max="1384" width="10.33203125" style="170" bestFit="1" customWidth="1"/>
    <col min="1385" max="1386" width="9.33203125" style="170" bestFit="1" customWidth="1"/>
    <col min="1387" max="1388" width="8.33203125" style="170" bestFit="1" customWidth="1"/>
    <col min="1389" max="1392" width="9.33203125" style="170" bestFit="1" customWidth="1"/>
    <col min="1393" max="1397" width="10.33203125" style="170" bestFit="1" customWidth="1"/>
    <col min="1398" max="1402" width="9.33203125" style="170" bestFit="1" customWidth="1"/>
    <col min="1403" max="1403" width="11.33203125" style="170" bestFit="1" customWidth="1"/>
    <col min="1404" max="1404" width="9.33203125" style="170" bestFit="1" customWidth="1"/>
    <col min="1405" max="1405" width="10.33203125" style="170" bestFit="1" customWidth="1"/>
    <col min="1406" max="1406" width="9.33203125" style="170" bestFit="1" customWidth="1"/>
    <col min="1407" max="1407" width="10.33203125" style="170" bestFit="1" customWidth="1"/>
    <col min="1408" max="1418" width="9.33203125" style="170" bestFit="1" customWidth="1"/>
    <col min="1419" max="1420" width="8.33203125" style="170" bestFit="1" customWidth="1"/>
    <col min="1421" max="1421" width="12.88671875" style="170" bestFit="1" customWidth="1"/>
    <col min="1422" max="1422" width="13.109375" style="170" bestFit="1" customWidth="1"/>
    <col min="1423" max="1423" width="11.109375" style="170" bestFit="1" customWidth="1"/>
    <col min="1424" max="1424" width="11.88671875" style="170" bestFit="1" customWidth="1"/>
    <col min="1425" max="1536" width="8.88671875" style="170"/>
    <col min="1537" max="1537" width="10.6640625" style="170" bestFit="1" customWidth="1"/>
    <col min="1538" max="1538" width="11.33203125" style="170" bestFit="1" customWidth="1"/>
    <col min="1539" max="1540" width="12.88671875" style="170" bestFit="1" customWidth="1"/>
    <col min="1541" max="1541" width="14" style="170" bestFit="1" customWidth="1"/>
    <col min="1542" max="1543" width="12.88671875" style="170" bestFit="1" customWidth="1"/>
    <col min="1544" max="1545" width="11.33203125" style="170" bestFit="1" customWidth="1"/>
    <col min="1546" max="1547" width="12.88671875" style="170" bestFit="1" customWidth="1"/>
    <col min="1548" max="1548" width="11.33203125" style="170" bestFit="1" customWidth="1"/>
    <col min="1549" max="1549" width="12.88671875" style="170" bestFit="1" customWidth="1"/>
    <col min="1550" max="1550" width="11.33203125" style="170" bestFit="1" customWidth="1"/>
    <col min="1551" max="1556" width="12.88671875" style="170" bestFit="1" customWidth="1"/>
    <col min="1557" max="1558" width="11.33203125" style="170" bestFit="1" customWidth="1"/>
    <col min="1559" max="1564" width="12.88671875" style="170" bestFit="1" customWidth="1"/>
    <col min="1565" max="1566" width="11.33203125" style="170" bestFit="1" customWidth="1"/>
    <col min="1567" max="1569" width="12.88671875" style="170" bestFit="1" customWidth="1"/>
    <col min="1570" max="1572" width="11.33203125" style="170" bestFit="1" customWidth="1"/>
    <col min="1573" max="1576" width="12.88671875" style="170" bestFit="1" customWidth="1"/>
    <col min="1577" max="1577" width="11.33203125" style="170" bestFit="1" customWidth="1"/>
    <col min="1578" max="1603" width="12.88671875" style="170" bestFit="1" customWidth="1"/>
    <col min="1604" max="1605" width="11.33203125" style="170" bestFit="1" customWidth="1"/>
    <col min="1606" max="1606" width="15" style="170" bestFit="1" customWidth="1"/>
    <col min="1607" max="1608" width="8.88671875" style="170"/>
    <col min="1609" max="1609" width="8.33203125" style="170" bestFit="1" customWidth="1"/>
    <col min="1610" max="1610" width="10.33203125" style="170" bestFit="1" customWidth="1"/>
    <col min="1611" max="1611" width="9.33203125" style="170" bestFit="1" customWidth="1"/>
    <col min="1612" max="1612" width="11.33203125" style="170" bestFit="1" customWidth="1"/>
    <col min="1613" max="1613" width="8.33203125" style="170" bestFit="1" customWidth="1"/>
    <col min="1614" max="1615" width="10.33203125" style="170" bestFit="1" customWidth="1"/>
    <col min="1616" max="1616" width="9.33203125" style="170" bestFit="1" customWidth="1"/>
    <col min="1617" max="1619" width="8.33203125" style="170" bestFit="1" customWidth="1"/>
    <col min="1620" max="1620" width="10.33203125" style="170" bestFit="1" customWidth="1"/>
    <col min="1621" max="1621" width="8.33203125" style="170" bestFit="1" customWidth="1"/>
    <col min="1622" max="1622" width="11.33203125" style="170" bestFit="1" customWidth="1"/>
    <col min="1623" max="1623" width="9.33203125" style="170" bestFit="1" customWidth="1"/>
    <col min="1624" max="1624" width="10.33203125" style="170" bestFit="1" customWidth="1"/>
    <col min="1625" max="1625" width="9.33203125" style="170" bestFit="1" customWidth="1"/>
    <col min="1626" max="1627" width="10.33203125" style="170" bestFit="1" customWidth="1"/>
    <col min="1628" max="1628" width="8.33203125" style="170" bestFit="1" customWidth="1"/>
    <col min="1629" max="1629" width="9.33203125" style="170" bestFit="1" customWidth="1"/>
    <col min="1630" max="1630" width="8.33203125" style="170" bestFit="1" customWidth="1"/>
    <col min="1631" max="1631" width="9.33203125" style="170" bestFit="1" customWidth="1"/>
    <col min="1632" max="1633" width="10.33203125" style="170" bestFit="1" customWidth="1"/>
    <col min="1634" max="1635" width="9.33203125" style="170" bestFit="1" customWidth="1"/>
    <col min="1636" max="1636" width="8.33203125" style="170" bestFit="1" customWidth="1"/>
    <col min="1637" max="1639" width="9.33203125" style="170" bestFit="1" customWidth="1"/>
    <col min="1640" max="1640" width="10.33203125" style="170" bestFit="1" customWidth="1"/>
    <col min="1641" max="1642" width="9.33203125" style="170" bestFit="1" customWidth="1"/>
    <col min="1643" max="1644" width="8.33203125" style="170" bestFit="1" customWidth="1"/>
    <col min="1645" max="1648" width="9.33203125" style="170" bestFit="1" customWidth="1"/>
    <col min="1649" max="1653" width="10.33203125" style="170" bestFit="1" customWidth="1"/>
    <col min="1654" max="1658" width="9.33203125" style="170" bestFit="1" customWidth="1"/>
    <col min="1659" max="1659" width="11.33203125" style="170" bestFit="1" customWidth="1"/>
    <col min="1660" max="1660" width="9.33203125" style="170" bestFit="1" customWidth="1"/>
    <col min="1661" max="1661" width="10.33203125" style="170" bestFit="1" customWidth="1"/>
    <col min="1662" max="1662" width="9.33203125" style="170" bestFit="1" customWidth="1"/>
    <col min="1663" max="1663" width="10.33203125" style="170" bestFit="1" customWidth="1"/>
    <col min="1664" max="1674" width="9.33203125" style="170" bestFit="1" customWidth="1"/>
    <col min="1675" max="1676" width="8.33203125" style="170" bestFit="1" customWidth="1"/>
    <col min="1677" max="1677" width="12.88671875" style="170" bestFit="1" customWidth="1"/>
    <col min="1678" max="1678" width="13.109375" style="170" bestFit="1" customWidth="1"/>
    <col min="1679" max="1679" width="11.109375" style="170" bestFit="1" customWidth="1"/>
    <col min="1680" max="1680" width="11.88671875" style="170" bestFit="1" customWidth="1"/>
    <col min="1681" max="1792" width="8.88671875" style="170"/>
    <col min="1793" max="1793" width="10.6640625" style="170" bestFit="1" customWidth="1"/>
    <col min="1794" max="1794" width="11.33203125" style="170" bestFit="1" customWidth="1"/>
    <col min="1795" max="1796" width="12.88671875" style="170" bestFit="1" customWidth="1"/>
    <col min="1797" max="1797" width="14" style="170" bestFit="1" customWidth="1"/>
    <col min="1798" max="1799" width="12.88671875" style="170" bestFit="1" customWidth="1"/>
    <col min="1800" max="1801" width="11.33203125" style="170" bestFit="1" customWidth="1"/>
    <col min="1802" max="1803" width="12.88671875" style="170" bestFit="1" customWidth="1"/>
    <col min="1804" max="1804" width="11.33203125" style="170" bestFit="1" customWidth="1"/>
    <col min="1805" max="1805" width="12.88671875" style="170" bestFit="1" customWidth="1"/>
    <col min="1806" max="1806" width="11.33203125" style="170" bestFit="1" customWidth="1"/>
    <col min="1807" max="1812" width="12.88671875" style="170" bestFit="1" customWidth="1"/>
    <col min="1813" max="1814" width="11.33203125" style="170" bestFit="1" customWidth="1"/>
    <col min="1815" max="1820" width="12.88671875" style="170" bestFit="1" customWidth="1"/>
    <col min="1821" max="1822" width="11.33203125" style="170" bestFit="1" customWidth="1"/>
    <col min="1823" max="1825" width="12.88671875" style="170" bestFit="1" customWidth="1"/>
    <col min="1826" max="1828" width="11.33203125" style="170" bestFit="1" customWidth="1"/>
    <col min="1829" max="1832" width="12.88671875" style="170" bestFit="1" customWidth="1"/>
    <col min="1833" max="1833" width="11.33203125" style="170" bestFit="1" customWidth="1"/>
    <col min="1834" max="1859" width="12.88671875" style="170" bestFit="1" customWidth="1"/>
    <col min="1860" max="1861" width="11.33203125" style="170" bestFit="1" customWidth="1"/>
    <col min="1862" max="1862" width="15" style="170" bestFit="1" customWidth="1"/>
    <col min="1863" max="1864" width="8.88671875" style="170"/>
    <col min="1865" max="1865" width="8.33203125" style="170" bestFit="1" customWidth="1"/>
    <col min="1866" max="1866" width="10.33203125" style="170" bestFit="1" customWidth="1"/>
    <col min="1867" max="1867" width="9.33203125" style="170" bestFit="1" customWidth="1"/>
    <col min="1868" max="1868" width="11.33203125" style="170" bestFit="1" customWidth="1"/>
    <col min="1869" max="1869" width="8.33203125" style="170" bestFit="1" customWidth="1"/>
    <col min="1870" max="1871" width="10.33203125" style="170" bestFit="1" customWidth="1"/>
    <col min="1872" max="1872" width="9.33203125" style="170" bestFit="1" customWidth="1"/>
    <col min="1873" max="1875" width="8.33203125" style="170" bestFit="1" customWidth="1"/>
    <col min="1876" max="1876" width="10.33203125" style="170" bestFit="1" customWidth="1"/>
    <col min="1877" max="1877" width="8.33203125" style="170" bestFit="1" customWidth="1"/>
    <col min="1878" max="1878" width="11.33203125" style="170" bestFit="1" customWidth="1"/>
    <col min="1879" max="1879" width="9.33203125" style="170" bestFit="1" customWidth="1"/>
    <col min="1880" max="1880" width="10.33203125" style="170" bestFit="1" customWidth="1"/>
    <col min="1881" max="1881" width="9.33203125" style="170" bestFit="1" customWidth="1"/>
    <col min="1882" max="1883" width="10.33203125" style="170" bestFit="1" customWidth="1"/>
    <col min="1884" max="1884" width="8.33203125" style="170" bestFit="1" customWidth="1"/>
    <col min="1885" max="1885" width="9.33203125" style="170" bestFit="1" customWidth="1"/>
    <col min="1886" max="1886" width="8.33203125" style="170" bestFit="1" customWidth="1"/>
    <col min="1887" max="1887" width="9.33203125" style="170" bestFit="1" customWidth="1"/>
    <col min="1888" max="1889" width="10.33203125" style="170" bestFit="1" customWidth="1"/>
    <col min="1890" max="1891" width="9.33203125" style="170" bestFit="1" customWidth="1"/>
    <col min="1892" max="1892" width="8.33203125" style="170" bestFit="1" customWidth="1"/>
    <col min="1893" max="1895" width="9.33203125" style="170" bestFit="1" customWidth="1"/>
    <col min="1896" max="1896" width="10.33203125" style="170" bestFit="1" customWidth="1"/>
    <col min="1897" max="1898" width="9.33203125" style="170" bestFit="1" customWidth="1"/>
    <col min="1899" max="1900" width="8.33203125" style="170" bestFit="1" customWidth="1"/>
    <col min="1901" max="1904" width="9.33203125" style="170" bestFit="1" customWidth="1"/>
    <col min="1905" max="1909" width="10.33203125" style="170" bestFit="1" customWidth="1"/>
    <col min="1910" max="1914" width="9.33203125" style="170" bestFit="1" customWidth="1"/>
    <col min="1915" max="1915" width="11.33203125" style="170" bestFit="1" customWidth="1"/>
    <col min="1916" max="1916" width="9.33203125" style="170" bestFit="1" customWidth="1"/>
    <col min="1917" max="1917" width="10.33203125" style="170" bestFit="1" customWidth="1"/>
    <col min="1918" max="1918" width="9.33203125" style="170" bestFit="1" customWidth="1"/>
    <col min="1919" max="1919" width="10.33203125" style="170" bestFit="1" customWidth="1"/>
    <col min="1920" max="1930" width="9.33203125" style="170" bestFit="1" customWidth="1"/>
    <col min="1931" max="1932" width="8.33203125" style="170" bestFit="1" customWidth="1"/>
    <col min="1933" max="1933" width="12.88671875" style="170" bestFit="1" customWidth="1"/>
    <col min="1934" max="1934" width="13.109375" style="170" bestFit="1" customWidth="1"/>
    <col min="1935" max="1935" width="11.109375" style="170" bestFit="1" customWidth="1"/>
    <col min="1936" max="1936" width="11.88671875" style="170" bestFit="1" customWidth="1"/>
    <col min="1937" max="2048" width="8.88671875" style="170"/>
    <col min="2049" max="2049" width="10.6640625" style="170" bestFit="1" customWidth="1"/>
    <col min="2050" max="2050" width="11.33203125" style="170" bestFit="1" customWidth="1"/>
    <col min="2051" max="2052" width="12.88671875" style="170" bestFit="1" customWidth="1"/>
    <col min="2053" max="2053" width="14" style="170" bestFit="1" customWidth="1"/>
    <col min="2054" max="2055" width="12.88671875" style="170" bestFit="1" customWidth="1"/>
    <col min="2056" max="2057" width="11.33203125" style="170" bestFit="1" customWidth="1"/>
    <col min="2058" max="2059" width="12.88671875" style="170" bestFit="1" customWidth="1"/>
    <col min="2060" max="2060" width="11.33203125" style="170" bestFit="1" customWidth="1"/>
    <col min="2061" max="2061" width="12.88671875" style="170" bestFit="1" customWidth="1"/>
    <col min="2062" max="2062" width="11.33203125" style="170" bestFit="1" customWidth="1"/>
    <col min="2063" max="2068" width="12.88671875" style="170" bestFit="1" customWidth="1"/>
    <col min="2069" max="2070" width="11.33203125" style="170" bestFit="1" customWidth="1"/>
    <col min="2071" max="2076" width="12.88671875" style="170" bestFit="1" customWidth="1"/>
    <col min="2077" max="2078" width="11.33203125" style="170" bestFit="1" customWidth="1"/>
    <col min="2079" max="2081" width="12.88671875" style="170" bestFit="1" customWidth="1"/>
    <col min="2082" max="2084" width="11.33203125" style="170" bestFit="1" customWidth="1"/>
    <col min="2085" max="2088" width="12.88671875" style="170" bestFit="1" customWidth="1"/>
    <col min="2089" max="2089" width="11.33203125" style="170" bestFit="1" customWidth="1"/>
    <col min="2090" max="2115" width="12.88671875" style="170" bestFit="1" customWidth="1"/>
    <col min="2116" max="2117" width="11.33203125" style="170" bestFit="1" customWidth="1"/>
    <col min="2118" max="2118" width="15" style="170" bestFit="1" customWidth="1"/>
    <col min="2119" max="2120" width="8.88671875" style="170"/>
    <col min="2121" max="2121" width="8.33203125" style="170" bestFit="1" customWidth="1"/>
    <col min="2122" max="2122" width="10.33203125" style="170" bestFit="1" customWidth="1"/>
    <col min="2123" max="2123" width="9.33203125" style="170" bestFit="1" customWidth="1"/>
    <col min="2124" max="2124" width="11.33203125" style="170" bestFit="1" customWidth="1"/>
    <col min="2125" max="2125" width="8.33203125" style="170" bestFit="1" customWidth="1"/>
    <col min="2126" max="2127" width="10.33203125" style="170" bestFit="1" customWidth="1"/>
    <col min="2128" max="2128" width="9.33203125" style="170" bestFit="1" customWidth="1"/>
    <col min="2129" max="2131" width="8.33203125" style="170" bestFit="1" customWidth="1"/>
    <col min="2132" max="2132" width="10.33203125" style="170" bestFit="1" customWidth="1"/>
    <col min="2133" max="2133" width="8.33203125" style="170" bestFit="1" customWidth="1"/>
    <col min="2134" max="2134" width="11.33203125" style="170" bestFit="1" customWidth="1"/>
    <col min="2135" max="2135" width="9.33203125" style="170" bestFit="1" customWidth="1"/>
    <col min="2136" max="2136" width="10.33203125" style="170" bestFit="1" customWidth="1"/>
    <col min="2137" max="2137" width="9.33203125" style="170" bestFit="1" customWidth="1"/>
    <col min="2138" max="2139" width="10.33203125" style="170" bestFit="1" customWidth="1"/>
    <col min="2140" max="2140" width="8.33203125" style="170" bestFit="1" customWidth="1"/>
    <col min="2141" max="2141" width="9.33203125" style="170" bestFit="1" customWidth="1"/>
    <col min="2142" max="2142" width="8.33203125" style="170" bestFit="1" customWidth="1"/>
    <col min="2143" max="2143" width="9.33203125" style="170" bestFit="1" customWidth="1"/>
    <col min="2144" max="2145" width="10.33203125" style="170" bestFit="1" customWidth="1"/>
    <col min="2146" max="2147" width="9.33203125" style="170" bestFit="1" customWidth="1"/>
    <col min="2148" max="2148" width="8.33203125" style="170" bestFit="1" customWidth="1"/>
    <col min="2149" max="2151" width="9.33203125" style="170" bestFit="1" customWidth="1"/>
    <col min="2152" max="2152" width="10.33203125" style="170" bestFit="1" customWidth="1"/>
    <col min="2153" max="2154" width="9.33203125" style="170" bestFit="1" customWidth="1"/>
    <col min="2155" max="2156" width="8.33203125" style="170" bestFit="1" customWidth="1"/>
    <col min="2157" max="2160" width="9.33203125" style="170" bestFit="1" customWidth="1"/>
    <col min="2161" max="2165" width="10.33203125" style="170" bestFit="1" customWidth="1"/>
    <col min="2166" max="2170" width="9.33203125" style="170" bestFit="1" customWidth="1"/>
    <col min="2171" max="2171" width="11.33203125" style="170" bestFit="1" customWidth="1"/>
    <col min="2172" max="2172" width="9.33203125" style="170" bestFit="1" customWidth="1"/>
    <col min="2173" max="2173" width="10.33203125" style="170" bestFit="1" customWidth="1"/>
    <col min="2174" max="2174" width="9.33203125" style="170" bestFit="1" customWidth="1"/>
    <col min="2175" max="2175" width="10.33203125" style="170" bestFit="1" customWidth="1"/>
    <col min="2176" max="2186" width="9.33203125" style="170" bestFit="1" customWidth="1"/>
    <col min="2187" max="2188" width="8.33203125" style="170" bestFit="1" customWidth="1"/>
    <col min="2189" max="2189" width="12.88671875" style="170" bestFit="1" customWidth="1"/>
    <col min="2190" max="2190" width="13.109375" style="170" bestFit="1" customWidth="1"/>
    <col min="2191" max="2191" width="11.109375" style="170" bestFit="1" customWidth="1"/>
    <col min="2192" max="2192" width="11.88671875" style="170" bestFit="1" customWidth="1"/>
    <col min="2193" max="2304" width="8.88671875" style="170"/>
    <col min="2305" max="2305" width="10.6640625" style="170" bestFit="1" customWidth="1"/>
    <col min="2306" max="2306" width="11.33203125" style="170" bestFit="1" customWidth="1"/>
    <col min="2307" max="2308" width="12.88671875" style="170" bestFit="1" customWidth="1"/>
    <col min="2309" max="2309" width="14" style="170" bestFit="1" customWidth="1"/>
    <col min="2310" max="2311" width="12.88671875" style="170" bestFit="1" customWidth="1"/>
    <col min="2312" max="2313" width="11.33203125" style="170" bestFit="1" customWidth="1"/>
    <col min="2314" max="2315" width="12.88671875" style="170" bestFit="1" customWidth="1"/>
    <col min="2316" max="2316" width="11.33203125" style="170" bestFit="1" customWidth="1"/>
    <col min="2317" max="2317" width="12.88671875" style="170" bestFit="1" customWidth="1"/>
    <col min="2318" max="2318" width="11.33203125" style="170" bestFit="1" customWidth="1"/>
    <col min="2319" max="2324" width="12.88671875" style="170" bestFit="1" customWidth="1"/>
    <col min="2325" max="2326" width="11.33203125" style="170" bestFit="1" customWidth="1"/>
    <col min="2327" max="2332" width="12.88671875" style="170" bestFit="1" customWidth="1"/>
    <col min="2333" max="2334" width="11.33203125" style="170" bestFit="1" customWidth="1"/>
    <col min="2335" max="2337" width="12.88671875" style="170" bestFit="1" customWidth="1"/>
    <col min="2338" max="2340" width="11.33203125" style="170" bestFit="1" customWidth="1"/>
    <col min="2341" max="2344" width="12.88671875" style="170" bestFit="1" customWidth="1"/>
    <col min="2345" max="2345" width="11.33203125" style="170" bestFit="1" customWidth="1"/>
    <col min="2346" max="2371" width="12.88671875" style="170" bestFit="1" customWidth="1"/>
    <col min="2372" max="2373" width="11.33203125" style="170" bestFit="1" customWidth="1"/>
    <col min="2374" max="2374" width="15" style="170" bestFit="1" customWidth="1"/>
    <col min="2375" max="2376" width="8.88671875" style="170"/>
    <col min="2377" max="2377" width="8.33203125" style="170" bestFit="1" customWidth="1"/>
    <col min="2378" max="2378" width="10.33203125" style="170" bestFit="1" customWidth="1"/>
    <col min="2379" max="2379" width="9.33203125" style="170" bestFit="1" customWidth="1"/>
    <col min="2380" max="2380" width="11.33203125" style="170" bestFit="1" customWidth="1"/>
    <col min="2381" max="2381" width="8.33203125" style="170" bestFit="1" customWidth="1"/>
    <col min="2382" max="2383" width="10.33203125" style="170" bestFit="1" customWidth="1"/>
    <col min="2384" max="2384" width="9.33203125" style="170" bestFit="1" customWidth="1"/>
    <col min="2385" max="2387" width="8.33203125" style="170" bestFit="1" customWidth="1"/>
    <col min="2388" max="2388" width="10.33203125" style="170" bestFit="1" customWidth="1"/>
    <col min="2389" max="2389" width="8.33203125" style="170" bestFit="1" customWidth="1"/>
    <col min="2390" max="2390" width="11.33203125" style="170" bestFit="1" customWidth="1"/>
    <col min="2391" max="2391" width="9.33203125" style="170" bestFit="1" customWidth="1"/>
    <col min="2392" max="2392" width="10.33203125" style="170" bestFit="1" customWidth="1"/>
    <col min="2393" max="2393" width="9.33203125" style="170" bestFit="1" customWidth="1"/>
    <col min="2394" max="2395" width="10.33203125" style="170" bestFit="1" customWidth="1"/>
    <col min="2396" max="2396" width="8.33203125" style="170" bestFit="1" customWidth="1"/>
    <col min="2397" max="2397" width="9.33203125" style="170" bestFit="1" customWidth="1"/>
    <col min="2398" max="2398" width="8.33203125" style="170" bestFit="1" customWidth="1"/>
    <col min="2399" max="2399" width="9.33203125" style="170" bestFit="1" customWidth="1"/>
    <col min="2400" max="2401" width="10.33203125" style="170" bestFit="1" customWidth="1"/>
    <col min="2402" max="2403" width="9.33203125" style="170" bestFit="1" customWidth="1"/>
    <col min="2404" max="2404" width="8.33203125" style="170" bestFit="1" customWidth="1"/>
    <col min="2405" max="2407" width="9.33203125" style="170" bestFit="1" customWidth="1"/>
    <col min="2408" max="2408" width="10.33203125" style="170" bestFit="1" customWidth="1"/>
    <col min="2409" max="2410" width="9.33203125" style="170" bestFit="1" customWidth="1"/>
    <col min="2411" max="2412" width="8.33203125" style="170" bestFit="1" customWidth="1"/>
    <col min="2413" max="2416" width="9.33203125" style="170" bestFit="1" customWidth="1"/>
    <col min="2417" max="2421" width="10.33203125" style="170" bestFit="1" customWidth="1"/>
    <col min="2422" max="2426" width="9.33203125" style="170" bestFit="1" customWidth="1"/>
    <col min="2427" max="2427" width="11.33203125" style="170" bestFit="1" customWidth="1"/>
    <col min="2428" max="2428" width="9.33203125" style="170" bestFit="1" customWidth="1"/>
    <col min="2429" max="2429" width="10.33203125" style="170" bestFit="1" customWidth="1"/>
    <col min="2430" max="2430" width="9.33203125" style="170" bestFit="1" customWidth="1"/>
    <col min="2431" max="2431" width="10.33203125" style="170" bestFit="1" customWidth="1"/>
    <col min="2432" max="2442" width="9.33203125" style="170" bestFit="1" customWidth="1"/>
    <col min="2443" max="2444" width="8.33203125" style="170" bestFit="1" customWidth="1"/>
    <col min="2445" max="2445" width="12.88671875" style="170" bestFit="1" customWidth="1"/>
    <col min="2446" max="2446" width="13.109375" style="170" bestFit="1" customWidth="1"/>
    <col min="2447" max="2447" width="11.109375" style="170" bestFit="1" customWidth="1"/>
    <col min="2448" max="2448" width="11.88671875" style="170" bestFit="1" customWidth="1"/>
    <col min="2449" max="2560" width="8.88671875" style="170"/>
    <col min="2561" max="2561" width="10.6640625" style="170" bestFit="1" customWidth="1"/>
    <col min="2562" max="2562" width="11.33203125" style="170" bestFit="1" customWidth="1"/>
    <col min="2563" max="2564" width="12.88671875" style="170" bestFit="1" customWidth="1"/>
    <col min="2565" max="2565" width="14" style="170" bestFit="1" customWidth="1"/>
    <col min="2566" max="2567" width="12.88671875" style="170" bestFit="1" customWidth="1"/>
    <col min="2568" max="2569" width="11.33203125" style="170" bestFit="1" customWidth="1"/>
    <col min="2570" max="2571" width="12.88671875" style="170" bestFit="1" customWidth="1"/>
    <col min="2572" max="2572" width="11.33203125" style="170" bestFit="1" customWidth="1"/>
    <col min="2573" max="2573" width="12.88671875" style="170" bestFit="1" customWidth="1"/>
    <col min="2574" max="2574" width="11.33203125" style="170" bestFit="1" customWidth="1"/>
    <col min="2575" max="2580" width="12.88671875" style="170" bestFit="1" customWidth="1"/>
    <col min="2581" max="2582" width="11.33203125" style="170" bestFit="1" customWidth="1"/>
    <col min="2583" max="2588" width="12.88671875" style="170" bestFit="1" customWidth="1"/>
    <col min="2589" max="2590" width="11.33203125" style="170" bestFit="1" customWidth="1"/>
    <col min="2591" max="2593" width="12.88671875" style="170" bestFit="1" customWidth="1"/>
    <col min="2594" max="2596" width="11.33203125" style="170" bestFit="1" customWidth="1"/>
    <col min="2597" max="2600" width="12.88671875" style="170" bestFit="1" customWidth="1"/>
    <col min="2601" max="2601" width="11.33203125" style="170" bestFit="1" customWidth="1"/>
    <col min="2602" max="2627" width="12.88671875" style="170" bestFit="1" customWidth="1"/>
    <col min="2628" max="2629" width="11.33203125" style="170" bestFit="1" customWidth="1"/>
    <col min="2630" max="2630" width="15" style="170" bestFit="1" customWidth="1"/>
    <col min="2631" max="2632" width="8.88671875" style="170"/>
    <col min="2633" max="2633" width="8.33203125" style="170" bestFit="1" customWidth="1"/>
    <col min="2634" max="2634" width="10.33203125" style="170" bestFit="1" customWidth="1"/>
    <col min="2635" max="2635" width="9.33203125" style="170" bestFit="1" customWidth="1"/>
    <col min="2636" max="2636" width="11.33203125" style="170" bestFit="1" customWidth="1"/>
    <col min="2637" max="2637" width="8.33203125" style="170" bestFit="1" customWidth="1"/>
    <col min="2638" max="2639" width="10.33203125" style="170" bestFit="1" customWidth="1"/>
    <col min="2640" max="2640" width="9.33203125" style="170" bestFit="1" customWidth="1"/>
    <col min="2641" max="2643" width="8.33203125" style="170" bestFit="1" customWidth="1"/>
    <col min="2644" max="2644" width="10.33203125" style="170" bestFit="1" customWidth="1"/>
    <col min="2645" max="2645" width="8.33203125" style="170" bestFit="1" customWidth="1"/>
    <col min="2646" max="2646" width="11.33203125" style="170" bestFit="1" customWidth="1"/>
    <col min="2647" max="2647" width="9.33203125" style="170" bestFit="1" customWidth="1"/>
    <col min="2648" max="2648" width="10.33203125" style="170" bestFit="1" customWidth="1"/>
    <col min="2649" max="2649" width="9.33203125" style="170" bestFit="1" customWidth="1"/>
    <col min="2650" max="2651" width="10.33203125" style="170" bestFit="1" customWidth="1"/>
    <col min="2652" max="2652" width="8.33203125" style="170" bestFit="1" customWidth="1"/>
    <col min="2653" max="2653" width="9.33203125" style="170" bestFit="1" customWidth="1"/>
    <col min="2654" max="2654" width="8.33203125" style="170" bestFit="1" customWidth="1"/>
    <col min="2655" max="2655" width="9.33203125" style="170" bestFit="1" customWidth="1"/>
    <col min="2656" max="2657" width="10.33203125" style="170" bestFit="1" customWidth="1"/>
    <col min="2658" max="2659" width="9.33203125" style="170" bestFit="1" customWidth="1"/>
    <col min="2660" max="2660" width="8.33203125" style="170" bestFit="1" customWidth="1"/>
    <col min="2661" max="2663" width="9.33203125" style="170" bestFit="1" customWidth="1"/>
    <col min="2664" max="2664" width="10.33203125" style="170" bestFit="1" customWidth="1"/>
    <col min="2665" max="2666" width="9.33203125" style="170" bestFit="1" customWidth="1"/>
    <col min="2667" max="2668" width="8.33203125" style="170" bestFit="1" customWidth="1"/>
    <col min="2669" max="2672" width="9.33203125" style="170" bestFit="1" customWidth="1"/>
    <col min="2673" max="2677" width="10.33203125" style="170" bestFit="1" customWidth="1"/>
    <col min="2678" max="2682" width="9.33203125" style="170" bestFit="1" customWidth="1"/>
    <col min="2683" max="2683" width="11.33203125" style="170" bestFit="1" customWidth="1"/>
    <col min="2684" max="2684" width="9.33203125" style="170" bestFit="1" customWidth="1"/>
    <col min="2685" max="2685" width="10.33203125" style="170" bestFit="1" customWidth="1"/>
    <col min="2686" max="2686" width="9.33203125" style="170" bestFit="1" customWidth="1"/>
    <col min="2687" max="2687" width="10.33203125" style="170" bestFit="1" customWidth="1"/>
    <col min="2688" max="2698" width="9.33203125" style="170" bestFit="1" customWidth="1"/>
    <col min="2699" max="2700" width="8.33203125" style="170" bestFit="1" customWidth="1"/>
    <col min="2701" max="2701" width="12.88671875" style="170" bestFit="1" customWidth="1"/>
    <col min="2702" max="2702" width="13.109375" style="170" bestFit="1" customWidth="1"/>
    <col min="2703" max="2703" width="11.109375" style="170" bestFit="1" customWidth="1"/>
    <col min="2704" max="2704" width="11.88671875" style="170" bestFit="1" customWidth="1"/>
    <col min="2705" max="2816" width="8.88671875" style="170"/>
    <col min="2817" max="2817" width="10.6640625" style="170" bestFit="1" customWidth="1"/>
    <col min="2818" max="2818" width="11.33203125" style="170" bestFit="1" customWidth="1"/>
    <col min="2819" max="2820" width="12.88671875" style="170" bestFit="1" customWidth="1"/>
    <col min="2821" max="2821" width="14" style="170" bestFit="1" customWidth="1"/>
    <col min="2822" max="2823" width="12.88671875" style="170" bestFit="1" customWidth="1"/>
    <col min="2824" max="2825" width="11.33203125" style="170" bestFit="1" customWidth="1"/>
    <col min="2826" max="2827" width="12.88671875" style="170" bestFit="1" customWidth="1"/>
    <col min="2828" max="2828" width="11.33203125" style="170" bestFit="1" customWidth="1"/>
    <col min="2829" max="2829" width="12.88671875" style="170" bestFit="1" customWidth="1"/>
    <col min="2830" max="2830" width="11.33203125" style="170" bestFit="1" customWidth="1"/>
    <col min="2831" max="2836" width="12.88671875" style="170" bestFit="1" customWidth="1"/>
    <col min="2837" max="2838" width="11.33203125" style="170" bestFit="1" customWidth="1"/>
    <col min="2839" max="2844" width="12.88671875" style="170" bestFit="1" customWidth="1"/>
    <col min="2845" max="2846" width="11.33203125" style="170" bestFit="1" customWidth="1"/>
    <col min="2847" max="2849" width="12.88671875" style="170" bestFit="1" customWidth="1"/>
    <col min="2850" max="2852" width="11.33203125" style="170" bestFit="1" customWidth="1"/>
    <col min="2853" max="2856" width="12.88671875" style="170" bestFit="1" customWidth="1"/>
    <col min="2857" max="2857" width="11.33203125" style="170" bestFit="1" customWidth="1"/>
    <col min="2858" max="2883" width="12.88671875" style="170" bestFit="1" customWidth="1"/>
    <col min="2884" max="2885" width="11.33203125" style="170" bestFit="1" customWidth="1"/>
    <col min="2886" max="2886" width="15" style="170" bestFit="1" customWidth="1"/>
    <col min="2887" max="2888" width="8.88671875" style="170"/>
    <col min="2889" max="2889" width="8.33203125" style="170" bestFit="1" customWidth="1"/>
    <col min="2890" max="2890" width="10.33203125" style="170" bestFit="1" customWidth="1"/>
    <col min="2891" max="2891" width="9.33203125" style="170" bestFit="1" customWidth="1"/>
    <col min="2892" max="2892" width="11.33203125" style="170" bestFit="1" customWidth="1"/>
    <col min="2893" max="2893" width="8.33203125" style="170" bestFit="1" customWidth="1"/>
    <col min="2894" max="2895" width="10.33203125" style="170" bestFit="1" customWidth="1"/>
    <col min="2896" max="2896" width="9.33203125" style="170" bestFit="1" customWidth="1"/>
    <col min="2897" max="2899" width="8.33203125" style="170" bestFit="1" customWidth="1"/>
    <col min="2900" max="2900" width="10.33203125" style="170" bestFit="1" customWidth="1"/>
    <col min="2901" max="2901" width="8.33203125" style="170" bestFit="1" customWidth="1"/>
    <col min="2902" max="2902" width="11.33203125" style="170" bestFit="1" customWidth="1"/>
    <col min="2903" max="2903" width="9.33203125" style="170" bestFit="1" customWidth="1"/>
    <col min="2904" max="2904" width="10.33203125" style="170" bestFit="1" customWidth="1"/>
    <col min="2905" max="2905" width="9.33203125" style="170" bestFit="1" customWidth="1"/>
    <col min="2906" max="2907" width="10.33203125" style="170" bestFit="1" customWidth="1"/>
    <col min="2908" max="2908" width="8.33203125" style="170" bestFit="1" customWidth="1"/>
    <col min="2909" max="2909" width="9.33203125" style="170" bestFit="1" customWidth="1"/>
    <col min="2910" max="2910" width="8.33203125" style="170" bestFit="1" customWidth="1"/>
    <col min="2911" max="2911" width="9.33203125" style="170" bestFit="1" customWidth="1"/>
    <col min="2912" max="2913" width="10.33203125" style="170" bestFit="1" customWidth="1"/>
    <col min="2914" max="2915" width="9.33203125" style="170" bestFit="1" customWidth="1"/>
    <col min="2916" max="2916" width="8.33203125" style="170" bestFit="1" customWidth="1"/>
    <col min="2917" max="2919" width="9.33203125" style="170" bestFit="1" customWidth="1"/>
    <col min="2920" max="2920" width="10.33203125" style="170" bestFit="1" customWidth="1"/>
    <col min="2921" max="2922" width="9.33203125" style="170" bestFit="1" customWidth="1"/>
    <col min="2923" max="2924" width="8.33203125" style="170" bestFit="1" customWidth="1"/>
    <col min="2925" max="2928" width="9.33203125" style="170" bestFit="1" customWidth="1"/>
    <col min="2929" max="2933" width="10.33203125" style="170" bestFit="1" customWidth="1"/>
    <col min="2934" max="2938" width="9.33203125" style="170" bestFit="1" customWidth="1"/>
    <col min="2939" max="2939" width="11.33203125" style="170" bestFit="1" customWidth="1"/>
    <col min="2940" max="2940" width="9.33203125" style="170" bestFit="1" customWidth="1"/>
    <col min="2941" max="2941" width="10.33203125" style="170" bestFit="1" customWidth="1"/>
    <col min="2942" max="2942" width="9.33203125" style="170" bestFit="1" customWidth="1"/>
    <col min="2943" max="2943" width="10.33203125" style="170" bestFit="1" customWidth="1"/>
    <col min="2944" max="2954" width="9.33203125" style="170" bestFit="1" customWidth="1"/>
    <col min="2955" max="2956" width="8.33203125" style="170" bestFit="1" customWidth="1"/>
    <col min="2957" max="2957" width="12.88671875" style="170" bestFit="1" customWidth="1"/>
    <col min="2958" max="2958" width="13.109375" style="170" bestFit="1" customWidth="1"/>
    <col min="2959" max="2959" width="11.109375" style="170" bestFit="1" customWidth="1"/>
    <col min="2960" max="2960" width="11.88671875" style="170" bestFit="1" customWidth="1"/>
    <col min="2961" max="3072" width="8.88671875" style="170"/>
    <col min="3073" max="3073" width="10.6640625" style="170" bestFit="1" customWidth="1"/>
    <col min="3074" max="3074" width="11.33203125" style="170" bestFit="1" customWidth="1"/>
    <col min="3075" max="3076" width="12.88671875" style="170" bestFit="1" customWidth="1"/>
    <col min="3077" max="3077" width="14" style="170" bestFit="1" customWidth="1"/>
    <col min="3078" max="3079" width="12.88671875" style="170" bestFit="1" customWidth="1"/>
    <col min="3080" max="3081" width="11.33203125" style="170" bestFit="1" customWidth="1"/>
    <col min="3082" max="3083" width="12.88671875" style="170" bestFit="1" customWidth="1"/>
    <col min="3084" max="3084" width="11.33203125" style="170" bestFit="1" customWidth="1"/>
    <col min="3085" max="3085" width="12.88671875" style="170" bestFit="1" customWidth="1"/>
    <col min="3086" max="3086" width="11.33203125" style="170" bestFit="1" customWidth="1"/>
    <col min="3087" max="3092" width="12.88671875" style="170" bestFit="1" customWidth="1"/>
    <col min="3093" max="3094" width="11.33203125" style="170" bestFit="1" customWidth="1"/>
    <col min="3095" max="3100" width="12.88671875" style="170" bestFit="1" customWidth="1"/>
    <col min="3101" max="3102" width="11.33203125" style="170" bestFit="1" customWidth="1"/>
    <col min="3103" max="3105" width="12.88671875" style="170" bestFit="1" customWidth="1"/>
    <col min="3106" max="3108" width="11.33203125" style="170" bestFit="1" customWidth="1"/>
    <col min="3109" max="3112" width="12.88671875" style="170" bestFit="1" customWidth="1"/>
    <col min="3113" max="3113" width="11.33203125" style="170" bestFit="1" customWidth="1"/>
    <col min="3114" max="3139" width="12.88671875" style="170" bestFit="1" customWidth="1"/>
    <col min="3140" max="3141" width="11.33203125" style="170" bestFit="1" customWidth="1"/>
    <col min="3142" max="3142" width="15" style="170" bestFit="1" customWidth="1"/>
    <col min="3143" max="3144" width="8.88671875" style="170"/>
    <col min="3145" max="3145" width="8.33203125" style="170" bestFit="1" customWidth="1"/>
    <col min="3146" max="3146" width="10.33203125" style="170" bestFit="1" customWidth="1"/>
    <col min="3147" max="3147" width="9.33203125" style="170" bestFit="1" customWidth="1"/>
    <col min="3148" max="3148" width="11.33203125" style="170" bestFit="1" customWidth="1"/>
    <col min="3149" max="3149" width="8.33203125" style="170" bestFit="1" customWidth="1"/>
    <col min="3150" max="3151" width="10.33203125" style="170" bestFit="1" customWidth="1"/>
    <col min="3152" max="3152" width="9.33203125" style="170" bestFit="1" customWidth="1"/>
    <col min="3153" max="3155" width="8.33203125" style="170" bestFit="1" customWidth="1"/>
    <col min="3156" max="3156" width="10.33203125" style="170" bestFit="1" customWidth="1"/>
    <col min="3157" max="3157" width="8.33203125" style="170" bestFit="1" customWidth="1"/>
    <col min="3158" max="3158" width="11.33203125" style="170" bestFit="1" customWidth="1"/>
    <col min="3159" max="3159" width="9.33203125" style="170" bestFit="1" customWidth="1"/>
    <col min="3160" max="3160" width="10.33203125" style="170" bestFit="1" customWidth="1"/>
    <col min="3161" max="3161" width="9.33203125" style="170" bestFit="1" customWidth="1"/>
    <col min="3162" max="3163" width="10.33203125" style="170" bestFit="1" customWidth="1"/>
    <col min="3164" max="3164" width="8.33203125" style="170" bestFit="1" customWidth="1"/>
    <col min="3165" max="3165" width="9.33203125" style="170" bestFit="1" customWidth="1"/>
    <col min="3166" max="3166" width="8.33203125" style="170" bestFit="1" customWidth="1"/>
    <col min="3167" max="3167" width="9.33203125" style="170" bestFit="1" customWidth="1"/>
    <col min="3168" max="3169" width="10.33203125" style="170" bestFit="1" customWidth="1"/>
    <col min="3170" max="3171" width="9.33203125" style="170" bestFit="1" customWidth="1"/>
    <col min="3172" max="3172" width="8.33203125" style="170" bestFit="1" customWidth="1"/>
    <col min="3173" max="3175" width="9.33203125" style="170" bestFit="1" customWidth="1"/>
    <col min="3176" max="3176" width="10.33203125" style="170" bestFit="1" customWidth="1"/>
    <col min="3177" max="3178" width="9.33203125" style="170" bestFit="1" customWidth="1"/>
    <col min="3179" max="3180" width="8.33203125" style="170" bestFit="1" customWidth="1"/>
    <col min="3181" max="3184" width="9.33203125" style="170" bestFit="1" customWidth="1"/>
    <col min="3185" max="3189" width="10.33203125" style="170" bestFit="1" customWidth="1"/>
    <col min="3190" max="3194" width="9.33203125" style="170" bestFit="1" customWidth="1"/>
    <col min="3195" max="3195" width="11.33203125" style="170" bestFit="1" customWidth="1"/>
    <col min="3196" max="3196" width="9.33203125" style="170" bestFit="1" customWidth="1"/>
    <col min="3197" max="3197" width="10.33203125" style="170" bestFit="1" customWidth="1"/>
    <col min="3198" max="3198" width="9.33203125" style="170" bestFit="1" customWidth="1"/>
    <col min="3199" max="3199" width="10.33203125" style="170" bestFit="1" customWidth="1"/>
    <col min="3200" max="3210" width="9.33203125" style="170" bestFit="1" customWidth="1"/>
    <col min="3211" max="3212" width="8.33203125" style="170" bestFit="1" customWidth="1"/>
    <col min="3213" max="3213" width="12.88671875" style="170" bestFit="1" customWidth="1"/>
    <col min="3214" max="3214" width="13.109375" style="170" bestFit="1" customWidth="1"/>
    <col min="3215" max="3215" width="11.109375" style="170" bestFit="1" customWidth="1"/>
    <col min="3216" max="3216" width="11.88671875" style="170" bestFit="1" customWidth="1"/>
    <col min="3217" max="3328" width="8.88671875" style="170"/>
    <col min="3329" max="3329" width="10.6640625" style="170" bestFit="1" customWidth="1"/>
    <col min="3330" max="3330" width="11.33203125" style="170" bestFit="1" customWidth="1"/>
    <col min="3331" max="3332" width="12.88671875" style="170" bestFit="1" customWidth="1"/>
    <col min="3333" max="3333" width="14" style="170" bestFit="1" customWidth="1"/>
    <col min="3334" max="3335" width="12.88671875" style="170" bestFit="1" customWidth="1"/>
    <col min="3336" max="3337" width="11.33203125" style="170" bestFit="1" customWidth="1"/>
    <col min="3338" max="3339" width="12.88671875" style="170" bestFit="1" customWidth="1"/>
    <col min="3340" max="3340" width="11.33203125" style="170" bestFit="1" customWidth="1"/>
    <col min="3341" max="3341" width="12.88671875" style="170" bestFit="1" customWidth="1"/>
    <col min="3342" max="3342" width="11.33203125" style="170" bestFit="1" customWidth="1"/>
    <col min="3343" max="3348" width="12.88671875" style="170" bestFit="1" customWidth="1"/>
    <col min="3349" max="3350" width="11.33203125" style="170" bestFit="1" customWidth="1"/>
    <col min="3351" max="3356" width="12.88671875" style="170" bestFit="1" customWidth="1"/>
    <col min="3357" max="3358" width="11.33203125" style="170" bestFit="1" customWidth="1"/>
    <col min="3359" max="3361" width="12.88671875" style="170" bestFit="1" customWidth="1"/>
    <col min="3362" max="3364" width="11.33203125" style="170" bestFit="1" customWidth="1"/>
    <col min="3365" max="3368" width="12.88671875" style="170" bestFit="1" customWidth="1"/>
    <col min="3369" max="3369" width="11.33203125" style="170" bestFit="1" customWidth="1"/>
    <col min="3370" max="3395" width="12.88671875" style="170" bestFit="1" customWidth="1"/>
    <col min="3396" max="3397" width="11.33203125" style="170" bestFit="1" customWidth="1"/>
    <col min="3398" max="3398" width="15" style="170" bestFit="1" customWidth="1"/>
    <col min="3399" max="3400" width="8.88671875" style="170"/>
    <col min="3401" max="3401" width="8.33203125" style="170" bestFit="1" customWidth="1"/>
    <col min="3402" max="3402" width="10.33203125" style="170" bestFit="1" customWidth="1"/>
    <col min="3403" max="3403" width="9.33203125" style="170" bestFit="1" customWidth="1"/>
    <col min="3404" max="3404" width="11.33203125" style="170" bestFit="1" customWidth="1"/>
    <col min="3405" max="3405" width="8.33203125" style="170" bestFit="1" customWidth="1"/>
    <col min="3406" max="3407" width="10.33203125" style="170" bestFit="1" customWidth="1"/>
    <col min="3408" max="3408" width="9.33203125" style="170" bestFit="1" customWidth="1"/>
    <col min="3409" max="3411" width="8.33203125" style="170" bestFit="1" customWidth="1"/>
    <col min="3412" max="3412" width="10.33203125" style="170" bestFit="1" customWidth="1"/>
    <col min="3413" max="3413" width="8.33203125" style="170" bestFit="1" customWidth="1"/>
    <col min="3414" max="3414" width="11.33203125" style="170" bestFit="1" customWidth="1"/>
    <col min="3415" max="3415" width="9.33203125" style="170" bestFit="1" customWidth="1"/>
    <col min="3416" max="3416" width="10.33203125" style="170" bestFit="1" customWidth="1"/>
    <col min="3417" max="3417" width="9.33203125" style="170" bestFit="1" customWidth="1"/>
    <col min="3418" max="3419" width="10.33203125" style="170" bestFit="1" customWidth="1"/>
    <col min="3420" max="3420" width="8.33203125" style="170" bestFit="1" customWidth="1"/>
    <col min="3421" max="3421" width="9.33203125" style="170" bestFit="1" customWidth="1"/>
    <col min="3422" max="3422" width="8.33203125" style="170" bestFit="1" customWidth="1"/>
    <col min="3423" max="3423" width="9.33203125" style="170" bestFit="1" customWidth="1"/>
    <col min="3424" max="3425" width="10.33203125" style="170" bestFit="1" customWidth="1"/>
    <col min="3426" max="3427" width="9.33203125" style="170" bestFit="1" customWidth="1"/>
    <col min="3428" max="3428" width="8.33203125" style="170" bestFit="1" customWidth="1"/>
    <col min="3429" max="3431" width="9.33203125" style="170" bestFit="1" customWidth="1"/>
    <col min="3432" max="3432" width="10.33203125" style="170" bestFit="1" customWidth="1"/>
    <col min="3433" max="3434" width="9.33203125" style="170" bestFit="1" customWidth="1"/>
    <col min="3435" max="3436" width="8.33203125" style="170" bestFit="1" customWidth="1"/>
    <col min="3437" max="3440" width="9.33203125" style="170" bestFit="1" customWidth="1"/>
    <col min="3441" max="3445" width="10.33203125" style="170" bestFit="1" customWidth="1"/>
    <col min="3446" max="3450" width="9.33203125" style="170" bestFit="1" customWidth="1"/>
    <col min="3451" max="3451" width="11.33203125" style="170" bestFit="1" customWidth="1"/>
    <col min="3452" max="3452" width="9.33203125" style="170" bestFit="1" customWidth="1"/>
    <col min="3453" max="3453" width="10.33203125" style="170" bestFit="1" customWidth="1"/>
    <col min="3454" max="3454" width="9.33203125" style="170" bestFit="1" customWidth="1"/>
    <col min="3455" max="3455" width="10.33203125" style="170" bestFit="1" customWidth="1"/>
    <col min="3456" max="3466" width="9.33203125" style="170" bestFit="1" customWidth="1"/>
    <col min="3467" max="3468" width="8.33203125" style="170" bestFit="1" customWidth="1"/>
    <col min="3469" max="3469" width="12.88671875" style="170" bestFit="1" customWidth="1"/>
    <col min="3470" max="3470" width="13.109375" style="170" bestFit="1" customWidth="1"/>
    <col min="3471" max="3471" width="11.109375" style="170" bestFit="1" customWidth="1"/>
    <col min="3472" max="3472" width="11.88671875" style="170" bestFit="1" customWidth="1"/>
    <col min="3473" max="3584" width="8.88671875" style="170"/>
    <col min="3585" max="3585" width="10.6640625" style="170" bestFit="1" customWidth="1"/>
    <col min="3586" max="3586" width="11.33203125" style="170" bestFit="1" customWidth="1"/>
    <col min="3587" max="3588" width="12.88671875" style="170" bestFit="1" customWidth="1"/>
    <col min="3589" max="3589" width="14" style="170" bestFit="1" customWidth="1"/>
    <col min="3590" max="3591" width="12.88671875" style="170" bestFit="1" customWidth="1"/>
    <col min="3592" max="3593" width="11.33203125" style="170" bestFit="1" customWidth="1"/>
    <col min="3594" max="3595" width="12.88671875" style="170" bestFit="1" customWidth="1"/>
    <col min="3596" max="3596" width="11.33203125" style="170" bestFit="1" customWidth="1"/>
    <col min="3597" max="3597" width="12.88671875" style="170" bestFit="1" customWidth="1"/>
    <col min="3598" max="3598" width="11.33203125" style="170" bestFit="1" customWidth="1"/>
    <col min="3599" max="3604" width="12.88671875" style="170" bestFit="1" customWidth="1"/>
    <col min="3605" max="3606" width="11.33203125" style="170" bestFit="1" customWidth="1"/>
    <col min="3607" max="3612" width="12.88671875" style="170" bestFit="1" customWidth="1"/>
    <col min="3613" max="3614" width="11.33203125" style="170" bestFit="1" customWidth="1"/>
    <col min="3615" max="3617" width="12.88671875" style="170" bestFit="1" customWidth="1"/>
    <col min="3618" max="3620" width="11.33203125" style="170" bestFit="1" customWidth="1"/>
    <col min="3621" max="3624" width="12.88671875" style="170" bestFit="1" customWidth="1"/>
    <col min="3625" max="3625" width="11.33203125" style="170" bestFit="1" customWidth="1"/>
    <col min="3626" max="3651" width="12.88671875" style="170" bestFit="1" customWidth="1"/>
    <col min="3652" max="3653" width="11.33203125" style="170" bestFit="1" customWidth="1"/>
    <col min="3654" max="3654" width="15" style="170" bestFit="1" customWidth="1"/>
    <col min="3655" max="3656" width="8.88671875" style="170"/>
    <col min="3657" max="3657" width="8.33203125" style="170" bestFit="1" customWidth="1"/>
    <col min="3658" max="3658" width="10.33203125" style="170" bestFit="1" customWidth="1"/>
    <col min="3659" max="3659" width="9.33203125" style="170" bestFit="1" customWidth="1"/>
    <col min="3660" max="3660" width="11.33203125" style="170" bestFit="1" customWidth="1"/>
    <col min="3661" max="3661" width="8.33203125" style="170" bestFit="1" customWidth="1"/>
    <col min="3662" max="3663" width="10.33203125" style="170" bestFit="1" customWidth="1"/>
    <col min="3664" max="3664" width="9.33203125" style="170" bestFit="1" customWidth="1"/>
    <col min="3665" max="3667" width="8.33203125" style="170" bestFit="1" customWidth="1"/>
    <col min="3668" max="3668" width="10.33203125" style="170" bestFit="1" customWidth="1"/>
    <col min="3669" max="3669" width="8.33203125" style="170" bestFit="1" customWidth="1"/>
    <col min="3670" max="3670" width="11.33203125" style="170" bestFit="1" customWidth="1"/>
    <col min="3671" max="3671" width="9.33203125" style="170" bestFit="1" customWidth="1"/>
    <col min="3672" max="3672" width="10.33203125" style="170" bestFit="1" customWidth="1"/>
    <col min="3673" max="3673" width="9.33203125" style="170" bestFit="1" customWidth="1"/>
    <col min="3674" max="3675" width="10.33203125" style="170" bestFit="1" customWidth="1"/>
    <col min="3676" max="3676" width="8.33203125" style="170" bestFit="1" customWidth="1"/>
    <col min="3677" max="3677" width="9.33203125" style="170" bestFit="1" customWidth="1"/>
    <col min="3678" max="3678" width="8.33203125" style="170" bestFit="1" customWidth="1"/>
    <col min="3679" max="3679" width="9.33203125" style="170" bestFit="1" customWidth="1"/>
    <col min="3680" max="3681" width="10.33203125" style="170" bestFit="1" customWidth="1"/>
    <col min="3682" max="3683" width="9.33203125" style="170" bestFit="1" customWidth="1"/>
    <col min="3684" max="3684" width="8.33203125" style="170" bestFit="1" customWidth="1"/>
    <col min="3685" max="3687" width="9.33203125" style="170" bestFit="1" customWidth="1"/>
    <col min="3688" max="3688" width="10.33203125" style="170" bestFit="1" customWidth="1"/>
    <col min="3689" max="3690" width="9.33203125" style="170" bestFit="1" customWidth="1"/>
    <col min="3691" max="3692" width="8.33203125" style="170" bestFit="1" customWidth="1"/>
    <col min="3693" max="3696" width="9.33203125" style="170" bestFit="1" customWidth="1"/>
    <col min="3697" max="3701" width="10.33203125" style="170" bestFit="1" customWidth="1"/>
    <col min="3702" max="3706" width="9.33203125" style="170" bestFit="1" customWidth="1"/>
    <col min="3707" max="3707" width="11.33203125" style="170" bestFit="1" customWidth="1"/>
    <col min="3708" max="3708" width="9.33203125" style="170" bestFit="1" customWidth="1"/>
    <col min="3709" max="3709" width="10.33203125" style="170" bestFit="1" customWidth="1"/>
    <col min="3710" max="3710" width="9.33203125" style="170" bestFit="1" customWidth="1"/>
    <col min="3711" max="3711" width="10.33203125" style="170" bestFit="1" customWidth="1"/>
    <col min="3712" max="3722" width="9.33203125" style="170" bestFit="1" customWidth="1"/>
    <col min="3723" max="3724" width="8.33203125" style="170" bestFit="1" customWidth="1"/>
    <col min="3725" max="3725" width="12.88671875" style="170" bestFit="1" customWidth="1"/>
    <col min="3726" max="3726" width="13.109375" style="170" bestFit="1" customWidth="1"/>
    <col min="3727" max="3727" width="11.109375" style="170" bestFit="1" customWidth="1"/>
    <col min="3728" max="3728" width="11.88671875" style="170" bestFit="1" customWidth="1"/>
    <col min="3729" max="3840" width="8.88671875" style="170"/>
    <col min="3841" max="3841" width="10.6640625" style="170" bestFit="1" customWidth="1"/>
    <col min="3842" max="3842" width="11.33203125" style="170" bestFit="1" customWidth="1"/>
    <col min="3843" max="3844" width="12.88671875" style="170" bestFit="1" customWidth="1"/>
    <col min="3845" max="3845" width="14" style="170" bestFit="1" customWidth="1"/>
    <col min="3846" max="3847" width="12.88671875" style="170" bestFit="1" customWidth="1"/>
    <col min="3848" max="3849" width="11.33203125" style="170" bestFit="1" customWidth="1"/>
    <col min="3850" max="3851" width="12.88671875" style="170" bestFit="1" customWidth="1"/>
    <col min="3852" max="3852" width="11.33203125" style="170" bestFit="1" customWidth="1"/>
    <col min="3853" max="3853" width="12.88671875" style="170" bestFit="1" customWidth="1"/>
    <col min="3854" max="3854" width="11.33203125" style="170" bestFit="1" customWidth="1"/>
    <col min="3855" max="3860" width="12.88671875" style="170" bestFit="1" customWidth="1"/>
    <col min="3861" max="3862" width="11.33203125" style="170" bestFit="1" customWidth="1"/>
    <col min="3863" max="3868" width="12.88671875" style="170" bestFit="1" customWidth="1"/>
    <col min="3869" max="3870" width="11.33203125" style="170" bestFit="1" customWidth="1"/>
    <col min="3871" max="3873" width="12.88671875" style="170" bestFit="1" customWidth="1"/>
    <col min="3874" max="3876" width="11.33203125" style="170" bestFit="1" customWidth="1"/>
    <col min="3877" max="3880" width="12.88671875" style="170" bestFit="1" customWidth="1"/>
    <col min="3881" max="3881" width="11.33203125" style="170" bestFit="1" customWidth="1"/>
    <col min="3882" max="3907" width="12.88671875" style="170" bestFit="1" customWidth="1"/>
    <col min="3908" max="3909" width="11.33203125" style="170" bestFit="1" customWidth="1"/>
    <col min="3910" max="3910" width="15" style="170" bestFit="1" customWidth="1"/>
    <col min="3911" max="3912" width="8.88671875" style="170"/>
    <col min="3913" max="3913" width="8.33203125" style="170" bestFit="1" customWidth="1"/>
    <col min="3914" max="3914" width="10.33203125" style="170" bestFit="1" customWidth="1"/>
    <col min="3915" max="3915" width="9.33203125" style="170" bestFit="1" customWidth="1"/>
    <col min="3916" max="3916" width="11.33203125" style="170" bestFit="1" customWidth="1"/>
    <col min="3917" max="3917" width="8.33203125" style="170" bestFit="1" customWidth="1"/>
    <col min="3918" max="3919" width="10.33203125" style="170" bestFit="1" customWidth="1"/>
    <col min="3920" max="3920" width="9.33203125" style="170" bestFit="1" customWidth="1"/>
    <col min="3921" max="3923" width="8.33203125" style="170" bestFit="1" customWidth="1"/>
    <col min="3924" max="3924" width="10.33203125" style="170" bestFit="1" customWidth="1"/>
    <col min="3925" max="3925" width="8.33203125" style="170" bestFit="1" customWidth="1"/>
    <col min="3926" max="3926" width="11.33203125" style="170" bestFit="1" customWidth="1"/>
    <col min="3927" max="3927" width="9.33203125" style="170" bestFit="1" customWidth="1"/>
    <col min="3928" max="3928" width="10.33203125" style="170" bestFit="1" customWidth="1"/>
    <col min="3929" max="3929" width="9.33203125" style="170" bestFit="1" customWidth="1"/>
    <col min="3930" max="3931" width="10.33203125" style="170" bestFit="1" customWidth="1"/>
    <col min="3932" max="3932" width="8.33203125" style="170" bestFit="1" customWidth="1"/>
    <col min="3933" max="3933" width="9.33203125" style="170" bestFit="1" customWidth="1"/>
    <col min="3934" max="3934" width="8.33203125" style="170" bestFit="1" customWidth="1"/>
    <col min="3935" max="3935" width="9.33203125" style="170" bestFit="1" customWidth="1"/>
    <col min="3936" max="3937" width="10.33203125" style="170" bestFit="1" customWidth="1"/>
    <col min="3938" max="3939" width="9.33203125" style="170" bestFit="1" customWidth="1"/>
    <col min="3940" max="3940" width="8.33203125" style="170" bestFit="1" customWidth="1"/>
    <col min="3941" max="3943" width="9.33203125" style="170" bestFit="1" customWidth="1"/>
    <col min="3944" max="3944" width="10.33203125" style="170" bestFit="1" customWidth="1"/>
    <col min="3945" max="3946" width="9.33203125" style="170" bestFit="1" customWidth="1"/>
    <col min="3947" max="3948" width="8.33203125" style="170" bestFit="1" customWidth="1"/>
    <col min="3949" max="3952" width="9.33203125" style="170" bestFit="1" customWidth="1"/>
    <col min="3953" max="3957" width="10.33203125" style="170" bestFit="1" customWidth="1"/>
    <col min="3958" max="3962" width="9.33203125" style="170" bestFit="1" customWidth="1"/>
    <col min="3963" max="3963" width="11.33203125" style="170" bestFit="1" customWidth="1"/>
    <col min="3964" max="3964" width="9.33203125" style="170" bestFit="1" customWidth="1"/>
    <col min="3965" max="3965" width="10.33203125" style="170" bestFit="1" customWidth="1"/>
    <col min="3966" max="3966" width="9.33203125" style="170" bestFit="1" customWidth="1"/>
    <col min="3967" max="3967" width="10.33203125" style="170" bestFit="1" customWidth="1"/>
    <col min="3968" max="3978" width="9.33203125" style="170" bestFit="1" customWidth="1"/>
    <col min="3979" max="3980" width="8.33203125" style="170" bestFit="1" customWidth="1"/>
    <col min="3981" max="3981" width="12.88671875" style="170" bestFit="1" customWidth="1"/>
    <col min="3982" max="3982" width="13.109375" style="170" bestFit="1" customWidth="1"/>
    <col min="3983" max="3983" width="11.109375" style="170" bestFit="1" customWidth="1"/>
    <col min="3984" max="3984" width="11.88671875" style="170" bestFit="1" customWidth="1"/>
    <col min="3985" max="4096" width="8.88671875" style="170"/>
    <col min="4097" max="4097" width="10.6640625" style="170" bestFit="1" customWidth="1"/>
    <col min="4098" max="4098" width="11.33203125" style="170" bestFit="1" customWidth="1"/>
    <col min="4099" max="4100" width="12.88671875" style="170" bestFit="1" customWidth="1"/>
    <col min="4101" max="4101" width="14" style="170" bestFit="1" customWidth="1"/>
    <col min="4102" max="4103" width="12.88671875" style="170" bestFit="1" customWidth="1"/>
    <col min="4104" max="4105" width="11.33203125" style="170" bestFit="1" customWidth="1"/>
    <col min="4106" max="4107" width="12.88671875" style="170" bestFit="1" customWidth="1"/>
    <col min="4108" max="4108" width="11.33203125" style="170" bestFit="1" customWidth="1"/>
    <col min="4109" max="4109" width="12.88671875" style="170" bestFit="1" customWidth="1"/>
    <col min="4110" max="4110" width="11.33203125" style="170" bestFit="1" customWidth="1"/>
    <col min="4111" max="4116" width="12.88671875" style="170" bestFit="1" customWidth="1"/>
    <col min="4117" max="4118" width="11.33203125" style="170" bestFit="1" customWidth="1"/>
    <col min="4119" max="4124" width="12.88671875" style="170" bestFit="1" customWidth="1"/>
    <col min="4125" max="4126" width="11.33203125" style="170" bestFit="1" customWidth="1"/>
    <col min="4127" max="4129" width="12.88671875" style="170" bestFit="1" customWidth="1"/>
    <col min="4130" max="4132" width="11.33203125" style="170" bestFit="1" customWidth="1"/>
    <col min="4133" max="4136" width="12.88671875" style="170" bestFit="1" customWidth="1"/>
    <col min="4137" max="4137" width="11.33203125" style="170" bestFit="1" customWidth="1"/>
    <col min="4138" max="4163" width="12.88671875" style="170" bestFit="1" customWidth="1"/>
    <col min="4164" max="4165" width="11.33203125" style="170" bestFit="1" customWidth="1"/>
    <col min="4166" max="4166" width="15" style="170" bestFit="1" customWidth="1"/>
    <col min="4167" max="4168" width="8.88671875" style="170"/>
    <col min="4169" max="4169" width="8.33203125" style="170" bestFit="1" customWidth="1"/>
    <col min="4170" max="4170" width="10.33203125" style="170" bestFit="1" customWidth="1"/>
    <col min="4171" max="4171" width="9.33203125" style="170" bestFit="1" customWidth="1"/>
    <col min="4172" max="4172" width="11.33203125" style="170" bestFit="1" customWidth="1"/>
    <col min="4173" max="4173" width="8.33203125" style="170" bestFit="1" customWidth="1"/>
    <col min="4174" max="4175" width="10.33203125" style="170" bestFit="1" customWidth="1"/>
    <col min="4176" max="4176" width="9.33203125" style="170" bestFit="1" customWidth="1"/>
    <col min="4177" max="4179" width="8.33203125" style="170" bestFit="1" customWidth="1"/>
    <col min="4180" max="4180" width="10.33203125" style="170" bestFit="1" customWidth="1"/>
    <col min="4181" max="4181" width="8.33203125" style="170" bestFit="1" customWidth="1"/>
    <col min="4182" max="4182" width="11.33203125" style="170" bestFit="1" customWidth="1"/>
    <col min="4183" max="4183" width="9.33203125" style="170" bestFit="1" customWidth="1"/>
    <col min="4184" max="4184" width="10.33203125" style="170" bestFit="1" customWidth="1"/>
    <col min="4185" max="4185" width="9.33203125" style="170" bestFit="1" customWidth="1"/>
    <col min="4186" max="4187" width="10.33203125" style="170" bestFit="1" customWidth="1"/>
    <col min="4188" max="4188" width="8.33203125" style="170" bestFit="1" customWidth="1"/>
    <col min="4189" max="4189" width="9.33203125" style="170" bestFit="1" customWidth="1"/>
    <col min="4190" max="4190" width="8.33203125" style="170" bestFit="1" customWidth="1"/>
    <col min="4191" max="4191" width="9.33203125" style="170" bestFit="1" customWidth="1"/>
    <col min="4192" max="4193" width="10.33203125" style="170" bestFit="1" customWidth="1"/>
    <col min="4194" max="4195" width="9.33203125" style="170" bestFit="1" customWidth="1"/>
    <col min="4196" max="4196" width="8.33203125" style="170" bestFit="1" customWidth="1"/>
    <col min="4197" max="4199" width="9.33203125" style="170" bestFit="1" customWidth="1"/>
    <col min="4200" max="4200" width="10.33203125" style="170" bestFit="1" customWidth="1"/>
    <col min="4201" max="4202" width="9.33203125" style="170" bestFit="1" customWidth="1"/>
    <col min="4203" max="4204" width="8.33203125" style="170" bestFit="1" customWidth="1"/>
    <col min="4205" max="4208" width="9.33203125" style="170" bestFit="1" customWidth="1"/>
    <col min="4209" max="4213" width="10.33203125" style="170" bestFit="1" customWidth="1"/>
    <col min="4214" max="4218" width="9.33203125" style="170" bestFit="1" customWidth="1"/>
    <col min="4219" max="4219" width="11.33203125" style="170" bestFit="1" customWidth="1"/>
    <col min="4220" max="4220" width="9.33203125" style="170" bestFit="1" customWidth="1"/>
    <col min="4221" max="4221" width="10.33203125" style="170" bestFit="1" customWidth="1"/>
    <col min="4222" max="4222" width="9.33203125" style="170" bestFit="1" customWidth="1"/>
    <col min="4223" max="4223" width="10.33203125" style="170" bestFit="1" customWidth="1"/>
    <col min="4224" max="4234" width="9.33203125" style="170" bestFit="1" customWidth="1"/>
    <col min="4235" max="4236" width="8.33203125" style="170" bestFit="1" customWidth="1"/>
    <col min="4237" max="4237" width="12.88671875" style="170" bestFit="1" customWidth="1"/>
    <col min="4238" max="4238" width="13.109375" style="170" bestFit="1" customWidth="1"/>
    <col min="4239" max="4239" width="11.109375" style="170" bestFit="1" customWidth="1"/>
    <col min="4240" max="4240" width="11.88671875" style="170" bestFit="1" customWidth="1"/>
    <col min="4241" max="4352" width="8.88671875" style="170"/>
    <col min="4353" max="4353" width="10.6640625" style="170" bestFit="1" customWidth="1"/>
    <col min="4354" max="4354" width="11.33203125" style="170" bestFit="1" customWidth="1"/>
    <col min="4355" max="4356" width="12.88671875" style="170" bestFit="1" customWidth="1"/>
    <col min="4357" max="4357" width="14" style="170" bestFit="1" customWidth="1"/>
    <col min="4358" max="4359" width="12.88671875" style="170" bestFit="1" customWidth="1"/>
    <col min="4360" max="4361" width="11.33203125" style="170" bestFit="1" customWidth="1"/>
    <col min="4362" max="4363" width="12.88671875" style="170" bestFit="1" customWidth="1"/>
    <col min="4364" max="4364" width="11.33203125" style="170" bestFit="1" customWidth="1"/>
    <col min="4365" max="4365" width="12.88671875" style="170" bestFit="1" customWidth="1"/>
    <col min="4366" max="4366" width="11.33203125" style="170" bestFit="1" customWidth="1"/>
    <col min="4367" max="4372" width="12.88671875" style="170" bestFit="1" customWidth="1"/>
    <col min="4373" max="4374" width="11.33203125" style="170" bestFit="1" customWidth="1"/>
    <col min="4375" max="4380" width="12.88671875" style="170" bestFit="1" customWidth="1"/>
    <col min="4381" max="4382" width="11.33203125" style="170" bestFit="1" customWidth="1"/>
    <col min="4383" max="4385" width="12.88671875" style="170" bestFit="1" customWidth="1"/>
    <col min="4386" max="4388" width="11.33203125" style="170" bestFit="1" customWidth="1"/>
    <col min="4389" max="4392" width="12.88671875" style="170" bestFit="1" customWidth="1"/>
    <col min="4393" max="4393" width="11.33203125" style="170" bestFit="1" customWidth="1"/>
    <col min="4394" max="4419" width="12.88671875" style="170" bestFit="1" customWidth="1"/>
    <col min="4420" max="4421" width="11.33203125" style="170" bestFit="1" customWidth="1"/>
    <col min="4422" max="4422" width="15" style="170" bestFit="1" customWidth="1"/>
    <col min="4423" max="4424" width="8.88671875" style="170"/>
    <col min="4425" max="4425" width="8.33203125" style="170" bestFit="1" customWidth="1"/>
    <col min="4426" max="4426" width="10.33203125" style="170" bestFit="1" customWidth="1"/>
    <col min="4427" max="4427" width="9.33203125" style="170" bestFit="1" customWidth="1"/>
    <col min="4428" max="4428" width="11.33203125" style="170" bestFit="1" customWidth="1"/>
    <col min="4429" max="4429" width="8.33203125" style="170" bestFit="1" customWidth="1"/>
    <col min="4430" max="4431" width="10.33203125" style="170" bestFit="1" customWidth="1"/>
    <col min="4432" max="4432" width="9.33203125" style="170" bestFit="1" customWidth="1"/>
    <col min="4433" max="4435" width="8.33203125" style="170" bestFit="1" customWidth="1"/>
    <col min="4436" max="4436" width="10.33203125" style="170" bestFit="1" customWidth="1"/>
    <col min="4437" max="4437" width="8.33203125" style="170" bestFit="1" customWidth="1"/>
    <col min="4438" max="4438" width="11.33203125" style="170" bestFit="1" customWidth="1"/>
    <col min="4439" max="4439" width="9.33203125" style="170" bestFit="1" customWidth="1"/>
    <col min="4440" max="4440" width="10.33203125" style="170" bestFit="1" customWidth="1"/>
    <col min="4441" max="4441" width="9.33203125" style="170" bestFit="1" customWidth="1"/>
    <col min="4442" max="4443" width="10.33203125" style="170" bestFit="1" customWidth="1"/>
    <col min="4444" max="4444" width="8.33203125" style="170" bestFit="1" customWidth="1"/>
    <col min="4445" max="4445" width="9.33203125" style="170" bestFit="1" customWidth="1"/>
    <col min="4446" max="4446" width="8.33203125" style="170" bestFit="1" customWidth="1"/>
    <col min="4447" max="4447" width="9.33203125" style="170" bestFit="1" customWidth="1"/>
    <col min="4448" max="4449" width="10.33203125" style="170" bestFit="1" customWidth="1"/>
    <col min="4450" max="4451" width="9.33203125" style="170" bestFit="1" customWidth="1"/>
    <col min="4452" max="4452" width="8.33203125" style="170" bestFit="1" customWidth="1"/>
    <col min="4453" max="4455" width="9.33203125" style="170" bestFit="1" customWidth="1"/>
    <col min="4456" max="4456" width="10.33203125" style="170" bestFit="1" customWidth="1"/>
    <col min="4457" max="4458" width="9.33203125" style="170" bestFit="1" customWidth="1"/>
    <col min="4459" max="4460" width="8.33203125" style="170" bestFit="1" customWidth="1"/>
    <col min="4461" max="4464" width="9.33203125" style="170" bestFit="1" customWidth="1"/>
    <col min="4465" max="4469" width="10.33203125" style="170" bestFit="1" customWidth="1"/>
    <col min="4470" max="4474" width="9.33203125" style="170" bestFit="1" customWidth="1"/>
    <col min="4475" max="4475" width="11.33203125" style="170" bestFit="1" customWidth="1"/>
    <col min="4476" max="4476" width="9.33203125" style="170" bestFit="1" customWidth="1"/>
    <col min="4477" max="4477" width="10.33203125" style="170" bestFit="1" customWidth="1"/>
    <col min="4478" max="4478" width="9.33203125" style="170" bestFit="1" customWidth="1"/>
    <col min="4479" max="4479" width="10.33203125" style="170" bestFit="1" customWidth="1"/>
    <col min="4480" max="4490" width="9.33203125" style="170" bestFit="1" customWidth="1"/>
    <col min="4491" max="4492" width="8.33203125" style="170" bestFit="1" customWidth="1"/>
    <col min="4493" max="4493" width="12.88671875" style="170" bestFit="1" customWidth="1"/>
    <col min="4494" max="4494" width="13.109375" style="170" bestFit="1" customWidth="1"/>
    <col min="4495" max="4495" width="11.109375" style="170" bestFit="1" customWidth="1"/>
    <col min="4496" max="4496" width="11.88671875" style="170" bestFit="1" customWidth="1"/>
    <col min="4497" max="4608" width="8.88671875" style="170"/>
    <col min="4609" max="4609" width="10.6640625" style="170" bestFit="1" customWidth="1"/>
    <col min="4610" max="4610" width="11.33203125" style="170" bestFit="1" customWidth="1"/>
    <col min="4611" max="4612" width="12.88671875" style="170" bestFit="1" customWidth="1"/>
    <col min="4613" max="4613" width="14" style="170" bestFit="1" customWidth="1"/>
    <col min="4614" max="4615" width="12.88671875" style="170" bestFit="1" customWidth="1"/>
    <col min="4616" max="4617" width="11.33203125" style="170" bestFit="1" customWidth="1"/>
    <col min="4618" max="4619" width="12.88671875" style="170" bestFit="1" customWidth="1"/>
    <col min="4620" max="4620" width="11.33203125" style="170" bestFit="1" customWidth="1"/>
    <col min="4621" max="4621" width="12.88671875" style="170" bestFit="1" customWidth="1"/>
    <col min="4622" max="4622" width="11.33203125" style="170" bestFit="1" customWidth="1"/>
    <col min="4623" max="4628" width="12.88671875" style="170" bestFit="1" customWidth="1"/>
    <col min="4629" max="4630" width="11.33203125" style="170" bestFit="1" customWidth="1"/>
    <col min="4631" max="4636" width="12.88671875" style="170" bestFit="1" customWidth="1"/>
    <col min="4637" max="4638" width="11.33203125" style="170" bestFit="1" customWidth="1"/>
    <col min="4639" max="4641" width="12.88671875" style="170" bestFit="1" customWidth="1"/>
    <col min="4642" max="4644" width="11.33203125" style="170" bestFit="1" customWidth="1"/>
    <col min="4645" max="4648" width="12.88671875" style="170" bestFit="1" customWidth="1"/>
    <col min="4649" max="4649" width="11.33203125" style="170" bestFit="1" customWidth="1"/>
    <col min="4650" max="4675" width="12.88671875" style="170" bestFit="1" customWidth="1"/>
    <col min="4676" max="4677" width="11.33203125" style="170" bestFit="1" customWidth="1"/>
    <col min="4678" max="4678" width="15" style="170" bestFit="1" customWidth="1"/>
    <col min="4679" max="4680" width="8.88671875" style="170"/>
    <col min="4681" max="4681" width="8.33203125" style="170" bestFit="1" customWidth="1"/>
    <col min="4682" max="4682" width="10.33203125" style="170" bestFit="1" customWidth="1"/>
    <col min="4683" max="4683" width="9.33203125" style="170" bestFit="1" customWidth="1"/>
    <col min="4684" max="4684" width="11.33203125" style="170" bestFit="1" customWidth="1"/>
    <col min="4685" max="4685" width="8.33203125" style="170" bestFit="1" customWidth="1"/>
    <col min="4686" max="4687" width="10.33203125" style="170" bestFit="1" customWidth="1"/>
    <col min="4688" max="4688" width="9.33203125" style="170" bestFit="1" customWidth="1"/>
    <col min="4689" max="4691" width="8.33203125" style="170" bestFit="1" customWidth="1"/>
    <col min="4692" max="4692" width="10.33203125" style="170" bestFit="1" customWidth="1"/>
    <col min="4693" max="4693" width="8.33203125" style="170" bestFit="1" customWidth="1"/>
    <col min="4694" max="4694" width="11.33203125" style="170" bestFit="1" customWidth="1"/>
    <col min="4695" max="4695" width="9.33203125" style="170" bestFit="1" customWidth="1"/>
    <col min="4696" max="4696" width="10.33203125" style="170" bestFit="1" customWidth="1"/>
    <col min="4697" max="4697" width="9.33203125" style="170" bestFit="1" customWidth="1"/>
    <col min="4698" max="4699" width="10.33203125" style="170" bestFit="1" customWidth="1"/>
    <col min="4700" max="4700" width="8.33203125" style="170" bestFit="1" customWidth="1"/>
    <col min="4701" max="4701" width="9.33203125" style="170" bestFit="1" customWidth="1"/>
    <col min="4702" max="4702" width="8.33203125" style="170" bestFit="1" customWidth="1"/>
    <col min="4703" max="4703" width="9.33203125" style="170" bestFit="1" customWidth="1"/>
    <col min="4704" max="4705" width="10.33203125" style="170" bestFit="1" customWidth="1"/>
    <col min="4706" max="4707" width="9.33203125" style="170" bestFit="1" customWidth="1"/>
    <col min="4708" max="4708" width="8.33203125" style="170" bestFit="1" customWidth="1"/>
    <col min="4709" max="4711" width="9.33203125" style="170" bestFit="1" customWidth="1"/>
    <col min="4712" max="4712" width="10.33203125" style="170" bestFit="1" customWidth="1"/>
    <col min="4713" max="4714" width="9.33203125" style="170" bestFit="1" customWidth="1"/>
    <col min="4715" max="4716" width="8.33203125" style="170" bestFit="1" customWidth="1"/>
    <col min="4717" max="4720" width="9.33203125" style="170" bestFit="1" customWidth="1"/>
    <col min="4721" max="4725" width="10.33203125" style="170" bestFit="1" customWidth="1"/>
    <col min="4726" max="4730" width="9.33203125" style="170" bestFit="1" customWidth="1"/>
    <col min="4731" max="4731" width="11.33203125" style="170" bestFit="1" customWidth="1"/>
    <col min="4732" max="4732" width="9.33203125" style="170" bestFit="1" customWidth="1"/>
    <col min="4733" max="4733" width="10.33203125" style="170" bestFit="1" customWidth="1"/>
    <col min="4734" max="4734" width="9.33203125" style="170" bestFit="1" customWidth="1"/>
    <col min="4735" max="4735" width="10.33203125" style="170" bestFit="1" customWidth="1"/>
    <col min="4736" max="4746" width="9.33203125" style="170" bestFit="1" customWidth="1"/>
    <col min="4747" max="4748" width="8.33203125" style="170" bestFit="1" customWidth="1"/>
    <col min="4749" max="4749" width="12.88671875" style="170" bestFit="1" customWidth="1"/>
    <col min="4750" max="4750" width="13.109375" style="170" bestFit="1" customWidth="1"/>
    <col min="4751" max="4751" width="11.109375" style="170" bestFit="1" customWidth="1"/>
    <col min="4752" max="4752" width="11.88671875" style="170" bestFit="1" customWidth="1"/>
    <col min="4753" max="4864" width="8.88671875" style="170"/>
    <col min="4865" max="4865" width="10.6640625" style="170" bestFit="1" customWidth="1"/>
    <col min="4866" max="4866" width="11.33203125" style="170" bestFit="1" customWidth="1"/>
    <col min="4867" max="4868" width="12.88671875" style="170" bestFit="1" customWidth="1"/>
    <col min="4869" max="4869" width="14" style="170" bestFit="1" customWidth="1"/>
    <col min="4870" max="4871" width="12.88671875" style="170" bestFit="1" customWidth="1"/>
    <col min="4872" max="4873" width="11.33203125" style="170" bestFit="1" customWidth="1"/>
    <col min="4874" max="4875" width="12.88671875" style="170" bestFit="1" customWidth="1"/>
    <col min="4876" max="4876" width="11.33203125" style="170" bestFit="1" customWidth="1"/>
    <col min="4877" max="4877" width="12.88671875" style="170" bestFit="1" customWidth="1"/>
    <col min="4878" max="4878" width="11.33203125" style="170" bestFit="1" customWidth="1"/>
    <col min="4879" max="4884" width="12.88671875" style="170" bestFit="1" customWidth="1"/>
    <col min="4885" max="4886" width="11.33203125" style="170" bestFit="1" customWidth="1"/>
    <col min="4887" max="4892" width="12.88671875" style="170" bestFit="1" customWidth="1"/>
    <col min="4893" max="4894" width="11.33203125" style="170" bestFit="1" customWidth="1"/>
    <col min="4895" max="4897" width="12.88671875" style="170" bestFit="1" customWidth="1"/>
    <col min="4898" max="4900" width="11.33203125" style="170" bestFit="1" customWidth="1"/>
    <col min="4901" max="4904" width="12.88671875" style="170" bestFit="1" customWidth="1"/>
    <col min="4905" max="4905" width="11.33203125" style="170" bestFit="1" customWidth="1"/>
    <col min="4906" max="4931" width="12.88671875" style="170" bestFit="1" customWidth="1"/>
    <col min="4932" max="4933" width="11.33203125" style="170" bestFit="1" customWidth="1"/>
    <col min="4934" max="4934" width="15" style="170" bestFit="1" customWidth="1"/>
    <col min="4935" max="4936" width="8.88671875" style="170"/>
    <col min="4937" max="4937" width="8.33203125" style="170" bestFit="1" customWidth="1"/>
    <col min="4938" max="4938" width="10.33203125" style="170" bestFit="1" customWidth="1"/>
    <col min="4939" max="4939" width="9.33203125" style="170" bestFit="1" customWidth="1"/>
    <col min="4940" max="4940" width="11.33203125" style="170" bestFit="1" customWidth="1"/>
    <col min="4941" max="4941" width="8.33203125" style="170" bestFit="1" customWidth="1"/>
    <col min="4942" max="4943" width="10.33203125" style="170" bestFit="1" customWidth="1"/>
    <col min="4944" max="4944" width="9.33203125" style="170" bestFit="1" customWidth="1"/>
    <col min="4945" max="4947" width="8.33203125" style="170" bestFit="1" customWidth="1"/>
    <col min="4948" max="4948" width="10.33203125" style="170" bestFit="1" customWidth="1"/>
    <col min="4949" max="4949" width="8.33203125" style="170" bestFit="1" customWidth="1"/>
    <col min="4950" max="4950" width="11.33203125" style="170" bestFit="1" customWidth="1"/>
    <col min="4951" max="4951" width="9.33203125" style="170" bestFit="1" customWidth="1"/>
    <col min="4952" max="4952" width="10.33203125" style="170" bestFit="1" customWidth="1"/>
    <col min="4953" max="4953" width="9.33203125" style="170" bestFit="1" customWidth="1"/>
    <col min="4954" max="4955" width="10.33203125" style="170" bestFit="1" customWidth="1"/>
    <col min="4956" max="4956" width="8.33203125" style="170" bestFit="1" customWidth="1"/>
    <col min="4957" max="4957" width="9.33203125" style="170" bestFit="1" customWidth="1"/>
    <col min="4958" max="4958" width="8.33203125" style="170" bestFit="1" customWidth="1"/>
    <col min="4959" max="4959" width="9.33203125" style="170" bestFit="1" customWidth="1"/>
    <col min="4960" max="4961" width="10.33203125" style="170" bestFit="1" customWidth="1"/>
    <col min="4962" max="4963" width="9.33203125" style="170" bestFit="1" customWidth="1"/>
    <col min="4964" max="4964" width="8.33203125" style="170" bestFit="1" customWidth="1"/>
    <col min="4965" max="4967" width="9.33203125" style="170" bestFit="1" customWidth="1"/>
    <col min="4968" max="4968" width="10.33203125" style="170" bestFit="1" customWidth="1"/>
    <col min="4969" max="4970" width="9.33203125" style="170" bestFit="1" customWidth="1"/>
    <col min="4971" max="4972" width="8.33203125" style="170" bestFit="1" customWidth="1"/>
    <col min="4973" max="4976" width="9.33203125" style="170" bestFit="1" customWidth="1"/>
    <col min="4977" max="4981" width="10.33203125" style="170" bestFit="1" customWidth="1"/>
    <col min="4982" max="4986" width="9.33203125" style="170" bestFit="1" customWidth="1"/>
    <col min="4987" max="4987" width="11.33203125" style="170" bestFit="1" customWidth="1"/>
    <col min="4988" max="4988" width="9.33203125" style="170" bestFit="1" customWidth="1"/>
    <col min="4989" max="4989" width="10.33203125" style="170" bestFit="1" customWidth="1"/>
    <col min="4990" max="4990" width="9.33203125" style="170" bestFit="1" customWidth="1"/>
    <col min="4991" max="4991" width="10.33203125" style="170" bestFit="1" customWidth="1"/>
    <col min="4992" max="5002" width="9.33203125" style="170" bestFit="1" customWidth="1"/>
    <col min="5003" max="5004" width="8.33203125" style="170" bestFit="1" customWidth="1"/>
    <col min="5005" max="5005" width="12.88671875" style="170" bestFit="1" customWidth="1"/>
    <col min="5006" max="5006" width="13.109375" style="170" bestFit="1" customWidth="1"/>
    <col min="5007" max="5007" width="11.109375" style="170" bestFit="1" customWidth="1"/>
    <col min="5008" max="5008" width="11.88671875" style="170" bestFit="1" customWidth="1"/>
    <col min="5009" max="5120" width="8.88671875" style="170"/>
    <col min="5121" max="5121" width="10.6640625" style="170" bestFit="1" customWidth="1"/>
    <col min="5122" max="5122" width="11.33203125" style="170" bestFit="1" customWidth="1"/>
    <col min="5123" max="5124" width="12.88671875" style="170" bestFit="1" customWidth="1"/>
    <col min="5125" max="5125" width="14" style="170" bestFit="1" customWidth="1"/>
    <col min="5126" max="5127" width="12.88671875" style="170" bestFit="1" customWidth="1"/>
    <col min="5128" max="5129" width="11.33203125" style="170" bestFit="1" customWidth="1"/>
    <col min="5130" max="5131" width="12.88671875" style="170" bestFit="1" customWidth="1"/>
    <col min="5132" max="5132" width="11.33203125" style="170" bestFit="1" customWidth="1"/>
    <col min="5133" max="5133" width="12.88671875" style="170" bestFit="1" customWidth="1"/>
    <col min="5134" max="5134" width="11.33203125" style="170" bestFit="1" customWidth="1"/>
    <col min="5135" max="5140" width="12.88671875" style="170" bestFit="1" customWidth="1"/>
    <col min="5141" max="5142" width="11.33203125" style="170" bestFit="1" customWidth="1"/>
    <col min="5143" max="5148" width="12.88671875" style="170" bestFit="1" customWidth="1"/>
    <col min="5149" max="5150" width="11.33203125" style="170" bestFit="1" customWidth="1"/>
    <col min="5151" max="5153" width="12.88671875" style="170" bestFit="1" customWidth="1"/>
    <col min="5154" max="5156" width="11.33203125" style="170" bestFit="1" customWidth="1"/>
    <col min="5157" max="5160" width="12.88671875" style="170" bestFit="1" customWidth="1"/>
    <col min="5161" max="5161" width="11.33203125" style="170" bestFit="1" customWidth="1"/>
    <col min="5162" max="5187" width="12.88671875" style="170" bestFit="1" customWidth="1"/>
    <col min="5188" max="5189" width="11.33203125" style="170" bestFit="1" customWidth="1"/>
    <col min="5190" max="5190" width="15" style="170" bestFit="1" customWidth="1"/>
    <col min="5191" max="5192" width="8.88671875" style="170"/>
    <col min="5193" max="5193" width="8.33203125" style="170" bestFit="1" customWidth="1"/>
    <col min="5194" max="5194" width="10.33203125" style="170" bestFit="1" customWidth="1"/>
    <col min="5195" max="5195" width="9.33203125" style="170" bestFit="1" customWidth="1"/>
    <col min="5196" max="5196" width="11.33203125" style="170" bestFit="1" customWidth="1"/>
    <col min="5197" max="5197" width="8.33203125" style="170" bestFit="1" customWidth="1"/>
    <col min="5198" max="5199" width="10.33203125" style="170" bestFit="1" customWidth="1"/>
    <col min="5200" max="5200" width="9.33203125" style="170" bestFit="1" customWidth="1"/>
    <col min="5201" max="5203" width="8.33203125" style="170" bestFit="1" customWidth="1"/>
    <col min="5204" max="5204" width="10.33203125" style="170" bestFit="1" customWidth="1"/>
    <col min="5205" max="5205" width="8.33203125" style="170" bestFit="1" customWidth="1"/>
    <col min="5206" max="5206" width="11.33203125" style="170" bestFit="1" customWidth="1"/>
    <col min="5207" max="5207" width="9.33203125" style="170" bestFit="1" customWidth="1"/>
    <col min="5208" max="5208" width="10.33203125" style="170" bestFit="1" customWidth="1"/>
    <col min="5209" max="5209" width="9.33203125" style="170" bestFit="1" customWidth="1"/>
    <col min="5210" max="5211" width="10.33203125" style="170" bestFit="1" customWidth="1"/>
    <col min="5212" max="5212" width="8.33203125" style="170" bestFit="1" customWidth="1"/>
    <col min="5213" max="5213" width="9.33203125" style="170" bestFit="1" customWidth="1"/>
    <col min="5214" max="5214" width="8.33203125" style="170" bestFit="1" customWidth="1"/>
    <col min="5215" max="5215" width="9.33203125" style="170" bestFit="1" customWidth="1"/>
    <col min="5216" max="5217" width="10.33203125" style="170" bestFit="1" customWidth="1"/>
    <col min="5218" max="5219" width="9.33203125" style="170" bestFit="1" customWidth="1"/>
    <col min="5220" max="5220" width="8.33203125" style="170" bestFit="1" customWidth="1"/>
    <col min="5221" max="5223" width="9.33203125" style="170" bestFit="1" customWidth="1"/>
    <col min="5224" max="5224" width="10.33203125" style="170" bestFit="1" customWidth="1"/>
    <col min="5225" max="5226" width="9.33203125" style="170" bestFit="1" customWidth="1"/>
    <col min="5227" max="5228" width="8.33203125" style="170" bestFit="1" customWidth="1"/>
    <col min="5229" max="5232" width="9.33203125" style="170" bestFit="1" customWidth="1"/>
    <col min="5233" max="5237" width="10.33203125" style="170" bestFit="1" customWidth="1"/>
    <col min="5238" max="5242" width="9.33203125" style="170" bestFit="1" customWidth="1"/>
    <col min="5243" max="5243" width="11.33203125" style="170" bestFit="1" customWidth="1"/>
    <col min="5244" max="5244" width="9.33203125" style="170" bestFit="1" customWidth="1"/>
    <col min="5245" max="5245" width="10.33203125" style="170" bestFit="1" customWidth="1"/>
    <col min="5246" max="5246" width="9.33203125" style="170" bestFit="1" customWidth="1"/>
    <col min="5247" max="5247" width="10.33203125" style="170" bestFit="1" customWidth="1"/>
    <col min="5248" max="5258" width="9.33203125" style="170" bestFit="1" customWidth="1"/>
    <col min="5259" max="5260" width="8.33203125" style="170" bestFit="1" customWidth="1"/>
    <col min="5261" max="5261" width="12.88671875" style="170" bestFit="1" customWidth="1"/>
    <col min="5262" max="5262" width="13.109375" style="170" bestFit="1" customWidth="1"/>
    <col min="5263" max="5263" width="11.109375" style="170" bestFit="1" customWidth="1"/>
    <col min="5264" max="5264" width="11.88671875" style="170" bestFit="1" customWidth="1"/>
    <col min="5265" max="5376" width="8.88671875" style="170"/>
    <col min="5377" max="5377" width="10.6640625" style="170" bestFit="1" customWidth="1"/>
    <col min="5378" max="5378" width="11.33203125" style="170" bestFit="1" customWidth="1"/>
    <col min="5379" max="5380" width="12.88671875" style="170" bestFit="1" customWidth="1"/>
    <col min="5381" max="5381" width="14" style="170" bestFit="1" customWidth="1"/>
    <col min="5382" max="5383" width="12.88671875" style="170" bestFit="1" customWidth="1"/>
    <col min="5384" max="5385" width="11.33203125" style="170" bestFit="1" customWidth="1"/>
    <col min="5386" max="5387" width="12.88671875" style="170" bestFit="1" customWidth="1"/>
    <col min="5388" max="5388" width="11.33203125" style="170" bestFit="1" customWidth="1"/>
    <col min="5389" max="5389" width="12.88671875" style="170" bestFit="1" customWidth="1"/>
    <col min="5390" max="5390" width="11.33203125" style="170" bestFit="1" customWidth="1"/>
    <col min="5391" max="5396" width="12.88671875" style="170" bestFit="1" customWidth="1"/>
    <col min="5397" max="5398" width="11.33203125" style="170" bestFit="1" customWidth="1"/>
    <col min="5399" max="5404" width="12.88671875" style="170" bestFit="1" customWidth="1"/>
    <col min="5405" max="5406" width="11.33203125" style="170" bestFit="1" customWidth="1"/>
    <col min="5407" max="5409" width="12.88671875" style="170" bestFit="1" customWidth="1"/>
    <col min="5410" max="5412" width="11.33203125" style="170" bestFit="1" customWidth="1"/>
    <col min="5413" max="5416" width="12.88671875" style="170" bestFit="1" customWidth="1"/>
    <col min="5417" max="5417" width="11.33203125" style="170" bestFit="1" customWidth="1"/>
    <col min="5418" max="5443" width="12.88671875" style="170" bestFit="1" customWidth="1"/>
    <col min="5444" max="5445" width="11.33203125" style="170" bestFit="1" customWidth="1"/>
    <col min="5446" max="5446" width="15" style="170" bestFit="1" customWidth="1"/>
    <col min="5447" max="5448" width="8.88671875" style="170"/>
    <col min="5449" max="5449" width="8.33203125" style="170" bestFit="1" customWidth="1"/>
    <col min="5450" max="5450" width="10.33203125" style="170" bestFit="1" customWidth="1"/>
    <col min="5451" max="5451" width="9.33203125" style="170" bestFit="1" customWidth="1"/>
    <col min="5452" max="5452" width="11.33203125" style="170" bestFit="1" customWidth="1"/>
    <col min="5453" max="5453" width="8.33203125" style="170" bestFit="1" customWidth="1"/>
    <col min="5454" max="5455" width="10.33203125" style="170" bestFit="1" customWidth="1"/>
    <col min="5456" max="5456" width="9.33203125" style="170" bestFit="1" customWidth="1"/>
    <col min="5457" max="5459" width="8.33203125" style="170" bestFit="1" customWidth="1"/>
    <col min="5460" max="5460" width="10.33203125" style="170" bestFit="1" customWidth="1"/>
    <col min="5461" max="5461" width="8.33203125" style="170" bestFit="1" customWidth="1"/>
    <col min="5462" max="5462" width="11.33203125" style="170" bestFit="1" customWidth="1"/>
    <col min="5463" max="5463" width="9.33203125" style="170" bestFit="1" customWidth="1"/>
    <col min="5464" max="5464" width="10.33203125" style="170" bestFit="1" customWidth="1"/>
    <col min="5465" max="5465" width="9.33203125" style="170" bestFit="1" customWidth="1"/>
    <col min="5466" max="5467" width="10.33203125" style="170" bestFit="1" customWidth="1"/>
    <col min="5468" max="5468" width="8.33203125" style="170" bestFit="1" customWidth="1"/>
    <col min="5469" max="5469" width="9.33203125" style="170" bestFit="1" customWidth="1"/>
    <col min="5470" max="5470" width="8.33203125" style="170" bestFit="1" customWidth="1"/>
    <col min="5471" max="5471" width="9.33203125" style="170" bestFit="1" customWidth="1"/>
    <col min="5472" max="5473" width="10.33203125" style="170" bestFit="1" customWidth="1"/>
    <col min="5474" max="5475" width="9.33203125" style="170" bestFit="1" customWidth="1"/>
    <col min="5476" max="5476" width="8.33203125" style="170" bestFit="1" customWidth="1"/>
    <col min="5477" max="5479" width="9.33203125" style="170" bestFit="1" customWidth="1"/>
    <col min="5480" max="5480" width="10.33203125" style="170" bestFit="1" customWidth="1"/>
    <col min="5481" max="5482" width="9.33203125" style="170" bestFit="1" customWidth="1"/>
    <col min="5483" max="5484" width="8.33203125" style="170" bestFit="1" customWidth="1"/>
    <col min="5485" max="5488" width="9.33203125" style="170" bestFit="1" customWidth="1"/>
    <col min="5489" max="5493" width="10.33203125" style="170" bestFit="1" customWidth="1"/>
    <col min="5494" max="5498" width="9.33203125" style="170" bestFit="1" customWidth="1"/>
    <col min="5499" max="5499" width="11.33203125" style="170" bestFit="1" customWidth="1"/>
    <col min="5500" max="5500" width="9.33203125" style="170" bestFit="1" customWidth="1"/>
    <col min="5501" max="5501" width="10.33203125" style="170" bestFit="1" customWidth="1"/>
    <col min="5502" max="5502" width="9.33203125" style="170" bestFit="1" customWidth="1"/>
    <col min="5503" max="5503" width="10.33203125" style="170" bestFit="1" customWidth="1"/>
    <col min="5504" max="5514" width="9.33203125" style="170" bestFit="1" customWidth="1"/>
    <col min="5515" max="5516" width="8.33203125" style="170" bestFit="1" customWidth="1"/>
    <col min="5517" max="5517" width="12.88671875" style="170" bestFit="1" customWidth="1"/>
    <col min="5518" max="5518" width="13.109375" style="170" bestFit="1" customWidth="1"/>
    <col min="5519" max="5519" width="11.109375" style="170" bestFit="1" customWidth="1"/>
    <col min="5520" max="5520" width="11.88671875" style="170" bestFit="1" customWidth="1"/>
    <col min="5521" max="5632" width="8.88671875" style="170"/>
    <col min="5633" max="5633" width="10.6640625" style="170" bestFit="1" customWidth="1"/>
    <col min="5634" max="5634" width="11.33203125" style="170" bestFit="1" customWidth="1"/>
    <col min="5635" max="5636" width="12.88671875" style="170" bestFit="1" customWidth="1"/>
    <col min="5637" max="5637" width="14" style="170" bestFit="1" customWidth="1"/>
    <col min="5638" max="5639" width="12.88671875" style="170" bestFit="1" customWidth="1"/>
    <col min="5640" max="5641" width="11.33203125" style="170" bestFit="1" customWidth="1"/>
    <col min="5642" max="5643" width="12.88671875" style="170" bestFit="1" customWidth="1"/>
    <col min="5644" max="5644" width="11.33203125" style="170" bestFit="1" customWidth="1"/>
    <col min="5645" max="5645" width="12.88671875" style="170" bestFit="1" customWidth="1"/>
    <col min="5646" max="5646" width="11.33203125" style="170" bestFit="1" customWidth="1"/>
    <col min="5647" max="5652" width="12.88671875" style="170" bestFit="1" customWidth="1"/>
    <col min="5653" max="5654" width="11.33203125" style="170" bestFit="1" customWidth="1"/>
    <col min="5655" max="5660" width="12.88671875" style="170" bestFit="1" customWidth="1"/>
    <col min="5661" max="5662" width="11.33203125" style="170" bestFit="1" customWidth="1"/>
    <col min="5663" max="5665" width="12.88671875" style="170" bestFit="1" customWidth="1"/>
    <col min="5666" max="5668" width="11.33203125" style="170" bestFit="1" customWidth="1"/>
    <col min="5669" max="5672" width="12.88671875" style="170" bestFit="1" customWidth="1"/>
    <col min="5673" max="5673" width="11.33203125" style="170" bestFit="1" customWidth="1"/>
    <col min="5674" max="5699" width="12.88671875" style="170" bestFit="1" customWidth="1"/>
    <col min="5700" max="5701" width="11.33203125" style="170" bestFit="1" customWidth="1"/>
    <col min="5702" max="5702" width="15" style="170" bestFit="1" customWidth="1"/>
    <col min="5703" max="5704" width="8.88671875" style="170"/>
    <col min="5705" max="5705" width="8.33203125" style="170" bestFit="1" customWidth="1"/>
    <col min="5706" max="5706" width="10.33203125" style="170" bestFit="1" customWidth="1"/>
    <col min="5707" max="5707" width="9.33203125" style="170" bestFit="1" customWidth="1"/>
    <col min="5708" max="5708" width="11.33203125" style="170" bestFit="1" customWidth="1"/>
    <col min="5709" max="5709" width="8.33203125" style="170" bestFit="1" customWidth="1"/>
    <col min="5710" max="5711" width="10.33203125" style="170" bestFit="1" customWidth="1"/>
    <col min="5712" max="5712" width="9.33203125" style="170" bestFit="1" customWidth="1"/>
    <col min="5713" max="5715" width="8.33203125" style="170" bestFit="1" customWidth="1"/>
    <col min="5716" max="5716" width="10.33203125" style="170" bestFit="1" customWidth="1"/>
    <col min="5717" max="5717" width="8.33203125" style="170" bestFit="1" customWidth="1"/>
    <col min="5718" max="5718" width="11.33203125" style="170" bestFit="1" customWidth="1"/>
    <col min="5719" max="5719" width="9.33203125" style="170" bestFit="1" customWidth="1"/>
    <col min="5720" max="5720" width="10.33203125" style="170" bestFit="1" customWidth="1"/>
    <col min="5721" max="5721" width="9.33203125" style="170" bestFit="1" customWidth="1"/>
    <col min="5722" max="5723" width="10.33203125" style="170" bestFit="1" customWidth="1"/>
    <col min="5724" max="5724" width="8.33203125" style="170" bestFit="1" customWidth="1"/>
    <col min="5725" max="5725" width="9.33203125" style="170" bestFit="1" customWidth="1"/>
    <col min="5726" max="5726" width="8.33203125" style="170" bestFit="1" customWidth="1"/>
    <col min="5727" max="5727" width="9.33203125" style="170" bestFit="1" customWidth="1"/>
    <col min="5728" max="5729" width="10.33203125" style="170" bestFit="1" customWidth="1"/>
    <col min="5730" max="5731" width="9.33203125" style="170" bestFit="1" customWidth="1"/>
    <col min="5732" max="5732" width="8.33203125" style="170" bestFit="1" customWidth="1"/>
    <col min="5733" max="5735" width="9.33203125" style="170" bestFit="1" customWidth="1"/>
    <col min="5736" max="5736" width="10.33203125" style="170" bestFit="1" customWidth="1"/>
    <col min="5737" max="5738" width="9.33203125" style="170" bestFit="1" customWidth="1"/>
    <col min="5739" max="5740" width="8.33203125" style="170" bestFit="1" customWidth="1"/>
    <col min="5741" max="5744" width="9.33203125" style="170" bestFit="1" customWidth="1"/>
    <col min="5745" max="5749" width="10.33203125" style="170" bestFit="1" customWidth="1"/>
    <col min="5750" max="5754" width="9.33203125" style="170" bestFit="1" customWidth="1"/>
    <col min="5755" max="5755" width="11.33203125" style="170" bestFit="1" customWidth="1"/>
    <col min="5756" max="5756" width="9.33203125" style="170" bestFit="1" customWidth="1"/>
    <col min="5757" max="5757" width="10.33203125" style="170" bestFit="1" customWidth="1"/>
    <col min="5758" max="5758" width="9.33203125" style="170" bestFit="1" customWidth="1"/>
    <col min="5759" max="5759" width="10.33203125" style="170" bestFit="1" customWidth="1"/>
    <col min="5760" max="5770" width="9.33203125" style="170" bestFit="1" customWidth="1"/>
    <col min="5771" max="5772" width="8.33203125" style="170" bestFit="1" customWidth="1"/>
    <col min="5773" max="5773" width="12.88671875" style="170" bestFit="1" customWidth="1"/>
    <col min="5774" max="5774" width="13.109375" style="170" bestFit="1" customWidth="1"/>
    <col min="5775" max="5775" width="11.109375" style="170" bestFit="1" customWidth="1"/>
    <col min="5776" max="5776" width="11.88671875" style="170" bestFit="1" customWidth="1"/>
    <col min="5777" max="5888" width="8.88671875" style="170"/>
    <col min="5889" max="5889" width="10.6640625" style="170" bestFit="1" customWidth="1"/>
    <col min="5890" max="5890" width="11.33203125" style="170" bestFit="1" customWidth="1"/>
    <col min="5891" max="5892" width="12.88671875" style="170" bestFit="1" customWidth="1"/>
    <col min="5893" max="5893" width="14" style="170" bestFit="1" customWidth="1"/>
    <col min="5894" max="5895" width="12.88671875" style="170" bestFit="1" customWidth="1"/>
    <col min="5896" max="5897" width="11.33203125" style="170" bestFit="1" customWidth="1"/>
    <col min="5898" max="5899" width="12.88671875" style="170" bestFit="1" customWidth="1"/>
    <col min="5900" max="5900" width="11.33203125" style="170" bestFit="1" customWidth="1"/>
    <col min="5901" max="5901" width="12.88671875" style="170" bestFit="1" customWidth="1"/>
    <col min="5902" max="5902" width="11.33203125" style="170" bestFit="1" customWidth="1"/>
    <col min="5903" max="5908" width="12.88671875" style="170" bestFit="1" customWidth="1"/>
    <col min="5909" max="5910" width="11.33203125" style="170" bestFit="1" customWidth="1"/>
    <col min="5911" max="5916" width="12.88671875" style="170" bestFit="1" customWidth="1"/>
    <col min="5917" max="5918" width="11.33203125" style="170" bestFit="1" customWidth="1"/>
    <col min="5919" max="5921" width="12.88671875" style="170" bestFit="1" customWidth="1"/>
    <col min="5922" max="5924" width="11.33203125" style="170" bestFit="1" customWidth="1"/>
    <col min="5925" max="5928" width="12.88671875" style="170" bestFit="1" customWidth="1"/>
    <col min="5929" max="5929" width="11.33203125" style="170" bestFit="1" customWidth="1"/>
    <col min="5930" max="5955" width="12.88671875" style="170" bestFit="1" customWidth="1"/>
    <col min="5956" max="5957" width="11.33203125" style="170" bestFit="1" customWidth="1"/>
    <col min="5958" max="5958" width="15" style="170" bestFit="1" customWidth="1"/>
    <col min="5959" max="5960" width="8.88671875" style="170"/>
    <col min="5961" max="5961" width="8.33203125" style="170" bestFit="1" customWidth="1"/>
    <col min="5962" max="5962" width="10.33203125" style="170" bestFit="1" customWidth="1"/>
    <col min="5963" max="5963" width="9.33203125" style="170" bestFit="1" customWidth="1"/>
    <col min="5964" max="5964" width="11.33203125" style="170" bestFit="1" customWidth="1"/>
    <col min="5965" max="5965" width="8.33203125" style="170" bestFit="1" customWidth="1"/>
    <col min="5966" max="5967" width="10.33203125" style="170" bestFit="1" customWidth="1"/>
    <col min="5968" max="5968" width="9.33203125" style="170" bestFit="1" customWidth="1"/>
    <col min="5969" max="5971" width="8.33203125" style="170" bestFit="1" customWidth="1"/>
    <col min="5972" max="5972" width="10.33203125" style="170" bestFit="1" customWidth="1"/>
    <col min="5973" max="5973" width="8.33203125" style="170" bestFit="1" customWidth="1"/>
    <col min="5974" max="5974" width="11.33203125" style="170" bestFit="1" customWidth="1"/>
    <col min="5975" max="5975" width="9.33203125" style="170" bestFit="1" customWidth="1"/>
    <col min="5976" max="5976" width="10.33203125" style="170" bestFit="1" customWidth="1"/>
    <col min="5977" max="5977" width="9.33203125" style="170" bestFit="1" customWidth="1"/>
    <col min="5978" max="5979" width="10.33203125" style="170" bestFit="1" customWidth="1"/>
    <col min="5980" max="5980" width="8.33203125" style="170" bestFit="1" customWidth="1"/>
    <col min="5981" max="5981" width="9.33203125" style="170" bestFit="1" customWidth="1"/>
    <col min="5982" max="5982" width="8.33203125" style="170" bestFit="1" customWidth="1"/>
    <col min="5983" max="5983" width="9.33203125" style="170" bestFit="1" customWidth="1"/>
    <col min="5984" max="5985" width="10.33203125" style="170" bestFit="1" customWidth="1"/>
    <col min="5986" max="5987" width="9.33203125" style="170" bestFit="1" customWidth="1"/>
    <col min="5988" max="5988" width="8.33203125" style="170" bestFit="1" customWidth="1"/>
    <col min="5989" max="5991" width="9.33203125" style="170" bestFit="1" customWidth="1"/>
    <col min="5992" max="5992" width="10.33203125" style="170" bestFit="1" customWidth="1"/>
    <col min="5993" max="5994" width="9.33203125" style="170" bestFit="1" customWidth="1"/>
    <col min="5995" max="5996" width="8.33203125" style="170" bestFit="1" customWidth="1"/>
    <col min="5997" max="6000" width="9.33203125" style="170" bestFit="1" customWidth="1"/>
    <col min="6001" max="6005" width="10.33203125" style="170" bestFit="1" customWidth="1"/>
    <col min="6006" max="6010" width="9.33203125" style="170" bestFit="1" customWidth="1"/>
    <col min="6011" max="6011" width="11.33203125" style="170" bestFit="1" customWidth="1"/>
    <col min="6012" max="6012" width="9.33203125" style="170" bestFit="1" customWidth="1"/>
    <col min="6013" max="6013" width="10.33203125" style="170" bestFit="1" customWidth="1"/>
    <col min="6014" max="6014" width="9.33203125" style="170" bestFit="1" customWidth="1"/>
    <col min="6015" max="6015" width="10.33203125" style="170" bestFit="1" customWidth="1"/>
    <col min="6016" max="6026" width="9.33203125" style="170" bestFit="1" customWidth="1"/>
    <col min="6027" max="6028" width="8.33203125" style="170" bestFit="1" customWidth="1"/>
    <col min="6029" max="6029" width="12.88671875" style="170" bestFit="1" customWidth="1"/>
    <col min="6030" max="6030" width="13.109375" style="170" bestFit="1" customWidth="1"/>
    <col min="6031" max="6031" width="11.109375" style="170" bestFit="1" customWidth="1"/>
    <col min="6032" max="6032" width="11.88671875" style="170" bestFit="1" customWidth="1"/>
    <col min="6033" max="6144" width="8.88671875" style="170"/>
    <col min="6145" max="6145" width="10.6640625" style="170" bestFit="1" customWidth="1"/>
    <col min="6146" max="6146" width="11.33203125" style="170" bestFit="1" customWidth="1"/>
    <col min="6147" max="6148" width="12.88671875" style="170" bestFit="1" customWidth="1"/>
    <col min="6149" max="6149" width="14" style="170" bestFit="1" customWidth="1"/>
    <col min="6150" max="6151" width="12.88671875" style="170" bestFit="1" customWidth="1"/>
    <col min="6152" max="6153" width="11.33203125" style="170" bestFit="1" customWidth="1"/>
    <col min="6154" max="6155" width="12.88671875" style="170" bestFit="1" customWidth="1"/>
    <col min="6156" max="6156" width="11.33203125" style="170" bestFit="1" customWidth="1"/>
    <col min="6157" max="6157" width="12.88671875" style="170" bestFit="1" customWidth="1"/>
    <col min="6158" max="6158" width="11.33203125" style="170" bestFit="1" customWidth="1"/>
    <col min="6159" max="6164" width="12.88671875" style="170" bestFit="1" customWidth="1"/>
    <col min="6165" max="6166" width="11.33203125" style="170" bestFit="1" customWidth="1"/>
    <col min="6167" max="6172" width="12.88671875" style="170" bestFit="1" customWidth="1"/>
    <col min="6173" max="6174" width="11.33203125" style="170" bestFit="1" customWidth="1"/>
    <col min="6175" max="6177" width="12.88671875" style="170" bestFit="1" customWidth="1"/>
    <col min="6178" max="6180" width="11.33203125" style="170" bestFit="1" customWidth="1"/>
    <col min="6181" max="6184" width="12.88671875" style="170" bestFit="1" customWidth="1"/>
    <col min="6185" max="6185" width="11.33203125" style="170" bestFit="1" customWidth="1"/>
    <col min="6186" max="6211" width="12.88671875" style="170" bestFit="1" customWidth="1"/>
    <col min="6212" max="6213" width="11.33203125" style="170" bestFit="1" customWidth="1"/>
    <col min="6214" max="6214" width="15" style="170" bestFit="1" customWidth="1"/>
    <col min="6215" max="6216" width="8.88671875" style="170"/>
    <col min="6217" max="6217" width="8.33203125" style="170" bestFit="1" customWidth="1"/>
    <col min="6218" max="6218" width="10.33203125" style="170" bestFit="1" customWidth="1"/>
    <col min="6219" max="6219" width="9.33203125" style="170" bestFit="1" customWidth="1"/>
    <col min="6220" max="6220" width="11.33203125" style="170" bestFit="1" customWidth="1"/>
    <col min="6221" max="6221" width="8.33203125" style="170" bestFit="1" customWidth="1"/>
    <col min="6222" max="6223" width="10.33203125" style="170" bestFit="1" customWidth="1"/>
    <col min="6224" max="6224" width="9.33203125" style="170" bestFit="1" customWidth="1"/>
    <col min="6225" max="6227" width="8.33203125" style="170" bestFit="1" customWidth="1"/>
    <col min="6228" max="6228" width="10.33203125" style="170" bestFit="1" customWidth="1"/>
    <col min="6229" max="6229" width="8.33203125" style="170" bestFit="1" customWidth="1"/>
    <col min="6230" max="6230" width="11.33203125" style="170" bestFit="1" customWidth="1"/>
    <col min="6231" max="6231" width="9.33203125" style="170" bestFit="1" customWidth="1"/>
    <col min="6232" max="6232" width="10.33203125" style="170" bestFit="1" customWidth="1"/>
    <col min="6233" max="6233" width="9.33203125" style="170" bestFit="1" customWidth="1"/>
    <col min="6234" max="6235" width="10.33203125" style="170" bestFit="1" customWidth="1"/>
    <col min="6236" max="6236" width="8.33203125" style="170" bestFit="1" customWidth="1"/>
    <col min="6237" max="6237" width="9.33203125" style="170" bestFit="1" customWidth="1"/>
    <col min="6238" max="6238" width="8.33203125" style="170" bestFit="1" customWidth="1"/>
    <col min="6239" max="6239" width="9.33203125" style="170" bestFit="1" customWidth="1"/>
    <col min="6240" max="6241" width="10.33203125" style="170" bestFit="1" customWidth="1"/>
    <col min="6242" max="6243" width="9.33203125" style="170" bestFit="1" customWidth="1"/>
    <col min="6244" max="6244" width="8.33203125" style="170" bestFit="1" customWidth="1"/>
    <col min="6245" max="6247" width="9.33203125" style="170" bestFit="1" customWidth="1"/>
    <col min="6248" max="6248" width="10.33203125" style="170" bestFit="1" customWidth="1"/>
    <col min="6249" max="6250" width="9.33203125" style="170" bestFit="1" customWidth="1"/>
    <col min="6251" max="6252" width="8.33203125" style="170" bestFit="1" customWidth="1"/>
    <col min="6253" max="6256" width="9.33203125" style="170" bestFit="1" customWidth="1"/>
    <col min="6257" max="6261" width="10.33203125" style="170" bestFit="1" customWidth="1"/>
    <col min="6262" max="6266" width="9.33203125" style="170" bestFit="1" customWidth="1"/>
    <col min="6267" max="6267" width="11.33203125" style="170" bestFit="1" customWidth="1"/>
    <col min="6268" max="6268" width="9.33203125" style="170" bestFit="1" customWidth="1"/>
    <col min="6269" max="6269" width="10.33203125" style="170" bestFit="1" customWidth="1"/>
    <col min="6270" max="6270" width="9.33203125" style="170" bestFit="1" customWidth="1"/>
    <col min="6271" max="6271" width="10.33203125" style="170" bestFit="1" customWidth="1"/>
    <col min="6272" max="6282" width="9.33203125" style="170" bestFit="1" customWidth="1"/>
    <col min="6283" max="6284" width="8.33203125" style="170" bestFit="1" customWidth="1"/>
    <col min="6285" max="6285" width="12.88671875" style="170" bestFit="1" customWidth="1"/>
    <col min="6286" max="6286" width="13.109375" style="170" bestFit="1" customWidth="1"/>
    <col min="6287" max="6287" width="11.109375" style="170" bestFit="1" customWidth="1"/>
    <col min="6288" max="6288" width="11.88671875" style="170" bestFit="1" customWidth="1"/>
    <col min="6289" max="6400" width="8.88671875" style="170"/>
    <col min="6401" max="6401" width="10.6640625" style="170" bestFit="1" customWidth="1"/>
    <col min="6402" max="6402" width="11.33203125" style="170" bestFit="1" customWidth="1"/>
    <col min="6403" max="6404" width="12.88671875" style="170" bestFit="1" customWidth="1"/>
    <col min="6405" max="6405" width="14" style="170" bestFit="1" customWidth="1"/>
    <col min="6406" max="6407" width="12.88671875" style="170" bestFit="1" customWidth="1"/>
    <col min="6408" max="6409" width="11.33203125" style="170" bestFit="1" customWidth="1"/>
    <col min="6410" max="6411" width="12.88671875" style="170" bestFit="1" customWidth="1"/>
    <col min="6412" max="6412" width="11.33203125" style="170" bestFit="1" customWidth="1"/>
    <col min="6413" max="6413" width="12.88671875" style="170" bestFit="1" customWidth="1"/>
    <col min="6414" max="6414" width="11.33203125" style="170" bestFit="1" customWidth="1"/>
    <col min="6415" max="6420" width="12.88671875" style="170" bestFit="1" customWidth="1"/>
    <col min="6421" max="6422" width="11.33203125" style="170" bestFit="1" customWidth="1"/>
    <col min="6423" max="6428" width="12.88671875" style="170" bestFit="1" customWidth="1"/>
    <col min="6429" max="6430" width="11.33203125" style="170" bestFit="1" customWidth="1"/>
    <col min="6431" max="6433" width="12.88671875" style="170" bestFit="1" customWidth="1"/>
    <col min="6434" max="6436" width="11.33203125" style="170" bestFit="1" customWidth="1"/>
    <col min="6437" max="6440" width="12.88671875" style="170" bestFit="1" customWidth="1"/>
    <col min="6441" max="6441" width="11.33203125" style="170" bestFit="1" customWidth="1"/>
    <col min="6442" max="6467" width="12.88671875" style="170" bestFit="1" customWidth="1"/>
    <col min="6468" max="6469" width="11.33203125" style="170" bestFit="1" customWidth="1"/>
    <col min="6470" max="6470" width="15" style="170" bestFit="1" customWidth="1"/>
    <col min="6471" max="6472" width="8.88671875" style="170"/>
    <col min="6473" max="6473" width="8.33203125" style="170" bestFit="1" customWidth="1"/>
    <col min="6474" max="6474" width="10.33203125" style="170" bestFit="1" customWidth="1"/>
    <col min="6475" max="6475" width="9.33203125" style="170" bestFit="1" customWidth="1"/>
    <col min="6476" max="6476" width="11.33203125" style="170" bestFit="1" customWidth="1"/>
    <col min="6477" max="6477" width="8.33203125" style="170" bestFit="1" customWidth="1"/>
    <col min="6478" max="6479" width="10.33203125" style="170" bestFit="1" customWidth="1"/>
    <col min="6480" max="6480" width="9.33203125" style="170" bestFit="1" customWidth="1"/>
    <col min="6481" max="6483" width="8.33203125" style="170" bestFit="1" customWidth="1"/>
    <col min="6484" max="6484" width="10.33203125" style="170" bestFit="1" customWidth="1"/>
    <col min="6485" max="6485" width="8.33203125" style="170" bestFit="1" customWidth="1"/>
    <col min="6486" max="6486" width="11.33203125" style="170" bestFit="1" customWidth="1"/>
    <col min="6487" max="6487" width="9.33203125" style="170" bestFit="1" customWidth="1"/>
    <col min="6488" max="6488" width="10.33203125" style="170" bestFit="1" customWidth="1"/>
    <col min="6489" max="6489" width="9.33203125" style="170" bestFit="1" customWidth="1"/>
    <col min="6490" max="6491" width="10.33203125" style="170" bestFit="1" customWidth="1"/>
    <col min="6492" max="6492" width="8.33203125" style="170" bestFit="1" customWidth="1"/>
    <col min="6493" max="6493" width="9.33203125" style="170" bestFit="1" customWidth="1"/>
    <col min="6494" max="6494" width="8.33203125" style="170" bestFit="1" customWidth="1"/>
    <col min="6495" max="6495" width="9.33203125" style="170" bestFit="1" customWidth="1"/>
    <col min="6496" max="6497" width="10.33203125" style="170" bestFit="1" customWidth="1"/>
    <col min="6498" max="6499" width="9.33203125" style="170" bestFit="1" customWidth="1"/>
    <col min="6500" max="6500" width="8.33203125" style="170" bestFit="1" customWidth="1"/>
    <col min="6501" max="6503" width="9.33203125" style="170" bestFit="1" customWidth="1"/>
    <col min="6504" max="6504" width="10.33203125" style="170" bestFit="1" customWidth="1"/>
    <col min="6505" max="6506" width="9.33203125" style="170" bestFit="1" customWidth="1"/>
    <col min="6507" max="6508" width="8.33203125" style="170" bestFit="1" customWidth="1"/>
    <col min="6509" max="6512" width="9.33203125" style="170" bestFit="1" customWidth="1"/>
    <col min="6513" max="6517" width="10.33203125" style="170" bestFit="1" customWidth="1"/>
    <col min="6518" max="6522" width="9.33203125" style="170" bestFit="1" customWidth="1"/>
    <col min="6523" max="6523" width="11.33203125" style="170" bestFit="1" customWidth="1"/>
    <col min="6524" max="6524" width="9.33203125" style="170" bestFit="1" customWidth="1"/>
    <col min="6525" max="6525" width="10.33203125" style="170" bestFit="1" customWidth="1"/>
    <col min="6526" max="6526" width="9.33203125" style="170" bestFit="1" customWidth="1"/>
    <col min="6527" max="6527" width="10.33203125" style="170" bestFit="1" customWidth="1"/>
    <col min="6528" max="6538" width="9.33203125" style="170" bestFit="1" customWidth="1"/>
    <col min="6539" max="6540" width="8.33203125" style="170" bestFit="1" customWidth="1"/>
    <col min="6541" max="6541" width="12.88671875" style="170" bestFit="1" customWidth="1"/>
    <col min="6542" max="6542" width="13.109375" style="170" bestFit="1" customWidth="1"/>
    <col min="6543" max="6543" width="11.109375" style="170" bestFit="1" customWidth="1"/>
    <col min="6544" max="6544" width="11.88671875" style="170" bestFit="1" customWidth="1"/>
    <col min="6545" max="6656" width="8.88671875" style="170"/>
    <col min="6657" max="6657" width="10.6640625" style="170" bestFit="1" customWidth="1"/>
    <col min="6658" max="6658" width="11.33203125" style="170" bestFit="1" customWidth="1"/>
    <col min="6659" max="6660" width="12.88671875" style="170" bestFit="1" customWidth="1"/>
    <col min="6661" max="6661" width="14" style="170" bestFit="1" customWidth="1"/>
    <col min="6662" max="6663" width="12.88671875" style="170" bestFit="1" customWidth="1"/>
    <col min="6664" max="6665" width="11.33203125" style="170" bestFit="1" customWidth="1"/>
    <col min="6666" max="6667" width="12.88671875" style="170" bestFit="1" customWidth="1"/>
    <col min="6668" max="6668" width="11.33203125" style="170" bestFit="1" customWidth="1"/>
    <col min="6669" max="6669" width="12.88671875" style="170" bestFit="1" customWidth="1"/>
    <col min="6670" max="6670" width="11.33203125" style="170" bestFit="1" customWidth="1"/>
    <col min="6671" max="6676" width="12.88671875" style="170" bestFit="1" customWidth="1"/>
    <col min="6677" max="6678" width="11.33203125" style="170" bestFit="1" customWidth="1"/>
    <col min="6679" max="6684" width="12.88671875" style="170" bestFit="1" customWidth="1"/>
    <col min="6685" max="6686" width="11.33203125" style="170" bestFit="1" customWidth="1"/>
    <col min="6687" max="6689" width="12.88671875" style="170" bestFit="1" customWidth="1"/>
    <col min="6690" max="6692" width="11.33203125" style="170" bestFit="1" customWidth="1"/>
    <col min="6693" max="6696" width="12.88671875" style="170" bestFit="1" customWidth="1"/>
    <col min="6697" max="6697" width="11.33203125" style="170" bestFit="1" customWidth="1"/>
    <col min="6698" max="6723" width="12.88671875" style="170" bestFit="1" customWidth="1"/>
    <col min="6724" max="6725" width="11.33203125" style="170" bestFit="1" customWidth="1"/>
    <col min="6726" max="6726" width="15" style="170" bestFit="1" customWidth="1"/>
    <col min="6727" max="6728" width="8.88671875" style="170"/>
    <col min="6729" max="6729" width="8.33203125" style="170" bestFit="1" customWidth="1"/>
    <col min="6730" max="6730" width="10.33203125" style="170" bestFit="1" customWidth="1"/>
    <col min="6731" max="6731" width="9.33203125" style="170" bestFit="1" customWidth="1"/>
    <col min="6732" max="6732" width="11.33203125" style="170" bestFit="1" customWidth="1"/>
    <col min="6733" max="6733" width="8.33203125" style="170" bestFit="1" customWidth="1"/>
    <col min="6734" max="6735" width="10.33203125" style="170" bestFit="1" customWidth="1"/>
    <col min="6736" max="6736" width="9.33203125" style="170" bestFit="1" customWidth="1"/>
    <col min="6737" max="6739" width="8.33203125" style="170" bestFit="1" customWidth="1"/>
    <col min="6740" max="6740" width="10.33203125" style="170" bestFit="1" customWidth="1"/>
    <col min="6741" max="6741" width="8.33203125" style="170" bestFit="1" customWidth="1"/>
    <col min="6742" max="6742" width="11.33203125" style="170" bestFit="1" customWidth="1"/>
    <col min="6743" max="6743" width="9.33203125" style="170" bestFit="1" customWidth="1"/>
    <col min="6744" max="6744" width="10.33203125" style="170" bestFit="1" customWidth="1"/>
    <col min="6745" max="6745" width="9.33203125" style="170" bestFit="1" customWidth="1"/>
    <col min="6746" max="6747" width="10.33203125" style="170" bestFit="1" customWidth="1"/>
    <col min="6748" max="6748" width="8.33203125" style="170" bestFit="1" customWidth="1"/>
    <col min="6749" max="6749" width="9.33203125" style="170" bestFit="1" customWidth="1"/>
    <col min="6750" max="6750" width="8.33203125" style="170" bestFit="1" customWidth="1"/>
    <col min="6751" max="6751" width="9.33203125" style="170" bestFit="1" customWidth="1"/>
    <col min="6752" max="6753" width="10.33203125" style="170" bestFit="1" customWidth="1"/>
    <col min="6754" max="6755" width="9.33203125" style="170" bestFit="1" customWidth="1"/>
    <col min="6756" max="6756" width="8.33203125" style="170" bestFit="1" customWidth="1"/>
    <col min="6757" max="6759" width="9.33203125" style="170" bestFit="1" customWidth="1"/>
    <col min="6760" max="6760" width="10.33203125" style="170" bestFit="1" customWidth="1"/>
    <col min="6761" max="6762" width="9.33203125" style="170" bestFit="1" customWidth="1"/>
    <col min="6763" max="6764" width="8.33203125" style="170" bestFit="1" customWidth="1"/>
    <col min="6765" max="6768" width="9.33203125" style="170" bestFit="1" customWidth="1"/>
    <col min="6769" max="6773" width="10.33203125" style="170" bestFit="1" customWidth="1"/>
    <col min="6774" max="6778" width="9.33203125" style="170" bestFit="1" customWidth="1"/>
    <col min="6779" max="6779" width="11.33203125" style="170" bestFit="1" customWidth="1"/>
    <col min="6780" max="6780" width="9.33203125" style="170" bestFit="1" customWidth="1"/>
    <col min="6781" max="6781" width="10.33203125" style="170" bestFit="1" customWidth="1"/>
    <col min="6782" max="6782" width="9.33203125" style="170" bestFit="1" customWidth="1"/>
    <col min="6783" max="6783" width="10.33203125" style="170" bestFit="1" customWidth="1"/>
    <col min="6784" max="6794" width="9.33203125" style="170" bestFit="1" customWidth="1"/>
    <col min="6795" max="6796" width="8.33203125" style="170" bestFit="1" customWidth="1"/>
    <col min="6797" max="6797" width="12.88671875" style="170" bestFit="1" customWidth="1"/>
    <col min="6798" max="6798" width="13.109375" style="170" bestFit="1" customWidth="1"/>
    <col min="6799" max="6799" width="11.109375" style="170" bestFit="1" customWidth="1"/>
    <col min="6800" max="6800" width="11.88671875" style="170" bestFit="1" customWidth="1"/>
    <col min="6801" max="6912" width="8.88671875" style="170"/>
    <col min="6913" max="6913" width="10.6640625" style="170" bestFit="1" customWidth="1"/>
    <col min="6914" max="6914" width="11.33203125" style="170" bestFit="1" customWidth="1"/>
    <col min="6915" max="6916" width="12.88671875" style="170" bestFit="1" customWidth="1"/>
    <col min="6917" max="6917" width="14" style="170" bestFit="1" customWidth="1"/>
    <col min="6918" max="6919" width="12.88671875" style="170" bestFit="1" customWidth="1"/>
    <col min="6920" max="6921" width="11.33203125" style="170" bestFit="1" customWidth="1"/>
    <col min="6922" max="6923" width="12.88671875" style="170" bestFit="1" customWidth="1"/>
    <col min="6924" max="6924" width="11.33203125" style="170" bestFit="1" customWidth="1"/>
    <col min="6925" max="6925" width="12.88671875" style="170" bestFit="1" customWidth="1"/>
    <col min="6926" max="6926" width="11.33203125" style="170" bestFit="1" customWidth="1"/>
    <col min="6927" max="6932" width="12.88671875" style="170" bestFit="1" customWidth="1"/>
    <col min="6933" max="6934" width="11.33203125" style="170" bestFit="1" customWidth="1"/>
    <col min="6935" max="6940" width="12.88671875" style="170" bestFit="1" customWidth="1"/>
    <col min="6941" max="6942" width="11.33203125" style="170" bestFit="1" customWidth="1"/>
    <col min="6943" max="6945" width="12.88671875" style="170" bestFit="1" customWidth="1"/>
    <col min="6946" max="6948" width="11.33203125" style="170" bestFit="1" customWidth="1"/>
    <col min="6949" max="6952" width="12.88671875" style="170" bestFit="1" customWidth="1"/>
    <col min="6953" max="6953" width="11.33203125" style="170" bestFit="1" customWidth="1"/>
    <col min="6954" max="6979" width="12.88671875" style="170" bestFit="1" customWidth="1"/>
    <col min="6980" max="6981" width="11.33203125" style="170" bestFit="1" customWidth="1"/>
    <col min="6982" max="6982" width="15" style="170" bestFit="1" customWidth="1"/>
    <col min="6983" max="6984" width="8.88671875" style="170"/>
    <col min="6985" max="6985" width="8.33203125" style="170" bestFit="1" customWidth="1"/>
    <col min="6986" max="6986" width="10.33203125" style="170" bestFit="1" customWidth="1"/>
    <col min="6987" max="6987" width="9.33203125" style="170" bestFit="1" customWidth="1"/>
    <col min="6988" max="6988" width="11.33203125" style="170" bestFit="1" customWidth="1"/>
    <col min="6989" max="6989" width="8.33203125" style="170" bestFit="1" customWidth="1"/>
    <col min="6990" max="6991" width="10.33203125" style="170" bestFit="1" customWidth="1"/>
    <col min="6992" max="6992" width="9.33203125" style="170" bestFit="1" customWidth="1"/>
    <col min="6993" max="6995" width="8.33203125" style="170" bestFit="1" customWidth="1"/>
    <col min="6996" max="6996" width="10.33203125" style="170" bestFit="1" customWidth="1"/>
    <col min="6997" max="6997" width="8.33203125" style="170" bestFit="1" customWidth="1"/>
    <col min="6998" max="6998" width="11.33203125" style="170" bestFit="1" customWidth="1"/>
    <col min="6999" max="6999" width="9.33203125" style="170" bestFit="1" customWidth="1"/>
    <col min="7000" max="7000" width="10.33203125" style="170" bestFit="1" customWidth="1"/>
    <col min="7001" max="7001" width="9.33203125" style="170" bestFit="1" customWidth="1"/>
    <col min="7002" max="7003" width="10.33203125" style="170" bestFit="1" customWidth="1"/>
    <col min="7004" max="7004" width="8.33203125" style="170" bestFit="1" customWidth="1"/>
    <col min="7005" max="7005" width="9.33203125" style="170" bestFit="1" customWidth="1"/>
    <col min="7006" max="7006" width="8.33203125" style="170" bestFit="1" customWidth="1"/>
    <col min="7007" max="7007" width="9.33203125" style="170" bestFit="1" customWidth="1"/>
    <col min="7008" max="7009" width="10.33203125" style="170" bestFit="1" customWidth="1"/>
    <col min="7010" max="7011" width="9.33203125" style="170" bestFit="1" customWidth="1"/>
    <col min="7012" max="7012" width="8.33203125" style="170" bestFit="1" customWidth="1"/>
    <col min="7013" max="7015" width="9.33203125" style="170" bestFit="1" customWidth="1"/>
    <col min="7016" max="7016" width="10.33203125" style="170" bestFit="1" customWidth="1"/>
    <col min="7017" max="7018" width="9.33203125" style="170" bestFit="1" customWidth="1"/>
    <col min="7019" max="7020" width="8.33203125" style="170" bestFit="1" customWidth="1"/>
    <col min="7021" max="7024" width="9.33203125" style="170" bestFit="1" customWidth="1"/>
    <col min="7025" max="7029" width="10.33203125" style="170" bestFit="1" customWidth="1"/>
    <col min="7030" max="7034" width="9.33203125" style="170" bestFit="1" customWidth="1"/>
    <col min="7035" max="7035" width="11.33203125" style="170" bestFit="1" customWidth="1"/>
    <col min="7036" max="7036" width="9.33203125" style="170" bestFit="1" customWidth="1"/>
    <col min="7037" max="7037" width="10.33203125" style="170" bestFit="1" customWidth="1"/>
    <col min="7038" max="7038" width="9.33203125" style="170" bestFit="1" customWidth="1"/>
    <col min="7039" max="7039" width="10.33203125" style="170" bestFit="1" customWidth="1"/>
    <col min="7040" max="7050" width="9.33203125" style="170" bestFit="1" customWidth="1"/>
    <col min="7051" max="7052" width="8.33203125" style="170" bestFit="1" customWidth="1"/>
    <col min="7053" max="7053" width="12.88671875" style="170" bestFit="1" customWidth="1"/>
    <col min="7054" max="7054" width="13.109375" style="170" bestFit="1" customWidth="1"/>
    <col min="7055" max="7055" width="11.109375" style="170" bestFit="1" customWidth="1"/>
    <col min="7056" max="7056" width="11.88671875" style="170" bestFit="1" customWidth="1"/>
    <col min="7057" max="7168" width="8.88671875" style="170"/>
    <col min="7169" max="7169" width="10.6640625" style="170" bestFit="1" customWidth="1"/>
    <col min="7170" max="7170" width="11.33203125" style="170" bestFit="1" customWidth="1"/>
    <col min="7171" max="7172" width="12.88671875" style="170" bestFit="1" customWidth="1"/>
    <col min="7173" max="7173" width="14" style="170" bestFit="1" customWidth="1"/>
    <col min="7174" max="7175" width="12.88671875" style="170" bestFit="1" customWidth="1"/>
    <col min="7176" max="7177" width="11.33203125" style="170" bestFit="1" customWidth="1"/>
    <col min="7178" max="7179" width="12.88671875" style="170" bestFit="1" customWidth="1"/>
    <col min="7180" max="7180" width="11.33203125" style="170" bestFit="1" customWidth="1"/>
    <col min="7181" max="7181" width="12.88671875" style="170" bestFit="1" customWidth="1"/>
    <col min="7182" max="7182" width="11.33203125" style="170" bestFit="1" customWidth="1"/>
    <col min="7183" max="7188" width="12.88671875" style="170" bestFit="1" customWidth="1"/>
    <col min="7189" max="7190" width="11.33203125" style="170" bestFit="1" customWidth="1"/>
    <col min="7191" max="7196" width="12.88671875" style="170" bestFit="1" customWidth="1"/>
    <col min="7197" max="7198" width="11.33203125" style="170" bestFit="1" customWidth="1"/>
    <col min="7199" max="7201" width="12.88671875" style="170" bestFit="1" customWidth="1"/>
    <col min="7202" max="7204" width="11.33203125" style="170" bestFit="1" customWidth="1"/>
    <col min="7205" max="7208" width="12.88671875" style="170" bestFit="1" customWidth="1"/>
    <col min="7209" max="7209" width="11.33203125" style="170" bestFit="1" customWidth="1"/>
    <col min="7210" max="7235" width="12.88671875" style="170" bestFit="1" customWidth="1"/>
    <col min="7236" max="7237" width="11.33203125" style="170" bestFit="1" customWidth="1"/>
    <col min="7238" max="7238" width="15" style="170" bestFit="1" customWidth="1"/>
    <col min="7239" max="7240" width="8.88671875" style="170"/>
    <col min="7241" max="7241" width="8.33203125" style="170" bestFit="1" customWidth="1"/>
    <col min="7242" max="7242" width="10.33203125" style="170" bestFit="1" customWidth="1"/>
    <col min="7243" max="7243" width="9.33203125" style="170" bestFit="1" customWidth="1"/>
    <col min="7244" max="7244" width="11.33203125" style="170" bestFit="1" customWidth="1"/>
    <col min="7245" max="7245" width="8.33203125" style="170" bestFit="1" customWidth="1"/>
    <col min="7246" max="7247" width="10.33203125" style="170" bestFit="1" customWidth="1"/>
    <col min="7248" max="7248" width="9.33203125" style="170" bestFit="1" customWidth="1"/>
    <col min="7249" max="7251" width="8.33203125" style="170" bestFit="1" customWidth="1"/>
    <col min="7252" max="7252" width="10.33203125" style="170" bestFit="1" customWidth="1"/>
    <col min="7253" max="7253" width="8.33203125" style="170" bestFit="1" customWidth="1"/>
    <col min="7254" max="7254" width="11.33203125" style="170" bestFit="1" customWidth="1"/>
    <col min="7255" max="7255" width="9.33203125" style="170" bestFit="1" customWidth="1"/>
    <col min="7256" max="7256" width="10.33203125" style="170" bestFit="1" customWidth="1"/>
    <col min="7257" max="7257" width="9.33203125" style="170" bestFit="1" customWidth="1"/>
    <col min="7258" max="7259" width="10.33203125" style="170" bestFit="1" customWidth="1"/>
    <col min="7260" max="7260" width="8.33203125" style="170" bestFit="1" customWidth="1"/>
    <col min="7261" max="7261" width="9.33203125" style="170" bestFit="1" customWidth="1"/>
    <col min="7262" max="7262" width="8.33203125" style="170" bestFit="1" customWidth="1"/>
    <col min="7263" max="7263" width="9.33203125" style="170" bestFit="1" customWidth="1"/>
    <col min="7264" max="7265" width="10.33203125" style="170" bestFit="1" customWidth="1"/>
    <col min="7266" max="7267" width="9.33203125" style="170" bestFit="1" customWidth="1"/>
    <col min="7268" max="7268" width="8.33203125" style="170" bestFit="1" customWidth="1"/>
    <col min="7269" max="7271" width="9.33203125" style="170" bestFit="1" customWidth="1"/>
    <col min="7272" max="7272" width="10.33203125" style="170" bestFit="1" customWidth="1"/>
    <col min="7273" max="7274" width="9.33203125" style="170" bestFit="1" customWidth="1"/>
    <col min="7275" max="7276" width="8.33203125" style="170" bestFit="1" customWidth="1"/>
    <col min="7277" max="7280" width="9.33203125" style="170" bestFit="1" customWidth="1"/>
    <col min="7281" max="7285" width="10.33203125" style="170" bestFit="1" customWidth="1"/>
    <col min="7286" max="7290" width="9.33203125" style="170" bestFit="1" customWidth="1"/>
    <col min="7291" max="7291" width="11.33203125" style="170" bestFit="1" customWidth="1"/>
    <col min="7292" max="7292" width="9.33203125" style="170" bestFit="1" customWidth="1"/>
    <col min="7293" max="7293" width="10.33203125" style="170" bestFit="1" customWidth="1"/>
    <col min="7294" max="7294" width="9.33203125" style="170" bestFit="1" customWidth="1"/>
    <col min="7295" max="7295" width="10.33203125" style="170" bestFit="1" customWidth="1"/>
    <col min="7296" max="7306" width="9.33203125" style="170" bestFit="1" customWidth="1"/>
    <col min="7307" max="7308" width="8.33203125" style="170" bestFit="1" customWidth="1"/>
    <col min="7309" max="7309" width="12.88671875" style="170" bestFit="1" customWidth="1"/>
    <col min="7310" max="7310" width="13.109375" style="170" bestFit="1" customWidth="1"/>
    <col min="7311" max="7311" width="11.109375" style="170" bestFit="1" customWidth="1"/>
    <col min="7312" max="7312" width="11.88671875" style="170" bestFit="1" customWidth="1"/>
    <col min="7313" max="7424" width="8.88671875" style="170"/>
    <col min="7425" max="7425" width="10.6640625" style="170" bestFit="1" customWidth="1"/>
    <col min="7426" max="7426" width="11.33203125" style="170" bestFit="1" customWidth="1"/>
    <col min="7427" max="7428" width="12.88671875" style="170" bestFit="1" customWidth="1"/>
    <col min="7429" max="7429" width="14" style="170" bestFit="1" customWidth="1"/>
    <col min="7430" max="7431" width="12.88671875" style="170" bestFit="1" customWidth="1"/>
    <col min="7432" max="7433" width="11.33203125" style="170" bestFit="1" customWidth="1"/>
    <col min="7434" max="7435" width="12.88671875" style="170" bestFit="1" customWidth="1"/>
    <col min="7436" max="7436" width="11.33203125" style="170" bestFit="1" customWidth="1"/>
    <col min="7437" max="7437" width="12.88671875" style="170" bestFit="1" customWidth="1"/>
    <col min="7438" max="7438" width="11.33203125" style="170" bestFit="1" customWidth="1"/>
    <col min="7439" max="7444" width="12.88671875" style="170" bestFit="1" customWidth="1"/>
    <col min="7445" max="7446" width="11.33203125" style="170" bestFit="1" customWidth="1"/>
    <col min="7447" max="7452" width="12.88671875" style="170" bestFit="1" customWidth="1"/>
    <col min="7453" max="7454" width="11.33203125" style="170" bestFit="1" customWidth="1"/>
    <col min="7455" max="7457" width="12.88671875" style="170" bestFit="1" customWidth="1"/>
    <col min="7458" max="7460" width="11.33203125" style="170" bestFit="1" customWidth="1"/>
    <col min="7461" max="7464" width="12.88671875" style="170" bestFit="1" customWidth="1"/>
    <col min="7465" max="7465" width="11.33203125" style="170" bestFit="1" customWidth="1"/>
    <col min="7466" max="7491" width="12.88671875" style="170" bestFit="1" customWidth="1"/>
    <col min="7492" max="7493" width="11.33203125" style="170" bestFit="1" customWidth="1"/>
    <col min="7494" max="7494" width="15" style="170" bestFit="1" customWidth="1"/>
    <col min="7495" max="7496" width="8.88671875" style="170"/>
    <col min="7497" max="7497" width="8.33203125" style="170" bestFit="1" customWidth="1"/>
    <col min="7498" max="7498" width="10.33203125" style="170" bestFit="1" customWidth="1"/>
    <col min="7499" max="7499" width="9.33203125" style="170" bestFit="1" customWidth="1"/>
    <col min="7500" max="7500" width="11.33203125" style="170" bestFit="1" customWidth="1"/>
    <col min="7501" max="7501" width="8.33203125" style="170" bestFit="1" customWidth="1"/>
    <col min="7502" max="7503" width="10.33203125" style="170" bestFit="1" customWidth="1"/>
    <col min="7504" max="7504" width="9.33203125" style="170" bestFit="1" customWidth="1"/>
    <col min="7505" max="7507" width="8.33203125" style="170" bestFit="1" customWidth="1"/>
    <col min="7508" max="7508" width="10.33203125" style="170" bestFit="1" customWidth="1"/>
    <col min="7509" max="7509" width="8.33203125" style="170" bestFit="1" customWidth="1"/>
    <col min="7510" max="7510" width="11.33203125" style="170" bestFit="1" customWidth="1"/>
    <col min="7511" max="7511" width="9.33203125" style="170" bestFit="1" customWidth="1"/>
    <col min="7512" max="7512" width="10.33203125" style="170" bestFit="1" customWidth="1"/>
    <col min="7513" max="7513" width="9.33203125" style="170" bestFit="1" customWidth="1"/>
    <col min="7514" max="7515" width="10.33203125" style="170" bestFit="1" customWidth="1"/>
    <col min="7516" max="7516" width="8.33203125" style="170" bestFit="1" customWidth="1"/>
    <col min="7517" max="7517" width="9.33203125" style="170" bestFit="1" customWidth="1"/>
    <col min="7518" max="7518" width="8.33203125" style="170" bestFit="1" customWidth="1"/>
    <col min="7519" max="7519" width="9.33203125" style="170" bestFit="1" customWidth="1"/>
    <col min="7520" max="7521" width="10.33203125" style="170" bestFit="1" customWidth="1"/>
    <col min="7522" max="7523" width="9.33203125" style="170" bestFit="1" customWidth="1"/>
    <col min="7524" max="7524" width="8.33203125" style="170" bestFit="1" customWidth="1"/>
    <col min="7525" max="7527" width="9.33203125" style="170" bestFit="1" customWidth="1"/>
    <col min="7528" max="7528" width="10.33203125" style="170" bestFit="1" customWidth="1"/>
    <col min="7529" max="7530" width="9.33203125" style="170" bestFit="1" customWidth="1"/>
    <col min="7531" max="7532" width="8.33203125" style="170" bestFit="1" customWidth="1"/>
    <col min="7533" max="7536" width="9.33203125" style="170" bestFit="1" customWidth="1"/>
    <col min="7537" max="7541" width="10.33203125" style="170" bestFit="1" customWidth="1"/>
    <col min="7542" max="7546" width="9.33203125" style="170" bestFit="1" customWidth="1"/>
    <col min="7547" max="7547" width="11.33203125" style="170" bestFit="1" customWidth="1"/>
    <col min="7548" max="7548" width="9.33203125" style="170" bestFit="1" customWidth="1"/>
    <col min="7549" max="7549" width="10.33203125" style="170" bestFit="1" customWidth="1"/>
    <col min="7550" max="7550" width="9.33203125" style="170" bestFit="1" customWidth="1"/>
    <col min="7551" max="7551" width="10.33203125" style="170" bestFit="1" customWidth="1"/>
    <col min="7552" max="7562" width="9.33203125" style="170" bestFit="1" customWidth="1"/>
    <col min="7563" max="7564" width="8.33203125" style="170" bestFit="1" customWidth="1"/>
    <col min="7565" max="7565" width="12.88671875" style="170" bestFit="1" customWidth="1"/>
    <col min="7566" max="7566" width="13.109375" style="170" bestFit="1" customWidth="1"/>
    <col min="7567" max="7567" width="11.109375" style="170" bestFit="1" customWidth="1"/>
    <col min="7568" max="7568" width="11.88671875" style="170" bestFit="1" customWidth="1"/>
    <col min="7569" max="7680" width="8.88671875" style="170"/>
    <col min="7681" max="7681" width="10.6640625" style="170" bestFit="1" customWidth="1"/>
    <col min="7682" max="7682" width="11.33203125" style="170" bestFit="1" customWidth="1"/>
    <col min="7683" max="7684" width="12.88671875" style="170" bestFit="1" customWidth="1"/>
    <col min="7685" max="7685" width="14" style="170" bestFit="1" customWidth="1"/>
    <col min="7686" max="7687" width="12.88671875" style="170" bestFit="1" customWidth="1"/>
    <col min="7688" max="7689" width="11.33203125" style="170" bestFit="1" customWidth="1"/>
    <col min="7690" max="7691" width="12.88671875" style="170" bestFit="1" customWidth="1"/>
    <col min="7692" max="7692" width="11.33203125" style="170" bestFit="1" customWidth="1"/>
    <col min="7693" max="7693" width="12.88671875" style="170" bestFit="1" customWidth="1"/>
    <col min="7694" max="7694" width="11.33203125" style="170" bestFit="1" customWidth="1"/>
    <col min="7695" max="7700" width="12.88671875" style="170" bestFit="1" customWidth="1"/>
    <col min="7701" max="7702" width="11.33203125" style="170" bestFit="1" customWidth="1"/>
    <col min="7703" max="7708" width="12.88671875" style="170" bestFit="1" customWidth="1"/>
    <col min="7709" max="7710" width="11.33203125" style="170" bestFit="1" customWidth="1"/>
    <col min="7711" max="7713" width="12.88671875" style="170" bestFit="1" customWidth="1"/>
    <col min="7714" max="7716" width="11.33203125" style="170" bestFit="1" customWidth="1"/>
    <col min="7717" max="7720" width="12.88671875" style="170" bestFit="1" customWidth="1"/>
    <col min="7721" max="7721" width="11.33203125" style="170" bestFit="1" customWidth="1"/>
    <col min="7722" max="7747" width="12.88671875" style="170" bestFit="1" customWidth="1"/>
    <col min="7748" max="7749" width="11.33203125" style="170" bestFit="1" customWidth="1"/>
    <col min="7750" max="7750" width="15" style="170" bestFit="1" customWidth="1"/>
    <col min="7751" max="7752" width="8.88671875" style="170"/>
    <col min="7753" max="7753" width="8.33203125" style="170" bestFit="1" customWidth="1"/>
    <col min="7754" max="7754" width="10.33203125" style="170" bestFit="1" customWidth="1"/>
    <col min="7755" max="7755" width="9.33203125" style="170" bestFit="1" customWidth="1"/>
    <col min="7756" max="7756" width="11.33203125" style="170" bestFit="1" customWidth="1"/>
    <col min="7757" max="7757" width="8.33203125" style="170" bestFit="1" customWidth="1"/>
    <col min="7758" max="7759" width="10.33203125" style="170" bestFit="1" customWidth="1"/>
    <col min="7760" max="7760" width="9.33203125" style="170" bestFit="1" customWidth="1"/>
    <col min="7761" max="7763" width="8.33203125" style="170" bestFit="1" customWidth="1"/>
    <col min="7764" max="7764" width="10.33203125" style="170" bestFit="1" customWidth="1"/>
    <col min="7765" max="7765" width="8.33203125" style="170" bestFit="1" customWidth="1"/>
    <col min="7766" max="7766" width="11.33203125" style="170" bestFit="1" customWidth="1"/>
    <col min="7767" max="7767" width="9.33203125" style="170" bestFit="1" customWidth="1"/>
    <col min="7768" max="7768" width="10.33203125" style="170" bestFit="1" customWidth="1"/>
    <col min="7769" max="7769" width="9.33203125" style="170" bestFit="1" customWidth="1"/>
    <col min="7770" max="7771" width="10.33203125" style="170" bestFit="1" customWidth="1"/>
    <col min="7772" max="7772" width="8.33203125" style="170" bestFit="1" customWidth="1"/>
    <col min="7773" max="7773" width="9.33203125" style="170" bestFit="1" customWidth="1"/>
    <col min="7774" max="7774" width="8.33203125" style="170" bestFit="1" customWidth="1"/>
    <col min="7775" max="7775" width="9.33203125" style="170" bestFit="1" customWidth="1"/>
    <col min="7776" max="7777" width="10.33203125" style="170" bestFit="1" customWidth="1"/>
    <col min="7778" max="7779" width="9.33203125" style="170" bestFit="1" customWidth="1"/>
    <col min="7780" max="7780" width="8.33203125" style="170" bestFit="1" customWidth="1"/>
    <col min="7781" max="7783" width="9.33203125" style="170" bestFit="1" customWidth="1"/>
    <col min="7784" max="7784" width="10.33203125" style="170" bestFit="1" customWidth="1"/>
    <col min="7785" max="7786" width="9.33203125" style="170" bestFit="1" customWidth="1"/>
    <col min="7787" max="7788" width="8.33203125" style="170" bestFit="1" customWidth="1"/>
    <col min="7789" max="7792" width="9.33203125" style="170" bestFit="1" customWidth="1"/>
    <col min="7793" max="7797" width="10.33203125" style="170" bestFit="1" customWidth="1"/>
    <col min="7798" max="7802" width="9.33203125" style="170" bestFit="1" customWidth="1"/>
    <col min="7803" max="7803" width="11.33203125" style="170" bestFit="1" customWidth="1"/>
    <col min="7804" max="7804" width="9.33203125" style="170" bestFit="1" customWidth="1"/>
    <col min="7805" max="7805" width="10.33203125" style="170" bestFit="1" customWidth="1"/>
    <col min="7806" max="7806" width="9.33203125" style="170" bestFit="1" customWidth="1"/>
    <col min="7807" max="7807" width="10.33203125" style="170" bestFit="1" customWidth="1"/>
    <col min="7808" max="7818" width="9.33203125" style="170" bestFit="1" customWidth="1"/>
    <col min="7819" max="7820" width="8.33203125" style="170" bestFit="1" customWidth="1"/>
    <col min="7821" max="7821" width="12.88671875" style="170" bestFit="1" customWidth="1"/>
    <col min="7822" max="7822" width="13.109375" style="170" bestFit="1" customWidth="1"/>
    <col min="7823" max="7823" width="11.109375" style="170" bestFit="1" customWidth="1"/>
    <col min="7824" max="7824" width="11.88671875" style="170" bestFit="1" customWidth="1"/>
    <col min="7825" max="7936" width="8.88671875" style="170"/>
    <col min="7937" max="7937" width="10.6640625" style="170" bestFit="1" customWidth="1"/>
    <col min="7938" max="7938" width="11.33203125" style="170" bestFit="1" customWidth="1"/>
    <col min="7939" max="7940" width="12.88671875" style="170" bestFit="1" customWidth="1"/>
    <col min="7941" max="7941" width="14" style="170" bestFit="1" customWidth="1"/>
    <col min="7942" max="7943" width="12.88671875" style="170" bestFit="1" customWidth="1"/>
    <col min="7944" max="7945" width="11.33203125" style="170" bestFit="1" customWidth="1"/>
    <col min="7946" max="7947" width="12.88671875" style="170" bestFit="1" customWidth="1"/>
    <col min="7948" max="7948" width="11.33203125" style="170" bestFit="1" customWidth="1"/>
    <col min="7949" max="7949" width="12.88671875" style="170" bestFit="1" customWidth="1"/>
    <col min="7950" max="7950" width="11.33203125" style="170" bestFit="1" customWidth="1"/>
    <col min="7951" max="7956" width="12.88671875" style="170" bestFit="1" customWidth="1"/>
    <col min="7957" max="7958" width="11.33203125" style="170" bestFit="1" customWidth="1"/>
    <col min="7959" max="7964" width="12.88671875" style="170" bestFit="1" customWidth="1"/>
    <col min="7965" max="7966" width="11.33203125" style="170" bestFit="1" customWidth="1"/>
    <col min="7967" max="7969" width="12.88671875" style="170" bestFit="1" customWidth="1"/>
    <col min="7970" max="7972" width="11.33203125" style="170" bestFit="1" customWidth="1"/>
    <col min="7973" max="7976" width="12.88671875" style="170" bestFit="1" customWidth="1"/>
    <col min="7977" max="7977" width="11.33203125" style="170" bestFit="1" customWidth="1"/>
    <col min="7978" max="8003" width="12.88671875" style="170" bestFit="1" customWidth="1"/>
    <col min="8004" max="8005" width="11.33203125" style="170" bestFit="1" customWidth="1"/>
    <col min="8006" max="8006" width="15" style="170" bestFit="1" customWidth="1"/>
    <col min="8007" max="8008" width="8.88671875" style="170"/>
    <col min="8009" max="8009" width="8.33203125" style="170" bestFit="1" customWidth="1"/>
    <col min="8010" max="8010" width="10.33203125" style="170" bestFit="1" customWidth="1"/>
    <col min="8011" max="8011" width="9.33203125" style="170" bestFit="1" customWidth="1"/>
    <col min="8012" max="8012" width="11.33203125" style="170" bestFit="1" customWidth="1"/>
    <col min="8013" max="8013" width="8.33203125" style="170" bestFit="1" customWidth="1"/>
    <col min="8014" max="8015" width="10.33203125" style="170" bestFit="1" customWidth="1"/>
    <col min="8016" max="8016" width="9.33203125" style="170" bestFit="1" customWidth="1"/>
    <col min="8017" max="8019" width="8.33203125" style="170" bestFit="1" customWidth="1"/>
    <col min="8020" max="8020" width="10.33203125" style="170" bestFit="1" customWidth="1"/>
    <col min="8021" max="8021" width="8.33203125" style="170" bestFit="1" customWidth="1"/>
    <col min="8022" max="8022" width="11.33203125" style="170" bestFit="1" customWidth="1"/>
    <col min="8023" max="8023" width="9.33203125" style="170" bestFit="1" customWidth="1"/>
    <col min="8024" max="8024" width="10.33203125" style="170" bestFit="1" customWidth="1"/>
    <col min="8025" max="8025" width="9.33203125" style="170" bestFit="1" customWidth="1"/>
    <col min="8026" max="8027" width="10.33203125" style="170" bestFit="1" customWidth="1"/>
    <col min="8028" max="8028" width="8.33203125" style="170" bestFit="1" customWidth="1"/>
    <col min="8029" max="8029" width="9.33203125" style="170" bestFit="1" customWidth="1"/>
    <col min="8030" max="8030" width="8.33203125" style="170" bestFit="1" customWidth="1"/>
    <col min="8031" max="8031" width="9.33203125" style="170" bestFit="1" customWidth="1"/>
    <col min="8032" max="8033" width="10.33203125" style="170" bestFit="1" customWidth="1"/>
    <col min="8034" max="8035" width="9.33203125" style="170" bestFit="1" customWidth="1"/>
    <col min="8036" max="8036" width="8.33203125" style="170" bestFit="1" customWidth="1"/>
    <col min="8037" max="8039" width="9.33203125" style="170" bestFit="1" customWidth="1"/>
    <col min="8040" max="8040" width="10.33203125" style="170" bestFit="1" customWidth="1"/>
    <col min="8041" max="8042" width="9.33203125" style="170" bestFit="1" customWidth="1"/>
    <col min="8043" max="8044" width="8.33203125" style="170" bestFit="1" customWidth="1"/>
    <col min="8045" max="8048" width="9.33203125" style="170" bestFit="1" customWidth="1"/>
    <col min="8049" max="8053" width="10.33203125" style="170" bestFit="1" customWidth="1"/>
    <col min="8054" max="8058" width="9.33203125" style="170" bestFit="1" customWidth="1"/>
    <col min="8059" max="8059" width="11.33203125" style="170" bestFit="1" customWidth="1"/>
    <col min="8060" max="8060" width="9.33203125" style="170" bestFit="1" customWidth="1"/>
    <col min="8061" max="8061" width="10.33203125" style="170" bestFit="1" customWidth="1"/>
    <col min="8062" max="8062" width="9.33203125" style="170" bestFit="1" customWidth="1"/>
    <col min="8063" max="8063" width="10.33203125" style="170" bestFit="1" customWidth="1"/>
    <col min="8064" max="8074" width="9.33203125" style="170" bestFit="1" customWidth="1"/>
    <col min="8075" max="8076" width="8.33203125" style="170" bestFit="1" customWidth="1"/>
    <col min="8077" max="8077" width="12.88671875" style="170" bestFit="1" customWidth="1"/>
    <col min="8078" max="8078" width="13.109375" style="170" bestFit="1" customWidth="1"/>
    <col min="8079" max="8079" width="11.109375" style="170" bestFit="1" customWidth="1"/>
    <col min="8080" max="8080" width="11.88671875" style="170" bestFit="1" customWidth="1"/>
    <col min="8081" max="8192" width="8.88671875" style="170"/>
    <col min="8193" max="8193" width="10.6640625" style="170" bestFit="1" customWidth="1"/>
    <col min="8194" max="8194" width="11.33203125" style="170" bestFit="1" customWidth="1"/>
    <col min="8195" max="8196" width="12.88671875" style="170" bestFit="1" customWidth="1"/>
    <col min="8197" max="8197" width="14" style="170" bestFit="1" customWidth="1"/>
    <col min="8198" max="8199" width="12.88671875" style="170" bestFit="1" customWidth="1"/>
    <col min="8200" max="8201" width="11.33203125" style="170" bestFit="1" customWidth="1"/>
    <col min="8202" max="8203" width="12.88671875" style="170" bestFit="1" customWidth="1"/>
    <col min="8204" max="8204" width="11.33203125" style="170" bestFit="1" customWidth="1"/>
    <col min="8205" max="8205" width="12.88671875" style="170" bestFit="1" customWidth="1"/>
    <col min="8206" max="8206" width="11.33203125" style="170" bestFit="1" customWidth="1"/>
    <col min="8207" max="8212" width="12.88671875" style="170" bestFit="1" customWidth="1"/>
    <col min="8213" max="8214" width="11.33203125" style="170" bestFit="1" customWidth="1"/>
    <col min="8215" max="8220" width="12.88671875" style="170" bestFit="1" customWidth="1"/>
    <col min="8221" max="8222" width="11.33203125" style="170" bestFit="1" customWidth="1"/>
    <col min="8223" max="8225" width="12.88671875" style="170" bestFit="1" customWidth="1"/>
    <col min="8226" max="8228" width="11.33203125" style="170" bestFit="1" customWidth="1"/>
    <col min="8229" max="8232" width="12.88671875" style="170" bestFit="1" customWidth="1"/>
    <col min="8233" max="8233" width="11.33203125" style="170" bestFit="1" customWidth="1"/>
    <col min="8234" max="8259" width="12.88671875" style="170" bestFit="1" customWidth="1"/>
    <col min="8260" max="8261" width="11.33203125" style="170" bestFit="1" customWidth="1"/>
    <col min="8262" max="8262" width="15" style="170" bestFit="1" customWidth="1"/>
    <col min="8263" max="8264" width="8.88671875" style="170"/>
    <col min="8265" max="8265" width="8.33203125" style="170" bestFit="1" customWidth="1"/>
    <col min="8266" max="8266" width="10.33203125" style="170" bestFit="1" customWidth="1"/>
    <col min="8267" max="8267" width="9.33203125" style="170" bestFit="1" customWidth="1"/>
    <col min="8268" max="8268" width="11.33203125" style="170" bestFit="1" customWidth="1"/>
    <col min="8269" max="8269" width="8.33203125" style="170" bestFit="1" customWidth="1"/>
    <col min="8270" max="8271" width="10.33203125" style="170" bestFit="1" customWidth="1"/>
    <col min="8272" max="8272" width="9.33203125" style="170" bestFit="1" customWidth="1"/>
    <col min="8273" max="8275" width="8.33203125" style="170" bestFit="1" customWidth="1"/>
    <col min="8276" max="8276" width="10.33203125" style="170" bestFit="1" customWidth="1"/>
    <col min="8277" max="8277" width="8.33203125" style="170" bestFit="1" customWidth="1"/>
    <col min="8278" max="8278" width="11.33203125" style="170" bestFit="1" customWidth="1"/>
    <col min="8279" max="8279" width="9.33203125" style="170" bestFit="1" customWidth="1"/>
    <col min="8280" max="8280" width="10.33203125" style="170" bestFit="1" customWidth="1"/>
    <col min="8281" max="8281" width="9.33203125" style="170" bestFit="1" customWidth="1"/>
    <col min="8282" max="8283" width="10.33203125" style="170" bestFit="1" customWidth="1"/>
    <col min="8284" max="8284" width="8.33203125" style="170" bestFit="1" customWidth="1"/>
    <col min="8285" max="8285" width="9.33203125" style="170" bestFit="1" customWidth="1"/>
    <col min="8286" max="8286" width="8.33203125" style="170" bestFit="1" customWidth="1"/>
    <col min="8287" max="8287" width="9.33203125" style="170" bestFit="1" customWidth="1"/>
    <col min="8288" max="8289" width="10.33203125" style="170" bestFit="1" customWidth="1"/>
    <col min="8290" max="8291" width="9.33203125" style="170" bestFit="1" customWidth="1"/>
    <col min="8292" max="8292" width="8.33203125" style="170" bestFit="1" customWidth="1"/>
    <col min="8293" max="8295" width="9.33203125" style="170" bestFit="1" customWidth="1"/>
    <col min="8296" max="8296" width="10.33203125" style="170" bestFit="1" customWidth="1"/>
    <col min="8297" max="8298" width="9.33203125" style="170" bestFit="1" customWidth="1"/>
    <col min="8299" max="8300" width="8.33203125" style="170" bestFit="1" customWidth="1"/>
    <col min="8301" max="8304" width="9.33203125" style="170" bestFit="1" customWidth="1"/>
    <col min="8305" max="8309" width="10.33203125" style="170" bestFit="1" customWidth="1"/>
    <col min="8310" max="8314" width="9.33203125" style="170" bestFit="1" customWidth="1"/>
    <col min="8315" max="8315" width="11.33203125" style="170" bestFit="1" customWidth="1"/>
    <col min="8316" max="8316" width="9.33203125" style="170" bestFit="1" customWidth="1"/>
    <col min="8317" max="8317" width="10.33203125" style="170" bestFit="1" customWidth="1"/>
    <col min="8318" max="8318" width="9.33203125" style="170" bestFit="1" customWidth="1"/>
    <col min="8319" max="8319" width="10.33203125" style="170" bestFit="1" customWidth="1"/>
    <col min="8320" max="8330" width="9.33203125" style="170" bestFit="1" customWidth="1"/>
    <col min="8331" max="8332" width="8.33203125" style="170" bestFit="1" customWidth="1"/>
    <col min="8333" max="8333" width="12.88671875" style="170" bestFit="1" customWidth="1"/>
    <col min="8334" max="8334" width="13.109375" style="170" bestFit="1" customWidth="1"/>
    <col min="8335" max="8335" width="11.109375" style="170" bestFit="1" customWidth="1"/>
    <col min="8336" max="8336" width="11.88671875" style="170" bestFit="1" customWidth="1"/>
    <col min="8337" max="8448" width="8.88671875" style="170"/>
    <col min="8449" max="8449" width="10.6640625" style="170" bestFit="1" customWidth="1"/>
    <col min="8450" max="8450" width="11.33203125" style="170" bestFit="1" customWidth="1"/>
    <col min="8451" max="8452" width="12.88671875" style="170" bestFit="1" customWidth="1"/>
    <col min="8453" max="8453" width="14" style="170" bestFit="1" customWidth="1"/>
    <col min="8454" max="8455" width="12.88671875" style="170" bestFit="1" customWidth="1"/>
    <col min="8456" max="8457" width="11.33203125" style="170" bestFit="1" customWidth="1"/>
    <col min="8458" max="8459" width="12.88671875" style="170" bestFit="1" customWidth="1"/>
    <col min="8460" max="8460" width="11.33203125" style="170" bestFit="1" customWidth="1"/>
    <col min="8461" max="8461" width="12.88671875" style="170" bestFit="1" customWidth="1"/>
    <col min="8462" max="8462" width="11.33203125" style="170" bestFit="1" customWidth="1"/>
    <col min="8463" max="8468" width="12.88671875" style="170" bestFit="1" customWidth="1"/>
    <col min="8469" max="8470" width="11.33203125" style="170" bestFit="1" customWidth="1"/>
    <col min="8471" max="8476" width="12.88671875" style="170" bestFit="1" customWidth="1"/>
    <col min="8477" max="8478" width="11.33203125" style="170" bestFit="1" customWidth="1"/>
    <col min="8479" max="8481" width="12.88671875" style="170" bestFit="1" customWidth="1"/>
    <col min="8482" max="8484" width="11.33203125" style="170" bestFit="1" customWidth="1"/>
    <col min="8485" max="8488" width="12.88671875" style="170" bestFit="1" customWidth="1"/>
    <col min="8489" max="8489" width="11.33203125" style="170" bestFit="1" customWidth="1"/>
    <col min="8490" max="8515" width="12.88671875" style="170" bestFit="1" customWidth="1"/>
    <col min="8516" max="8517" width="11.33203125" style="170" bestFit="1" customWidth="1"/>
    <col min="8518" max="8518" width="15" style="170" bestFit="1" customWidth="1"/>
    <col min="8519" max="8520" width="8.88671875" style="170"/>
    <col min="8521" max="8521" width="8.33203125" style="170" bestFit="1" customWidth="1"/>
    <col min="8522" max="8522" width="10.33203125" style="170" bestFit="1" customWidth="1"/>
    <col min="8523" max="8523" width="9.33203125" style="170" bestFit="1" customWidth="1"/>
    <col min="8524" max="8524" width="11.33203125" style="170" bestFit="1" customWidth="1"/>
    <col min="8525" max="8525" width="8.33203125" style="170" bestFit="1" customWidth="1"/>
    <col min="8526" max="8527" width="10.33203125" style="170" bestFit="1" customWidth="1"/>
    <col min="8528" max="8528" width="9.33203125" style="170" bestFit="1" customWidth="1"/>
    <col min="8529" max="8531" width="8.33203125" style="170" bestFit="1" customWidth="1"/>
    <col min="8532" max="8532" width="10.33203125" style="170" bestFit="1" customWidth="1"/>
    <col min="8533" max="8533" width="8.33203125" style="170" bestFit="1" customWidth="1"/>
    <col min="8534" max="8534" width="11.33203125" style="170" bestFit="1" customWidth="1"/>
    <col min="8535" max="8535" width="9.33203125" style="170" bestFit="1" customWidth="1"/>
    <col min="8536" max="8536" width="10.33203125" style="170" bestFit="1" customWidth="1"/>
    <col min="8537" max="8537" width="9.33203125" style="170" bestFit="1" customWidth="1"/>
    <col min="8538" max="8539" width="10.33203125" style="170" bestFit="1" customWidth="1"/>
    <col min="8540" max="8540" width="8.33203125" style="170" bestFit="1" customWidth="1"/>
    <col min="8541" max="8541" width="9.33203125" style="170" bestFit="1" customWidth="1"/>
    <col min="8542" max="8542" width="8.33203125" style="170" bestFit="1" customWidth="1"/>
    <col min="8543" max="8543" width="9.33203125" style="170" bestFit="1" customWidth="1"/>
    <col min="8544" max="8545" width="10.33203125" style="170" bestFit="1" customWidth="1"/>
    <col min="8546" max="8547" width="9.33203125" style="170" bestFit="1" customWidth="1"/>
    <col min="8548" max="8548" width="8.33203125" style="170" bestFit="1" customWidth="1"/>
    <col min="8549" max="8551" width="9.33203125" style="170" bestFit="1" customWidth="1"/>
    <col min="8552" max="8552" width="10.33203125" style="170" bestFit="1" customWidth="1"/>
    <col min="8553" max="8554" width="9.33203125" style="170" bestFit="1" customWidth="1"/>
    <col min="8555" max="8556" width="8.33203125" style="170" bestFit="1" customWidth="1"/>
    <col min="8557" max="8560" width="9.33203125" style="170" bestFit="1" customWidth="1"/>
    <col min="8561" max="8565" width="10.33203125" style="170" bestFit="1" customWidth="1"/>
    <col min="8566" max="8570" width="9.33203125" style="170" bestFit="1" customWidth="1"/>
    <col min="8571" max="8571" width="11.33203125" style="170" bestFit="1" customWidth="1"/>
    <col min="8572" max="8572" width="9.33203125" style="170" bestFit="1" customWidth="1"/>
    <col min="8573" max="8573" width="10.33203125" style="170" bestFit="1" customWidth="1"/>
    <col min="8574" max="8574" width="9.33203125" style="170" bestFit="1" customWidth="1"/>
    <col min="8575" max="8575" width="10.33203125" style="170" bestFit="1" customWidth="1"/>
    <col min="8576" max="8586" width="9.33203125" style="170" bestFit="1" customWidth="1"/>
    <col min="8587" max="8588" width="8.33203125" style="170" bestFit="1" customWidth="1"/>
    <col min="8589" max="8589" width="12.88671875" style="170" bestFit="1" customWidth="1"/>
    <col min="8590" max="8590" width="13.109375" style="170" bestFit="1" customWidth="1"/>
    <col min="8591" max="8591" width="11.109375" style="170" bestFit="1" customWidth="1"/>
    <col min="8592" max="8592" width="11.88671875" style="170" bestFit="1" customWidth="1"/>
    <col min="8593" max="8704" width="8.88671875" style="170"/>
    <col min="8705" max="8705" width="10.6640625" style="170" bestFit="1" customWidth="1"/>
    <col min="8706" max="8706" width="11.33203125" style="170" bestFit="1" customWidth="1"/>
    <col min="8707" max="8708" width="12.88671875" style="170" bestFit="1" customWidth="1"/>
    <col min="8709" max="8709" width="14" style="170" bestFit="1" customWidth="1"/>
    <col min="8710" max="8711" width="12.88671875" style="170" bestFit="1" customWidth="1"/>
    <col min="8712" max="8713" width="11.33203125" style="170" bestFit="1" customWidth="1"/>
    <col min="8714" max="8715" width="12.88671875" style="170" bestFit="1" customWidth="1"/>
    <col min="8716" max="8716" width="11.33203125" style="170" bestFit="1" customWidth="1"/>
    <col min="8717" max="8717" width="12.88671875" style="170" bestFit="1" customWidth="1"/>
    <col min="8718" max="8718" width="11.33203125" style="170" bestFit="1" customWidth="1"/>
    <col min="8719" max="8724" width="12.88671875" style="170" bestFit="1" customWidth="1"/>
    <col min="8725" max="8726" width="11.33203125" style="170" bestFit="1" customWidth="1"/>
    <col min="8727" max="8732" width="12.88671875" style="170" bestFit="1" customWidth="1"/>
    <col min="8733" max="8734" width="11.33203125" style="170" bestFit="1" customWidth="1"/>
    <col min="8735" max="8737" width="12.88671875" style="170" bestFit="1" customWidth="1"/>
    <col min="8738" max="8740" width="11.33203125" style="170" bestFit="1" customWidth="1"/>
    <col min="8741" max="8744" width="12.88671875" style="170" bestFit="1" customWidth="1"/>
    <col min="8745" max="8745" width="11.33203125" style="170" bestFit="1" customWidth="1"/>
    <col min="8746" max="8771" width="12.88671875" style="170" bestFit="1" customWidth="1"/>
    <col min="8772" max="8773" width="11.33203125" style="170" bestFit="1" customWidth="1"/>
    <col min="8774" max="8774" width="15" style="170" bestFit="1" customWidth="1"/>
    <col min="8775" max="8776" width="8.88671875" style="170"/>
    <col min="8777" max="8777" width="8.33203125" style="170" bestFit="1" customWidth="1"/>
    <col min="8778" max="8778" width="10.33203125" style="170" bestFit="1" customWidth="1"/>
    <col min="8779" max="8779" width="9.33203125" style="170" bestFit="1" customWidth="1"/>
    <col min="8780" max="8780" width="11.33203125" style="170" bestFit="1" customWidth="1"/>
    <col min="8781" max="8781" width="8.33203125" style="170" bestFit="1" customWidth="1"/>
    <col min="8782" max="8783" width="10.33203125" style="170" bestFit="1" customWidth="1"/>
    <col min="8784" max="8784" width="9.33203125" style="170" bestFit="1" customWidth="1"/>
    <col min="8785" max="8787" width="8.33203125" style="170" bestFit="1" customWidth="1"/>
    <col min="8788" max="8788" width="10.33203125" style="170" bestFit="1" customWidth="1"/>
    <col min="8789" max="8789" width="8.33203125" style="170" bestFit="1" customWidth="1"/>
    <col min="8790" max="8790" width="11.33203125" style="170" bestFit="1" customWidth="1"/>
    <col min="8791" max="8791" width="9.33203125" style="170" bestFit="1" customWidth="1"/>
    <col min="8792" max="8792" width="10.33203125" style="170" bestFit="1" customWidth="1"/>
    <col min="8793" max="8793" width="9.33203125" style="170" bestFit="1" customWidth="1"/>
    <col min="8794" max="8795" width="10.33203125" style="170" bestFit="1" customWidth="1"/>
    <col min="8796" max="8796" width="8.33203125" style="170" bestFit="1" customWidth="1"/>
    <col min="8797" max="8797" width="9.33203125" style="170" bestFit="1" customWidth="1"/>
    <col min="8798" max="8798" width="8.33203125" style="170" bestFit="1" customWidth="1"/>
    <col min="8799" max="8799" width="9.33203125" style="170" bestFit="1" customWidth="1"/>
    <col min="8800" max="8801" width="10.33203125" style="170" bestFit="1" customWidth="1"/>
    <col min="8802" max="8803" width="9.33203125" style="170" bestFit="1" customWidth="1"/>
    <col min="8804" max="8804" width="8.33203125" style="170" bestFit="1" customWidth="1"/>
    <col min="8805" max="8807" width="9.33203125" style="170" bestFit="1" customWidth="1"/>
    <col min="8808" max="8808" width="10.33203125" style="170" bestFit="1" customWidth="1"/>
    <col min="8809" max="8810" width="9.33203125" style="170" bestFit="1" customWidth="1"/>
    <col min="8811" max="8812" width="8.33203125" style="170" bestFit="1" customWidth="1"/>
    <col min="8813" max="8816" width="9.33203125" style="170" bestFit="1" customWidth="1"/>
    <col min="8817" max="8821" width="10.33203125" style="170" bestFit="1" customWidth="1"/>
    <col min="8822" max="8826" width="9.33203125" style="170" bestFit="1" customWidth="1"/>
    <col min="8827" max="8827" width="11.33203125" style="170" bestFit="1" customWidth="1"/>
    <col min="8828" max="8828" width="9.33203125" style="170" bestFit="1" customWidth="1"/>
    <col min="8829" max="8829" width="10.33203125" style="170" bestFit="1" customWidth="1"/>
    <col min="8830" max="8830" width="9.33203125" style="170" bestFit="1" customWidth="1"/>
    <col min="8831" max="8831" width="10.33203125" style="170" bestFit="1" customWidth="1"/>
    <col min="8832" max="8842" width="9.33203125" style="170" bestFit="1" customWidth="1"/>
    <col min="8843" max="8844" width="8.33203125" style="170" bestFit="1" customWidth="1"/>
    <col min="8845" max="8845" width="12.88671875" style="170" bestFit="1" customWidth="1"/>
    <col min="8846" max="8846" width="13.109375" style="170" bestFit="1" customWidth="1"/>
    <col min="8847" max="8847" width="11.109375" style="170" bestFit="1" customWidth="1"/>
    <col min="8848" max="8848" width="11.88671875" style="170" bestFit="1" customWidth="1"/>
    <col min="8849" max="8960" width="8.88671875" style="170"/>
    <col min="8961" max="8961" width="10.6640625" style="170" bestFit="1" customWidth="1"/>
    <col min="8962" max="8962" width="11.33203125" style="170" bestFit="1" customWidth="1"/>
    <col min="8963" max="8964" width="12.88671875" style="170" bestFit="1" customWidth="1"/>
    <col min="8965" max="8965" width="14" style="170" bestFit="1" customWidth="1"/>
    <col min="8966" max="8967" width="12.88671875" style="170" bestFit="1" customWidth="1"/>
    <col min="8968" max="8969" width="11.33203125" style="170" bestFit="1" customWidth="1"/>
    <col min="8970" max="8971" width="12.88671875" style="170" bestFit="1" customWidth="1"/>
    <col min="8972" max="8972" width="11.33203125" style="170" bestFit="1" customWidth="1"/>
    <col min="8973" max="8973" width="12.88671875" style="170" bestFit="1" customWidth="1"/>
    <col min="8974" max="8974" width="11.33203125" style="170" bestFit="1" customWidth="1"/>
    <col min="8975" max="8980" width="12.88671875" style="170" bestFit="1" customWidth="1"/>
    <col min="8981" max="8982" width="11.33203125" style="170" bestFit="1" customWidth="1"/>
    <col min="8983" max="8988" width="12.88671875" style="170" bestFit="1" customWidth="1"/>
    <col min="8989" max="8990" width="11.33203125" style="170" bestFit="1" customWidth="1"/>
    <col min="8991" max="8993" width="12.88671875" style="170" bestFit="1" customWidth="1"/>
    <col min="8994" max="8996" width="11.33203125" style="170" bestFit="1" customWidth="1"/>
    <col min="8997" max="9000" width="12.88671875" style="170" bestFit="1" customWidth="1"/>
    <col min="9001" max="9001" width="11.33203125" style="170" bestFit="1" customWidth="1"/>
    <col min="9002" max="9027" width="12.88671875" style="170" bestFit="1" customWidth="1"/>
    <col min="9028" max="9029" width="11.33203125" style="170" bestFit="1" customWidth="1"/>
    <col min="9030" max="9030" width="15" style="170" bestFit="1" customWidth="1"/>
    <col min="9031" max="9032" width="8.88671875" style="170"/>
    <col min="9033" max="9033" width="8.33203125" style="170" bestFit="1" customWidth="1"/>
    <col min="9034" max="9034" width="10.33203125" style="170" bestFit="1" customWidth="1"/>
    <col min="9035" max="9035" width="9.33203125" style="170" bestFit="1" customWidth="1"/>
    <col min="9036" max="9036" width="11.33203125" style="170" bestFit="1" customWidth="1"/>
    <col min="9037" max="9037" width="8.33203125" style="170" bestFit="1" customWidth="1"/>
    <col min="9038" max="9039" width="10.33203125" style="170" bestFit="1" customWidth="1"/>
    <col min="9040" max="9040" width="9.33203125" style="170" bestFit="1" customWidth="1"/>
    <col min="9041" max="9043" width="8.33203125" style="170" bestFit="1" customWidth="1"/>
    <col min="9044" max="9044" width="10.33203125" style="170" bestFit="1" customWidth="1"/>
    <col min="9045" max="9045" width="8.33203125" style="170" bestFit="1" customWidth="1"/>
    <col min="9046" max="9046" width="11.33203125" style="170" bestFit="1" customWidth="1"/>
    <col min="9047" max="9047" width="9.33203125" style="170" bestFit="1" customWidth="1"/>
    <col min="9048" max="9048" width="10.33203125" style="170" bestFit="1" customWidth="1"/>
    <col min="9049" max="9049" width="9.33203125" style="170" bestFit="1" customWidth="1"/>
    <col min="9050" max="9051" width="10.33203125" style="170" bestFit="1" customWidth="1"/>
    <col min="9052" max="9052" width="8.33203125" style="170" bestFit="1" customWidth="1"/>
    <col min="9053" max="9053" width="9.33203125" style="170" bestFit="1" customWidth="1"/>
    <col min="9054" max="9054" width="8.33203125" style="170" bestFit="1" customWidth="1"/>
    <col min="9055" max="9055" width="9.33203125" style="170" bestFit="1" customWidth="1"/>
    <col min="9056" max="9057" width="10.33203125" style="170" bestFit="1" customWidth="1"/>
    <col min="9058" max="9059" width="9.33203125" style="170" bestFit="1" customWidth="1"/>
    <col min="9060" max="9060" width="8.33203125" style="170" bestFit="1" customWidth="1"/>
    <col min="9061" max="9063" width="9.33203125" style="170" bestFit="1" customWidth="1"/>
    <col min="9064" max="9064" width="10.33203125" style="170" bestFit="1" customWidth="1"/>
    <col min="9065" max="9066" width="9.33203125" style="170" bestFit="1" customWidth="1"/>
    <col min="9067" max="9068" width="8.33203125" style="170" bestFit="1" customWidth="1"/>
    <col min="9069" max="9072" width="9.33203125" style="170" bestFit="1" customWidth="1"/>
    <col min="9073" max="9077" width="10.33203125" style="170" bestFit="1" customWidth="1"/>
    <col min="9078" max="9082" width="9.33203125" style="170" bestFit="1" customWidth="1"/>
    <col min="9083" max="9083" width="11.33203125" style="170" bestFit="1" customWidth="1"/>
    <col min="9084" max="9084" width="9.33203125" style="170" bestFit="1" customWidth="1"/>
    <col min="9085" max="9085" width="10.33203125" style="170" bestFit="1" customWidth="1"/>
    <col min="9086" max="9086" width="9.33203125" style="170" bestFit="1" customWidth="1"/>
    <col min="9087" max="9087" width="10.33203125" style="170" bestFit="1" customWidth="1"/>
    <col min="9088" max="9098" width="9.33203125" style="170" bestFit="1" customWidth="1"/>
    <col min="9099" max="9100" width="8.33203125" style="170" bestFit="1" customWidth="1"/>
    <col min="9101" max="9101" width="12.88671875" style="170" bestFit="1" customWidth="1"/>
    <col min="9102" max="9102" width="13.109375" style="170" bestFit="1" customWidth="1"/>
    <col min="9103" max="9103" width="11.109375" style="170" bestFit="1" customWidth="1"/>
    <col min="9104" max="9104" width="11.88671875" style="170" bestFit="1" customWidth="1"/>
    <col min="9105" max="9216" width="8.88671875" style="170"/>
    <col min="9217" max="9217" width="10.6640625" style="170" bestFit="1" customWidth="1"/>
    <col min="9218" max="9218" width="11.33203125" style="170" bestFit="1" customWidth="1"/>
    <col min="9219" max="9220" width="12.88671875" style="170" bestFit="1" customWidth="1"/>
    <col min="9221" max="9221" width="14" style="170" bestFit="1" customWidth="1"/>
    <col min="9222" max="9223" width="12.88671875" style="170" bestFit="1" customWidth="1"/>
    <col min="9224" max="9225" width="11.33203125" style="170" bestFit="1" customWidth="1"/>
    <col min="9226" max="9227" width="12.88671875" style="170" bestFit="1" customWidth="1"/>
    <col min="9228" max="9228" width="11.33203125" style="170" bestFit="1" customWidth="1"/>
    <col min="9229" max="9229" width="12.88671875" style="170" bestFit="1" customWidth="1"/>
    <col min="9230" max="9230" width="11.33203125" style="170" bestFit="1" customWidth="1"/>
    <col min="9231" max="9236" width="12.88671875" style="170" bestFit="1" customWidth="1"/>
    <col min="9237" max="9238" width="11.33203125" style="170" bestFit="1" customWidth="1"/>
    <col min="9239" max="9244" width="12.88671875" style="170" bestFit="1" customWidth="1"/>
    <col min="9245" max="9246" width="11.33203125" style="170" bestFit="1" customWidth="1"/>
    <col min="9247" max="9249" width="12.88671875" style="170" bestFit="1" customWidth="1"/>
    <col min="9250" max="9252" width="11.33203125" style="170" bestFit="1" customWidth="1"/>
    <col min="9253" max="9256" width="12.88671875" style="170" bestFit="1" customWidth="1"/>
    <col min="9257" max="9257" width="11.33203125" style="170" bestFit="1" customWidth="1"/>
    <col min="9258" max="9283" width="12.88671875" style="170" bestFit="1" customWidth="1"/>
    <col min="9284" max="9285" width="11.33203125" style="170" bestFit="1" customWidth="1"/>
    <col min="9286" max="9286" width="15" style="170" bestFit="1" customWidth="1"/>
    <col min="9287" max="9288" width="8.88671875" style="170"/>
    <col min="9289" max="9289" width="8.33203125" style="170" bestFit="1" customWidth="1"/>
    <col min="9290" max="9290" width="10.33203125" style="170" bestFit="1" customWidth="1"/>
    <col min="9291" max="9291" width="9.33203125" style="170" bestFit="1" customWidth="1"/>
    <col min="9292" max="9292" width="11.33203125" style="170" bestFit="1" customWidth="1"/>
    <col min="9293" max="9293" width="8.33203125" style="170" bestFit="1" customWidth="1"/>
    <col min="9294" max="9295" width="10.33203125" style="170" bestFit="1" customWidth="1"/>
    <col min="9296" max="9296" width="9.33203125" style="170" bestFit="1" customWidth="1"/>
    <col min="9297" max="9299" width="8.33203125" style="170" bestFit="1" customWidth="1"/>
    <col min="9300" max="9300" width="10.33203125" style="170" bestFit="1" customWidth="1"/>
    <col min="9301" max="9301" width="8.33203125" style="170" bestFit="1" customWidth="1"/>
    <col min="9302" max="9302" width="11.33203125" style="170" bestFit="1" customWidth="1"/>
    <col min="9303" max="9303" width="9.33203125" style="170" bestFit="1" customWidth="1"/>
    <col min="9304" max="9304" width="10.33203125" style="170" bestFit="1" customWidth="1"/>
    <col min="9305" max="9305" width="9.33203125" style="170" bestFit="1" customWidth="1"/>
    <col min="9306" max="9307" width="10.33203125" style="170" bestFit="1" customWidth="1"/>
    <col min="9308" max="9308" width="8.33203125" style="170" bestFit="1" customWidth="1"/>
    <col min="9309" max="9309" width="9.33203125" style="170" bestFit="1" customWidth="1"/>
    <col min="9310" max="9310" width="8.33203125" style="170" bestFit="1" customWidth="1"/>
    <col min="9311" max="9311" width="9.33203125" style="170" bestFit="1" customWidth="1"/>
    <col min="9312" max="9313" width="10.33203125" style="170" bestFit="1" customWidth="1"/>
    <col min="9314" max="9315" width="9.33203125" style="170" bestFit="1" customWidth="1"/>
    <col min="9316" max="9316" width="8.33203125" style="170" bestFit="1" customWidth="1"/>
    <col min="9317" max="9319" width="9.33203125" style="170" bestFit="1" customWidth="1"/>
    <col min="9320" max="9320" width="10.33203125" style="170" bestFit="1" customWidth="1"/>
    <col min="9321" max="9322" width="9.33203125" style="170" bestFit="1" customWidth="1"/>
    <col min="9323" max="9324" width="8.33203125" style="170" bestFit="1" customWidth="1"/>
    <col min="9325" max="9328" width="9.33203125" style="170" bestFit="1" customWidth="1"/>
    <col min="9329" max="9333" width="10.33203125" style="170" bestFit="1" customWidth="1"/>
    <col min="9334" max="9338" width="9.33203125" style="170" bestFit="1" customWidth="1"/>
    <col min="9339" max="9339" width="11.33203125" style="170" bestFit="1" customWidth="1"/>
    <col min="9340" max="9340" width="9.33203125" style="170" bestFit="1" customWidth="1"/>
    <col min="9341" max="9341" width="10.33203125" style="170" bestFit="1" customWidth="1"/>
    <col min="9342" max="9342" width="9.33203125" style="170" bestFit="1" customWidth="1"/>
    <col min="9343" max="9343" width="10.33203125" style="170" bestFit="1" customWidth="1"/>
    <col min="9344" max="9354" width="9.33203125" style="170" bestFit="1" customWidth="1"/>
    <col min="9355" max="9356" width="8.33203125" style="170" bestFit="1" customWidth="1"/>
    <col min="9357" max="9357" width="12.88671875" style="170" bestFit="1" customWidth="1"/>
    <col min="9358" max="9358" width="13.109375" style="170" bestFit="1" customWidth="1"/>
    <col min="9359" max="9359" width="11.109375" style="170" bestFit="1" customWidth="1"/>
    <col min="9360" max="9360" width="11.88671875" style="170" bestFit="1" customWidth="1"/>
    <col min="9361" max="9472" width="8.88671875" style="170"/>
    <col min="9473" max="9473" width="10.6640625" style="170" bestFit="1" customWidth="1"/>
    <col min="9474" max="9474" width="11.33203125" style="170" bestFit="1" customWidth="1"/>
    <col min="9475" max="9476" width="12.88671875" style="170" bestFit="1" customWidth="1"/>
    <col min="9477" max="9477" width="14" style="170" bestFit="1" customWidth="1"/>
    <col min="9478" max="9479" width="12.88671875" style="170" bestFit="1" customWidth="1"/>
    <col min="9480" max="9481" width="11.33203125" style="170" bestFit="1" customWidth="1"/>
    <col min="9482" max="9483" width="12.88671875" style="170" bestFit="1" customWidth="1"/>
    <col min="9484" max="9484" width="11.33203125" style="170" bestFit="1" customWidth="1"/>
    <col min="9485" max="9485" width="12.88671875" style="170" bestFit="1" customWidth="1"/>
    <col min="9486" max="9486" width="11.33203125" style="170" bestFit="1" customWidth="1"/>
    <col min="9487" max="9492" width="12.88671875" style="170" bestFit="1" customWidth="1"/>
    <col min="9493" max="9494" width="11.33203125" style="170" bestFit="1" customWidth="1"/>
    <col min="9495" max="9500" width="12.88671875" style="170" bestFit="1" customWidth="1"/>
    <col min="9501" max="9502" width="11.33203125" style="170" bestFit="1" customWidth="1"/>
    <col min="9503" max="9505" width="12.88671875" style="170" bestFit="1" customWidth="1"/>
    <col min="9506" max="9508" width="11.33203125" style="170" bestFit="1" customWidth="1"/>
    <col min="9509" max="9512" width="12.88671875" style="170" bestFit="1" customWidth="1"/>
    <col min="9513" max="9513" width="11.33203125" style="170" bestFit="1" customWidth="1"/>
    <col min="9514" max="9539" width="12.88671875" style="170" bestFit="1" customWidth="1"/>
    <col min="9540" max="9541" width="11.33203125" style="170" bestFit="1" customWidth="1"/>
    <col min="9542" max="9542" width="15" style="170" bestFit="1" customWidth="1"/>
    <col min="9543" max="9544" width="8.88671875" style="170"/>
    <col min="9545" max="9545" width="8.33203125" style="170" bestFit="1" customWidth="1"/>
    <col min="9546" max="9546" width="10.33203125" style="170" bestFit="1" customWidth="1"/>
    <col min="9547" max="9547" width="9.33203125" style="170" bestFit="1" customWidth="1"/>
    <col min="9548" max="9548" width="11.33203125" style="170" bestFit="1" customWidth="1"/>
    <col min="9549" max="9549" width="8.33203125" style="170" bestFit="1" customWidth="1"/>
    <col min="9550" max="9551" width="10.33203125" style="170" bestFit="1" customWidth="1"/>
    <col min="9552" max="9552" width="9.33203125" style="170" bestFit="1" customWidth="1"/>
    <col min="9553" max="9555" width="8.33203125" style="170" bestFit="1" customWidth="1"/>
    <col min="9556" max="9556" width="10.33203125" style="170" bestFit="1" customWidth="1"/>
    <col min="9557" max="9557" width="8.33203125" style="170" bestFit="1" customWidth="1"/>
    <col min="9558" max="9558" width="11.33203125" style="170" bestFit="1" customWidth="1"/>
    <col min="9559" max="9559" width="9.33203125" style="170" bestFit="1" customWidth="1"/>
    <col min="9560" max="9560" width="10.33203125" style="170" bestFit="1" customWidth="1"/>
    <col min="9561" max="9561" width="9.33203125" style="170" bestFit="1" customWidth="1"/>
    <col min="9562" max="9563" width="10.33203125" style="170" bestFit="1" customWidth="1"/>
    <col min="9564" max="9564" width="8.33203125" style="170" bestFit="1" customWidth="1"/>
    <col min="9565" max="9565" width="9.33203125" style="170" bestFit="1" customWidth="1"/>
    <col min="9566" max="9566" width="8.33203125" style="170" bestFit="1" customWidth="1"/>
    <col min="9567" max="9567" width="9.33203125" style="170" bestFit="1" customWidth="1"/>
    <col min="9568" max="9569" width="10.33203125" style="170" bestFit="1" customWidth="1"/>
    <col min="9570" max="9571" width="9.33203125" style="170" bestFit="1" customWidth="1"/>
    <col min="9572" max="9572" width="8.33203125" style="170" bestFit="1" customWidth="1"/>
    <col min="9573" max="9575" width="9.33203125" style="170" bestFit="1" customWidth="1"/>
    <col min="9576" max="9576" width="10.33203125" style="170" bestFit="1" customWidth="1"/>
    <col min="9577" max="9578" width="9.33203125" style="170" bestFit="1" customWidth="1"/>
    <col min="9579" max="9580" width="8.33203125" style="170" bestFit="1" customWidth="1"/>
    <col min="9581" max="9584" width="9.33203125" style="170" bestFit="1" customWidth="1"/>
    <col min="9585" max="9589" width="10.33203125" style="170" bestFit="1" customWidth="1"/>
    <col min="9590" max="9594" width="9.33203125" style="170" bestFit="1" customWidth="1"/>
    <col min="9595" max="9595" width="11.33203125" style="170" bestFit="1" customWidth="1"/>
    <col min="9596" max="9596" width="9.33203125" style="170" bestFit="1" customWidth="1"/>
    <col min="9597" max="9597" width="10.33203125" style="170" bestFit="1" customWidth="1"/>
    <col min="9598" max="9598" width="9.33203125" style="170" bestFit="1" customWidth="1"/>
    <col min="9599" max="9599" width="10.33203125" style="170" bestFit="1" customWidth="1"/>
    <col min="9600" max="9610" width="9.33203125" style="170" bestFit="1" customWidth="1"/>
    <col min="9611" max="9612" width="8.33203125" style="170" bestFit="1" customWidth="1"/>
    <col min="9613" max="9613" width="12.88671875" style="170" bestFit="1" customWidth="1"/>
    <col min="9614" max="9614" width="13.109375" style="170" bestFit="1" customWidth="1"/>
    <col min="9615" max="9615" width="11.109375" style="170" bestFit="1" customWidth="1"/>
    <col min="9616" max="9616" width="11.88671875" style="170" bestFit="1" customWidth="1"/>
    <col min="9617" max="9728" width="8.88671875" style="170"/>
    <col min="9729" max="9729" width="10.6640625" style="170" bestFit="1" customWidth="1"/>
    <col min="9730" max="9730" width="11.33203125" style="170" bestFit="1" customWidth="1"/>
    <col min="9731" max="9732" width="12.88671875" style="170" bestFit="1" customWidth="1"/>
    <col min="9733" max="9733" width="14" style="170" bestFit="1" customWidth="1"/>
    <col min="9734" max="9735" width="12.88671875" style="170" bestFit="1" customWidth="1"/>
    <col min="9736" max="9737" width="11.33203125" style="170" bestFit="1" customWidth="1"/>
    <col min="9738" max="9739" width="12.88671875" style="170" bestFit="1" customWidth="1"/>
    <col min="9740" max="9740" width="11.33203125" style="170" bestFit="1" customWidth="1"/>
    <col min="9741" max="9741" width="12.88671875" style="170" bestFit="1" customWidth="1"/>
    <col min="9742" max="9742" width="11.33203125" style="170" bestFit="1" customWidth="1"/>
    <col min="9743" max="9748" width="12.88671875" style="170" bestFit="1" customWidth="1"/>
    <col min="9749" max="9750" width="11.33203125" style="170" bestFit="1" customWidth="1"/>
    <col min="9751" max="9756" width="12.88671875" style="170" bestFit="1" customWidth="1"/>
    <col min="9757" max="9758" width="11.33203125" style="170" bestFit="1" customWidth="1"/>
    <col min="9759" max="9761" width="12.88671875" style="170" bestFit="1" customWidth="1"/>
    <col min="9762" max="9764" width="11.33203125" style="170" bestFit="1" customWidth="1"/>
    <col min="9765" max="9768" width="12.88671875" style="170" bestFit="1" customWidth="1"/>
    <col min="9769" max="9769" width="11.33203125" style="170" bestFit="1" customWidth="1"/>
    <col min="9770" max="9795" width="12.88671875" style="170" bestFit="1" customWidth="1"/>
    <col min="9796" max="9797" width="11.33203125" style="170" bestFit="1" customWidth="1"/>
    <col min="9798" max="9798" width="15" style="170" bestFit="1" customWidth="1"/>
    <col min="9799" max="9800" width="8.88671875" style="170"/>
    <col min="9801" max="9801" width="8.33203125" style="170" bestFit="1" customWidth="1"/>
    <col min="9802" max="9802" width="10.33203125" style="170" bestFit="1" customWidth="1"/>
    <col min="9803" max="9803" width="9.33203125" style="170" bestFit="1" customWidth="1"/>
    <col min="9804" max="9804" width="11.33203125" style="170" bestFit="1" customWidth="1"/>
    <col min="9805" max="9805" width="8.33203125" style="170" bestFit="1" customWidth="1"/>
    <col min="9806" max="9807" width="10.33203125" style="170" bestFit="1" customWidth="1"/>
    <col min="9808" max="9808" width="9.33203125" style="170" bestFit="1" customWidth="1"/>
    <col min="9809" max="9811" width="8.33203125" style="170" bestFit="1" customWidth="1"/>
    <col min="9812" max="9812" width="10.33203125" style="170" bestFit="1" customWidth="1"/>
    <col min="9813" max="9813" width="8.33203125" style="170" bestFit="1" customWidth="1"/>
    <col min="9814" max="9814" width="11.33203125" style="170" bestFit="1" customWidth="1"/>
    <col min="9815" max="9815" width="9.33203125" style="170" bestFit="1" customWidth="1"/>
    <col min="9816" max="9816" width="10.33203125" style="170" bestFit="1" customWidth="1"/>
    <col min="9817" max="9817" width="9.33203125" style="170" bestFit="1" customWidth="1"/>
    <col min="9818" max="9819" width="10.33203125" style="170" bestFit="1" customWidth="1"/>
    <col min="9820" max="9820" width="8.33203125" style="170" bestFit="1" customWidth="1"/>
    <col min="9821" max="9821" width="9.33203125" style="170" bestFit="1" customWidth="1"/>
    <col min="9822" max="9822" width="8.33203125" style="170" bestFit="1" customWidth="1"/>
    <col min="9823" max="9823" width="9.33203125" style="170" bestFit="1" customWidth="1"/>
    <col min="9824" max="9825" width="10.33203125" style="170" bestFit="1" customWidth="1"/>
    <col min="9826" max="9827" width="9.33203125" style="170" bestFit="1" customWidth="1"/>
    <col min="9828" max="9828" width="8.33203125" style="170" bestFit="1" customWidth="1"/>
    <col min="9829" max="9831" width="9.33203125" style="170" bestFit="1" customWidth="1"/>
    <col min="9832" max="9832" width="10.33203125" style="170" bestFit="1" customWidth="1"/>
    <col min="9833" max="9834" width="9.33203125" style="170" bestFit="1" customWidth="1"/>
    <col min="9835" max="9836" width="8.33203125" style="170" bestFit="1" customWidth="1"/>
    <col min="9837" max="9840" width="9.33203125" style="170" bestFit="1" customWidth="1"/>
    <col min="9841" max="9845" width="10.33203125" style="170" bestFit="1" customWidth="1"/>
    <col min="9846" max="9850" width="9.33203125" style="170" bestFit="1" customWidth="1"/>
    <col min="9851" max="9851" width="11.33203125" style="170" bestFit="1" customWidth="1"/>
    <col min="9852" max="9852" width="9.33203125" style="170" bestFit="1" customWidth="1"/>
    <col min="9853" max="9853" width="10.33203125" style="170" bestFit="1" customWidth="1"/>
    <col min="9854" max="9854" width="9.33203125" style="170" bestFit="1" customWidth="1"/>
    <col min="9855" max="9855" width="10.33203125" style="170" bestFit="1" customWidth="1"/>
    <col min="9856" max="9866" width="9.33203125" style="170" bestFit="1" customWidth="1"/>
    <col min="9867" max="9868" width="8.33203125" style="170" bestFit="1" customWidth="1"/>
    <col min="9869" max="9869" width="12.88671875" style="170" bestFit="1" customWidth="1"/>
    <col min="9870" max="9870" width="13.109375" style="170" bestFit="1" customWidth="1"/>
    <col min="9871" max="9871" width="11.109375" style="170" bestFit="1" customWidth="1"/>
    <col min="9872" max="9872" width="11.88671875" style="170" bestFit="1" customWidth="1"/>
    <col min="9873" max="9984" width="8.88671875" style="170"/>
    <col min="9985" max="9985" width="10.6640625" style="170" bestFit="1" customWidth="1"/>
    <col min="9986" max="9986" width="11.33203125" style="170" bestFit="1" customWidth="1"/>
    <col min="9987" max="9988" width="12.88671875" style="170" bestFit="1" customWidth="1"/>
    <col min="9989" max="9989" width="14" style="170" bestFit="1" customWidth="1"/>
    <col min="9990" max="9991" width="12.88671875" style="170" bestFit="1" customWidth="1"/>
    <col min="9992" max="9993" width="11.33203125" style="170" bestFit="1" customWidth="1"/>
    <col min="9994" max="9995" width="12.88671875" style="170" bestFit="1" customWidth="1"/>
    <col min="9996" max="9996" width="11.33203125" style="170" bestFit="1" customWidth="1"/>
    <col min="9997" max="9997" width="12.88671875" style="170" bestFit="1" customWidth="1"/>
    <col min="9998" max="9998" width="11.33203125" style="170" bestFit="1" customWidth="1"/>
    <col min="9999" max="10004" width="12.88671875" style="170" bestFit="1" customWidth="1"/>
    <col min="10005" max="10006" width="11.33203125" style="170" bestFit="1" customWidth="1"/>
    <col min="10007" max="10012" width="12.88671875" style="170" bestFit="1" customWidth="1"/>
    <col min="10013" max="10014" width="11.33203125" style="170" bestFit="1" customWidth="1"/>
    <col min="10015" max="10017" width="12.88671875" style="170" bestFit="1" customWidth="1"/>
    <col min="10018" max="10020" width="11.33203125" style="170" bestFit="1" customWidth="1"/>
    <col min="10021" max="10024" width="12.88671875" style="170" bestFit="1" customWidth="1"/>
    <col min="10025" max="10025" width="11.33203125" style="170" bestFit="1" customWidth="1"/>
    <col min="10026" max="10051" width="12.88671875" style="170" bestFit="1" customWidth="1"/>
    <col min="10052" max="10053" width="11.33203125" style="170" bestFit="1" customWidth="1"/>
    <col min="10054" max="10054" width="15" style="170" bestFit="1" customWidth="1"/>
    <col min="10055" max="10056" width="8.88671875" style="170"/>
    <col min="10057" max="10057" width="8.33203125" style="170" bestFit="1" customWidth="1"/>
    <col min="10058" max="10058" width="10.33203125" style="170" bestFit="1" customWidth="1"/>
    <col min="10059" max="10059" width="9.33203125" style="170" bestFit="1" customWidth="1"/>
    <col min="10060" max="10060" width="11.33203125" style="170" bestFit="1" customWidth="1"/>
    <col min="10061" max="10061" width="8.33203125" style="170" bestFit="1" customWidth="1"/>
    <col min="10062" max="10063" width="10.33203125" style="170" bestFit="1" customWidth="1"/>
    <col min="10064" max="10064" width="9.33203125" style="170" bestFit="1" customWidth="1"/>
    <col min="10065" max="10067" width="8.33203125" style="170" bestFit="1" customWidth="1"/>
    <col min="10068" max="10068" width="10.33203125" style="170" bestFit="1" customWidth="1"/>
    <col min="10069" max="10069" width="8.33203125" style="170" bestFit="1" customWidth="1"/>
    <col min="10070" max="10070" width="11.33203125" style="170" bestFit="1" customWidth="1"/>
    <col min="10071" max="10071" width="9.33203125" style="170" bestFit="1" customWidth="1"/>
    <col min="10072" max="10072" width="10.33203125" style="170" bestFit="1" customWidth="1"/>
    <col min="10073" max="10073" width="9.33203125" style="170" bestFit="1" customWidth="1"/>
    <col min="10074" max="10075" width="10.33203125" style="170" bestFit="1" customWidth="1"/>
    <col min="10076" max="10076" width="8.33203125" style="170" bestFit="1" customWidth="1"/>
    <col min="10077" max="10077" width="9.33203125" style="170" bestFit="1" customWidth="1"/>
    <col min="10078" max="10078" width="8.33203125" style="170" bestFit="1" customWidth="1"/>
    <col min="10079" max="10079" width="9.33203125" style="170" bestFit="1" customWidth="1"/>
    <col min="10080" max="10081" width="10.33203125" style="170" bestFit="1" customWidth="1"/>
    <col min="10082" max="10083" width="9.33203125" style="170" bestFit="1" customWidth="1"/>
    <col min="10084" max="10084" width="8.33203125" style="170" bestFit="1" customWidth="1"/>
    <col min="10085" max="10087" width="9.33203125" style="170" bestFit="1" customWidth="1"/>
    <col min="10088" max="10088" width="10.33203125" style="170" bestFit="1" customWidth="1"/>
    <col min="10089" max="10090" width="9.33203125" style="170" bestFit="1" customWidth="1"/>
    <col min="10091" max="10092" width="8.33203125" style="170" bestFit="1" customWidth="1"/>
    <col min="10093" max="10096" width="9.33203125" style="170" bestFit="1" customWidth="1"/>
    <col min="10097" max="10101" width="10.33203125" style="170" bestFit="1" customWidth="1"/>
    <col min="10102" max="10106" width="9.33203125" style="170" bestFit="1" customWidth="1"/>
    <col min="10107" max="10107" width="11.33203125" style="170" bestFit="1" customWidth="1"/>
    <col min="10108" max="10108" width="9.33203125" style="170" bestFit="1" customWidth="1"/>
    <col min="10109" max="10109" width="10.33203125" style="170" bestFit="1" customWidth="1"/>
    <col min="10110" max="10110" width="9.33203125" style="170" bestFit="1" customWidth="1"/>
    <col min="10111" max="10111" width="10.33203125" style="170" bestFit="1" customWidth="1"/>
    <col min="10112" max="10122" width="9.33203125" style="170" bestFit="1" customWidth="1"/>
    <col min="10123" max="10124" width="8.33203125" style="170" bestFit="1" customWidth="1"/>
    <col min="10125" max="10125" width="12.88671875" style="170" bestFit="1" customWidth="1"/>
    <col min="10126" max="10126" width="13.109375" style="170" bestFit="1" customWidth="1"/>
    <col min="10127" max="10127" width="11.109375" style="170" bestFit="1" customWidth="1"/>
    <col min="10128" max="10128" width="11.88671875" style="170" bestFit="1" customWidth="1"/>
    <col min="10129" max="10240" width="8.88671875" style="170"/>
    <col min="10241" max="10241" width="10.6640625" style="170" bestFit="1" customWidth="1"/>
    <col min="10242" max="10242" width="11.33203125" style="170" bestFit="1" customWidth="1"/>
    <col min="10243" max="10244" width="12.88671875" style="170" bestFit="1" customWidth="1"/>
    <col min="10245" max="10245" width="14" style="170" bestFit="1" customWidth="1"/>
    <col min="10246" max="10247" width="12.88671875" style="170" bestFit="1" customWidth="1"/>
    <col min="10248" max="10249" width="11.33203125" style="170" bestFit="1" customWidth="1"/>
    <col min="10250" max="10251" width="12.88671875" style="170" bestFit="1" customWidth="1"/>
    <col min="10252" max="10252" width="11.33203125" style="170" bestFit="1" customWidth="1"/>
    <col min="10253" max="10253" width="12.88671875" style="170" bestFit="1" customWidth="1"/>
    <col min="10254" max="10254" width="11.33203125" style="170" bestFit="1" customWidth="1"/>
    <col min="10255" max="10260" width="12.88671875" style="170" bestFit="1" customWidth="1"/>
    <col min="10261" max="10262" width="11.33203125" style="170" bestFit="1" customWidth="1"/>
    <col min="10263" max="10268" width="12.88671875" style="170" bestFit="1" customWidth="1"/>
    <col min="10269" max="10270" width="11.33203125" style="170" bestFit="1" customWidth="1"/>
    <col min="10271" max="10273" width="12.88671875" style="170" bestFit="1" customWidth="1"/>
    <col min="10274" max="10276" width="11.33203125" style="170" bestFit="1" customWidth="1"/>
    <col min="10277" max="10280" width="12.88671875" style="170" bestFit="1" customWidth="1"/>
    <col min="10281" max="10281" width="11.33203125" style="170" bestFit="1" customWidth="1"/>
    <col min="10282" max="10307" width="12.88671875" style="170" bestFit="1" customWidth="1"/>
    <col min="10308" max="10309" width="11.33203125" style="170" bestFit="1" customWidth="1"/>
    <col min="10310" max="10310" width="15" style="170" bestFit="1" customWidth="1"/>
    <col min="10311" max="10312" width="8.88671875" style="170"/>
    <col min="10313" max="10313" width="8.33203125" style="170" bestFit="1" customWidth="1"/>
    <col min="10314" max="10314" width="10.33203125" style="170" bestFit="1" customWidth="1"/>
    <col min="10315" max="10315" width="9.33203125" style="170" bestFit="1" customWidth="1"/>
    <col min="10316" max="10316" width="11.33203125" style="170" bestFit="1" customWidth="1"/>
    <col min="10317" max="10317" width="8.33203125" style="170" bestFit="1" customWidth="1"/>
    <col min="10318" max="10319" width="10.33203125" style="170" bestFit="1" customWidth="1"/>
    <col min="10320" max="10320" width="9.33203125" style="170" bestFit="1" customWidth="1"/>
    <col min="10321" max="10323" width="8.33203125" style="170" bestFit="1" customWidth="1"/>
    <col min="10324" max="10324" width="10.33203125" style="170" bestFit="1" customWidth="1"/>
    <col min="10325" max="10325" width="8.33203125" style="170" bestFit="1" customWidth="1"/>
    <col min="10326" max="10326" width="11.33203125" style="170" bestFit="1" customWidth="1"/>
    <col min="10327" max="10327" width="9.33203125" style="170" bestFit="1" customWidth="1"/>
    <col min="10328" max="10328" width="10.33203125" style="170" bestFit="1" customWidth="1"/>
    <col min="10329" max="10329" width="9.33203125" style="170" bestFit="1" customWidth="1"/>
    <col min="10330" max="10331" width="10.33203125" style="170" bestFit="1" customWidth="1"/>
    <col min="10332" max="10332" width="8.33203125" style="170" bestFit="1" customWidth="1"/>
    <col min="10333" max="10333" width="9.33203125" style="170" bestFit="1" customWidth="1"/>
    <col min="10334" max="10334" width="8.33203125" style="170" bestFit="1" customWidth="1"/>
    <col min="10335" max="10335" width="9.33203125" style="170" bestFit="1" customWidth="1"/>
    <col min="10336" max="10337" width="10.33203125" style="170" bestFit="1" customWidth="1"/>
    <col min="10338" max="10339" width="9.33203125" style="170" bestFit="1" customWidth="1"/>
    <col min="10340" max="10340" width="8.33203125" style="170" bestFit="1" customWidth="1"/>
    <col min="10341" max="10343" width="9.33203125" style="170" bestFit="1" customWidth="1"/>
    <col min="10344" max="10344" width="10.33203125" style="170" bestFit="1" customWidth="1"/>
    <col min="10345" max="10346" width="9.33203125" style="170" bestFit="1" customWidth="1"/>
    <col min="10347" max="10348" width="8.33203125" style="170" bestFit="1" customWidth="1"/>
    <col min="10349" max="10352" width="9.33203125" style="170" bestFit="1" customWidth="1"/>
    <col min="10353" max="10357" width="10.33203125" style="170" bestFit="1" customWidth="1"/>
    <col min="10358" max="10362" width="9.33203125" style="170" bestFit="1" customWidth="1"/>
    <col min="10363" max="10363" width="11.33203125" style="170" bestFit="1" customWidth="1"/>
    <col min="10364" max="10364" width="9.33203125" style="170" bestFit="1" customWidth="1"/>
    <col min="10365" max="10365" width="10.33203125" style="170" bestFit="1" customWidth="1"/>
    <col min="10366" max="10366" width="9.33203125" style="170" bestFit="1" customWidth="1"/>
    <col min="10367" max="10367" width="10.33203125" style="170" bestFit="1" customWidth="1"/>
    <col min="10368" max="10378" width="9.33203125" style="170" bestFit="1" customWidth="1"/>
    <col min="10379" max="10380" width="8.33203125" style="170" bestFit="1" customWidth="1"/>
    <col min="10381" max="10381" width="12.88671875" style="170" bestFit="1" customWidth="1"/>
    <col min="10382" max="10382" width="13.109375" style="170" bestFit="1" customWidth="1"/>
    <col min="10383" max="10383" width="11.109375" style="170" bestFit="1" customWidth="1"/>
    <col min="10384" max="10384" width="11.88671875" style="170" bestFit="1" customWidth="1"/>
    <col min="10385" max="10496" width="8.88671875" style="170"/>
    <col min="10497" max="10497" width="10.6640625" style="170" bestFit="1" customWidth="1"/>
    <col min="10498" max="10498" width="11.33203125" style="170" bestFit="1" customWidth="1"/>
    <col min="10499" max="10500" width="12.88671875" style="170" bestFit="1" customWidth="1"/>
    <col min="10501" max="10501" width="14" style="170" bestFit="1" customWidth="1"/>
    <col min="10502" max="10503" width="12.88671875" style="170" bestFit="1" customWidth="1"/>
    <col min="10504" max="10505" width="11.33203125" style="170" bestFit="1" customWidth="1"/>
    <col min="10506" max="10507" width="12.88671875" style="170" bestFit="1" customWidth="1"/>
    <col min="10508" max="10508" width="11.33203125" style="170" bestFit="1" customWidth="1"/>
    <col min="10509" max="10509" width="12.88671875" style="170" bestFit="1" customWidth="1"/>
    <col min="10510" max="10510" width="11.33203125" style="170" bestFit="1" customWidth="1"/>
    <col min="10511" max="10516" width="12.88671875" style="170" bestFit="1" customWidth="1"/>
    <col min="10517" max="10518" width="11.33203125" style="170" bestFit="1" customWidth="1"/>
    <col min="10519" max="10524" width="12.88671875" style="170" bestFit="1" customWidth="1"/>
    <col min="10525" max="10526" width="11.33203125" style="170" bestFit="1" customWidth="1"/>
    <col min="10527" max="10529" width="12.88671875" style="170" bestFit="1" customWidth="1"/>
    <col min="10530" max="10532" width="11.33203125" style="170" bestFit="1" customWidth="1"/>
    <col min="10533" max="10536" width="12.88671875" style="170" bestFit="1" customWidth="1"/>
    <col min="10537" max="10537" width="11.33203125" style="170" bestFit="1" customWidth="1"/>
    <col min="10538" max="10563" width="12.88671875" style="170" bestFit="1" customWidth="1"/>
    <col min="10564" max="10565" width="11.33203125" style="170" bestFit="1" customWidth="1"/>
    <col min="10566" max="10566" width="15" style="170" bestFit="1" customWidth="1"/>
    <col min="10567" max="10568" width="8.88671875" style="170"/>
    <col min="10569" max="10569" width="8.33203125" style="170" bestFit="1" customWidth="1"/>
    <col min="10570" max="10570" width="10.33203125" style="170" bestFit="1" customWidth="1"/>
    <col min="10571" max="10571" width="9.33203125" style="170" bestFit="1" customWidth="1"/>
    <col min="10572" max="10572" width="11.33203125" style="170" bestFit="1" customWidth="1"/>
    <col min="10573" max="10573" width="8.33203125" style="170" bestFit="1" customWidth="1"/>
    <col min="10574" max="10575" width="10.33203125" style="170" bestFit="1" customWidth="1"/>
    <col min="10576" max="10576" width="9.33203125" style="170" bestFit="1" customWidth="1"/>
    <col min="10577" max="10579" width="8.33203125" style="170" bestFit="1" customWidth="1"/>
    <col min="10580" max="10580" width="10.33203125" style="170" bestFit="1" customWidth="1"/>
    <col min="10581" max="10581" width="8.33203125" style="170" bestFit="1" customWidth="1"/>
    <col min="10582" max="10582" width="11.33203125" style="170" bestFit="1" customWidth="1"/>
    <col min="10583" max="10583" width="9.33203125" style="170" bestFit="1" customWidth="1"/>
    <col min="10584" max="10584" width="10.33203125" style="170" bestFit="1" customWidth="1"/>
    <col min="10585" max="10585" width="9.33203125" style="170" bestFit="1" customWidth="1"/>
    <col min="10586" max="10587" width="10.33203125" style="170" bestFit="1" customWidth="1"/>
    <col min="10588" max="10588" width="8.33203125" style="170" bestFit="1" customWidth="1"/>
    <col min="10589" max="10589" width="9.33203125" style="170" bestFit="1" customWidth="1"/>
    <col min="10590" max="10590" width="8.33203125" style="170" bestFit="1" customWidth="1"/>
    <col min="10591" max="10591" width="9.33203125" style="170" bestFit="1" customWidth="1"/>
    <col min="10592" max="10593" width="10.33203125" style="170" bestFit="1" customWidth="1"/>
    <col min="10594" max="10595" width="9.33203125" style="170" bestFit="1" customWidth="1"/>
    <col min="10596" max="10596" width="8.33203125" style="170" bestFit="1" customWidth="1"/>
    <col min="10597" max="10599" width="9.33203125" style="170" bestFit="1" customWidth="1"/>
    <col min="10600" max="10600" width="10.33203125" style="170" bestFit="1" customWidth="1"/>
    <col min="10601" max="10602" width="9.33203125" style="170" bestFit="1" customWidth="1"/>
    <col min="10603" max="10604" width="8.33203125" style="170" bestFit="1" customWidth="1"/>
    <col min="10605" max="10608" width="9.33203125" style="170" bestFit="1" customWidth="1"/>
    <col min="10609" max="10613" width="10.33203125" style="170" bestFit="1" customWidth="1"/>
    <col min="10614" max="10618" width="9.33203125" style="170" bestFit="1" customWidth="1"/>
    <col min="10619" max="10619" width="11.33203125" style="170" bestFit="1" customWidth="1"/>
    <col min="10620" max="10620" width="9.33203125" style="170" bestFit="1" customWidth="1"/>
    <col min="10621" max="10621" width="10.33203125" style="170" bestFit="1" customWidth="1"/>
    <col min="10622" max="10622" width="9.33203125" style="170" bestFit="1" customWidth="1"/>
    <col min="10623" max="10623" width="10.33203125" style="170" bestFit="1" customWidth="1"/>
    <col min="10624" max="10634" width="9.33203125" style="170" bestFit="1" customWidth="1"/>
    <col min="10635" max="10636" width="8.33203125" style="170" bestFit="1" customWidth="1"/>
    <col min="10637" max="10637" width="12.88671875" style="170" bestFit="1" customWidth="1"/>
    <col min="10638" max="10638" width="13.109375" style="170" bestFit="1" customWidth="1"/>
    <col min="10639" max="10639" width="11.109375" style="170" bestFit="1" customWidth="1"/>
    <col min="10640" max="10640" width="11.88671875" style="170" bestFit="1" customWidth="1"/>
    <col min="10641" max="10752" width="8.88671875" style="170"/>
    <col min="10753" max="10753" width="10.6640625" style="170" bestFit="1" customWidth="1"/>
    <col min="10754" max="10754" width="11.33203125" style="170" bestFit="1" customWidth="1"/>
    <col min="10755" max="10756" width="12.88671875" style="170" bestFit="1" customWidth="1"/>
    <col min="10757" max="10757" width="14" style="170" bestFit="1" customWidth="1"/>
    <col min="10758" max="10759" width="12.88671875" style="170" bestFit="1" customWidth="1"/>
    <col min="10760" max="10761" width="11.33203125" style="170" bestFit="1" customWidth="1"/>
    <col min="10762" max="10763" width="12.88671875" style="170" bestFit="1" customWidth="1"/>
    <col min="10764" max="10764" width="11.33203125" style="170" bestFit="1" customWidth="1"/>
    <col min="10765" max="10765" width="12.88671875" style="170" bestFit="1" customWidth="1"/>
    <col min="10766" max="10766" width="11.33203125" style="170" bestFit="1" customWidth="1"/>
    <col min="10767" max="10772" width="12.88671875" style="170" bestFit="1" customWidth="1"/>
    <col min="10773" max="10774" width="11.33203125" style="170" bestFit="1" customWidth="1"/>
    <col min="10775" max="10780" width="12.88671875" style="170" bestFit="1" customWidth="1"/>
    <col min="10781" max="10782" width="11.33203125" style="170" bestFit="1" customWidth="1"/>
    <col min="10783" max="10785" width="12.88671875" style="170" bestFit="1" customWidth="1"/>
    <col min="10786" max="10788" width="11.33203125" style="170" bestFit="1" customWidth="1"/>
    <col min="10789" max="10792" width="12.88671875" style="170" bestFit="1" customWidth="1"/>
    <col min="10793" max="10793" width="11.33203125" style="170" bestFit="1" customWidth="1"/>
    <col min="10794" max="10819" width="12.88671875" style="170" bestFit="1" customWidth="1"/>
    <col min="10820" max="10821" width="11.33203125" style="170" bestFit="1" customWidth="1"/>
    <col min="10822" max="10822" width="15" style="170" bestFit="1" customWidth="1"/>
    <col min="10823" max="10824" width="8.88671875" style="170"/>
    <col min="10825" max="10825" width="8.33203125" style="170" bestFit="1" customWidth="1"/>
    <col min="10826" max="10826" width="10.33203125" style="170" bestFit="1" customWidth="1"/>
    <col min="10827" max="10827" width="9.33203125" style="170" bestFit="1" customWidth="1"/>
    <col min="10828" max="10828" width="11.33203125" style="170" bestFit="1" customWidth="1"/>
    <col min="10829" max="10829" width="8.33203125" style="170" bestFit="1" customWidth="1"/>
    <col min="10830" max="10831" width="10.33203125" style="170" bestFit="1" customWidth="1"/>
    <col min="10832" max="10832" width="9.33203125" style="170" bestFit="1" customWidth="1"/>
    <col min="10833" max="10835" width="8.33203125" style="170" bestFit="1" customWidth="1"/>
    <col min="10836" max="10836" width="10.33203125" style="170" bestFit="1" customWidth="1"/>
    <col min="10837" max="10837" width="8.33203125" style="170" bestFit="1" customWidth="1"/>
    <col min="10838" max="10838" width="11.33203125" style="170" bestFit="1" customWidth="1"/>
    <col min="10839" max="10839" width="9.33203125" style="170" bestFit="1" customWidth="1"/>
    <col min="10840" max="10840" width="10.33203125" style="170" bestFit="1" customWidth="1"/>
    <col min="10841" max="10841" width="9.33203125" style="170" bestFit="1" customWidth="1"/>
    <col min="10842" max="10843" width="10.33203125" style="170" bestFit="1" customWidth="1"/>
    <col min="10844" max="10844" width="8.33203125" style="170" bestFit="1" customWidth="1"/>
    <col min="10845" max="10845" width="9.33203125" style="170" bestFit="1" customWidth="1"/>
    <col min="10846" max="10846" width="8.33203125" style="170" bestFit="1" customWidth="1"/>
    <col min="10847" max="10847" width="9.33203125" style="170" bestFit="1" customWidth="1"/>
    <col min="10848" max="10849" width="10.33203125" style="170" bestFit="1" customWidth="1"/>
    <col min="10850" max="10851" width="9.33203125" style="170" bestFit="1" customWidth="1"/>
    <col min="10852" max="10852" width="8.33203125" style="170" bestFit="1" customWidth="1"/>
    <col min="10853" max="10855" width="9.33203125" style="170" bestFit="1" customWidth="1"/>
    <col min="10856" max="10856" width="10.33203125" style="170" bestFit="1" customWidth="1"/>
    <col min="10857" max="10858" width="9.33203125" style="170" bestFit="1" customWidth="1"/>
    <col min="10859" max="10860" width="8.33203125" style="170" bestFit="1" customWidth="1"/>
    <col min="10861" max="10864" width="9.33203125" style="170" bestFit="1" customWidth="1"/>
    <col min="10865" max="10869" width="10.33203125" style="170" bestFit="1" customWidth="1"/>
    <col min="10870" max="10874" width="9.33203125" style="170" bestFit="1" customWidth="1"/>
    <col min="10875" max="10875" width="11.33203125" style="170" bestFit="1" customWidth="1"/>
    <col min="10876" max="10876" width="9.33203125" style="170" bestFit="1" customWidth="1"/>
    <col min="10877" max="10877" width="10.33203125" style="170" bestFit="1" customWidth="1"/>
    <col min="10878" max="10878" width="9.33203125" style="170" bestFit="1" customWidth="1"/>
    <col min="10879" max="10879" width="10.33203125" style="170" bestFit="1" customWidth="1"/>
    <col min="10880" max="10890" width="9.33203125" style="170" bestFit="1" customWidth="1"/>
    <col min="10891" max="10892" width="8.33203125" style="170" bestFit="1" customWidth="1"/>
    <col min="10893" max="10893" width="12.88671875" style="170" bestFit="1" customWidth="1"/>
    <col min="10894" max="10894" width="13.109375" style="170" bestFit="1" customWidth="1"/>
    <col min="10895" max="10895" width="11.109375" style="170" bestFit="1" customWidth="1"/>
    <col min="10896" max="10896" width="11.88671875" style="170" bestFit="1" customWidth="1"/>
    <col min="10897" max="11008" width="8.88671875" style="170"/>
    <col min="11009" max="11009" width="10.6640625" style="170" bestFit="1" customWidth="1"/>
    <col min="11010" max="11010" width="11.33203125" style="170" bestFit="1" customWidth="1"/>
    <col min="11011" max="11012" width="12.88671875" style="170" bestFit="1" customWidth="1"/>
    <col min="11013" max="11013" width="14" style="170" bestFit="1" customWidth="1"/>
    <col min="11014" max="11015" width="12.88671875" style="170" bestFit="1" customWidth="1"/>
    <col min="11016" max="11017" width="11.33203125" style="170" bestFit="1" customWidth="1"/>
    <col min="11018" max="11019" width="12.88671875" style="170" bestFit="1" customWidth="1"/>
    <col min="11020" max="11020" width="11.33203125" style="170" bestFit="1" customWidth="1"/>
    <col min="11021" max="11021" width="12.88671875" style="170" bestFit="1" customWidth="1"/>
    <col min="11022" max="11022" width="11.33203125" style="170" bestFit="1" customWidth="1"/>
    <col min="11023" max="11028" width="12.88671875" style="170" bestFit="1" customWidth="1"/>
    <col min="11029" max="11030" width="11.33203125" style="170" bestFit="1" customWidth="1"/>
    <col min="11031" max="11036" width="12.88671875" style="170" bestFit="1" customWidth="1"/>
    <col min="11037" max="11038" width="11.33203125" style="170" bestFit="1" customWidth="1"/>
    <col min="11039" max="11041" width="12.88671875" style="170" bestFit="1" customWidth="1"/>
    <col min="11042" max="11044" width="11.33203125" style="170" bestFit="1" customWidth="1"/>
    <col min="11045" max="11048" width="12.88671875" style="170" bestFit="1" customWidth="1"/>
    <col min="11049" max="11049" width="11.33203125" style="170" bestFit="1" customWidth="1"/>
    <col min="11050" max="11075" width="12.88671875" style="170" bestFit="1" customWidth="1"/>
    <col min="11076" max="11077" width="11.33203125" style="170" bestFit="1" customWidth="1"/>
    <col min="11078" max="11078" width="15" style="170" bestFit="1" customWidth="1"/>
    <col min="11079" max="11080" width="8.88671875" style="170"/>
    <col min="11081" max="11081" width="8.33203125" style="170" bestFit="1" customWidth="1"/>
    <col min="11082" max="11082" width="10.33203125" style="170" bestFit="1" customWidth="1"/>
    <col min="11083" max="11083" width="9.33203125" style="170" bestFit="1" customWidth="1"/>
    <col min="11084" max="11084" width="11.33203125" style="170" bestFit="1" customWidth="1"/>
    <col min="11085" max="11085" width="8.33203125" style="170" bestFit="1" customWidth="1"/>
    <col min="11086" max="11087" width="10.33203125" style="170" bestFit="1" customWidth="1"/>
    <col min="11088" max="11088" width="9.33203125" style="170" bestFit="1" customWidth="1"/>
    <col min="11089" max="11091" width="8.33203125" style="170" bestFit="1" customWidth="1"/>
    <col min="11092" max="11092" width="10.33203125" style="170" bestFit="1" customWidth="1"/>
    <col min="11093" max="11093" width="8.33203125" style="170" bestFit="1" customWidth="1"/>
    <col min="11094" max="11094" width="11.33203125" style="170" bestFit="1" customWidth="1"/>
    <col min="11095" max="11095" width="9.33203125" style="170" bestFit="1" customWidth="1"/>
    <col min="11096" max="11096" width="10.33203125" style="170" bestFit="1" customWidth="1"/>
    <col min="11097" max="11097" width="9.33203125" style="170" bestFit="1" customWidth="1"/>
    <col min="11098" max="11099" width="10.33203125" style="170" bestFit="1" customWidth="1"/>
    <col min="11100" max="11100" width="8.33203125" style="170" bestFit="1" customWidth="1"/>
    <col min="11101" max="11101" width="9.33203125" style="170" bestFit="1" customWidth="1"/>
    <col min="11102" max="11102" width="8.33203125" style="170" bestFit="1" customWidth="1"/>
    <col min="11103" max="11103" width="9.33203125" style="170" bestFit="1" customWidth="1"/>
    <col min="11104" max="11105" width="10.33203125" style="170" bestFit="1" customWidth="1"/>
    <col min="11106" max="11107" width="9.33203125" style="170" bestFit="1" customWidth="1"/>
    <col min="11108" max="11108" width="8.33203125" style="170" bestFit="1" customWidth="1"/>
    <col min="11109" max="11111" width="9.33203125" style="170" bestFit="1" customWidth="1"/>
    <col min="11112" max="11112" width="10.33203125" style="170" bestFit="1" customWidth="1"/>
    <col min="11113" max="11114" width="9.33203125" style="170" bestFit="1" customWidth="1"/>
    <col min="11115" max="11116" width="8.33203125" style="170" bestFit="1" customWidth="1"/>
    <col min="11117" max="11120" width="9.33203125" style="170" bestFit="1" customWidth="1"/>
    <col min="11121" max="11125" width="10.33203125" style="170" bestFit="1" customWidth="1"/>
    <col min="11126" max="11130" width="9.33203125" style="170" bestFit="1" customWidth="1"/>
    <col min="11131" max="11131" width="11.33203125" style="170" bestFit="1" customWidth="1"/>
    <col min="11132" max="11132" width="9.33203125" style="170" bestFit="1" customWidth="1"/>
    <col min="11133" max="11133" width="10.33203125" style="170" bestFit="1" customWidth="1"/>
    <col min="11134" max="11134" width="9.33203125" style="170" bestFit="1" customWidth="1"/>
    <col min="11135" max="11135" width="10.33203125" style="170" bestFit="1" customWidth="1"/>
    <col min="11136" max="11146" width="9.33203125" style="170" bestFit="1" customWidth="1"/>
    <col min="11147" max="11148" width="8.33203125" style="170" bestFit="1" customWidth="1"/>
    <col min="11149" max="11149" width="12.88671875" style="170" bestFit="1" customWidth="1"/>
    <col min="11150" max="11150" width="13.109375" style="170" bestFit="1" customWidth="1"/>
    <col min="11151" max="11151" width="11.109375" style="170" bestFit="1" customWidth="1"/>
    <col min="11152" max="11152" width="11.88671875" style="170" bestFit="1" customWidth="1"/>
    <col min="11153" max="11264" width="8.88671875" style="170"/>
    <col min="11265" max="11265" width="10.6640625" style="170" bestFit="1" customWidth="1"/>
    <col min="11266" max="11266" width="11.33203125" style="170" bestFit="1" customWidth="1"/>
    <col min="11267" max="11268" width="12.88671875" style="170" bestFit="1" customWidth="1"/>
    <col min="11269" max="11269" width="14" style="170" bestFit="1" customWidth="1"/>
    <col min="11270" max="11271" width="12.88671875" style="170" bestFit="1" customWidth="1"/>
    <col min="11272" max="11273" width="11.33203125" style="170" bestFit="1" customWidth="1"/>
    <col min="11274" max="11275" width="12.88671875" style="170" bestFit="1" customWidth="1"/>
    <col min="11276" max="11276" width="11.33203125" style="170" bestFit="1" customWidth="1"/>
    <col min="11277" max="11277" width="12.88671875" style="170" bestFit="1" customWidth="1"/>
    <col min="11278" max="11278" width="11.33203125" style="170" bestFit="1" customWidth="1"/>
    <col min="11279" max="11284" width="12.88671875" style="170" bestFit="1" customWidth="1"/>
    <col min="11285" max="11286" width="11.33203125" style="170" bestFit="1" customWidth="1"/>
    <col min="11287" max="11292" width="12.88671875" style="170" bestFit="1" customWidth="1"/>
    <col min="11293" max="11294" width="11.33203125" style="170" bestFit="1" customWidth="1"/>
    <col min="11295" max="11297" width="12.88671875" style="170" bestFit="1" customWidth="1"/>
    <col min="11298" max="11300" width="11.33203125" style="170" bestFit="1" customWidth="1"/>
    <col min="11301" max="11304" width="12.88671875" style="170" bestFit="1" customWidth="1"/>
    <col min="11305" max="11305" width="11.33203125" style="170" bestFit="1" customWidth="1"/>
    <col min="11306" max="11331" width="12.88671875" style="170" bestFit="1" customWidth="1"/>
    <col min="11332" max="11333" width="11.33203125" style="170" bestFit="1" customWidth="1"/>
    <col min="11334" max="11334" width="15" style="170" bestFit="1" customWidth="1"/>
    <col min="11335" max="11336" width="8.88671875" style="170"/>
    <col min="11337" max="11337" width="8.33203125" style="170" bestFit="1" customWidth="1"/>
    <col min="11338" max="11338" width="10.33203125" style="170" bestFit="1" customWidth="1"/>
    <col min="11339" max="11339" width="9.33203125" style="170" bestFit="1" customWidth="1"/>
    <col min="11340" max="11340" width="11.33203125" style="170" bestFit="1" customWidth="1"/>
    <col min="11341" max="11341" width="8.33203125" style="170" bestFit="1" customWidth="1"/>
    <col min="11342" max="11343" width="10.33203125" style="170" bestFit="1" customWidth="1"/>
    <col min="11344" max="11344" width="9.33203125" style="170" bestFit="1" customWidth="1"/>
    <col min="11345" max="11347" width="8.33203125" style="170" bestFit="1" customWidth="1"/>
    <col min="11348" max="11348" width="10.33203125" style="170" bestFit="1" customWidth="1"/>
    <col min="11349" max="11349" width="8.33203125" style="170" bestFit="1" customWidth="1"/>
    <col min="11350" max="11350" width="11.33203125" style="170" bestFit="1" customWidth="1"/>
    <col min="11351" max="11351" width="9.33203125" style="170" bestFit="1" customWidth="1"/>
    <col min="11352" max="11352" width="10.33203125" style="170" bestFit="1" customWidth="1"/>
    <col min="11353" max="11353" width="9.33203125" style="170" bestFit="1" customWidth="1"/>
    <col min="11354" max="11355" width="10.33203125" style="170" bestFit="1" customWidth="1"/>
    <col min="11356" max="11356" width="8.33203125" style="170" bestFit="1" customWidth="1"/>
    <col min="11357" max="11357" width="9.33203125" style="170" bestFit="1" customWidth="1"/>
    <col min="11358" max="11358" width="8.33203125" style="170" bestFit="1" customWidth="1"/>
    <col min="11359" max="11359" width="9.33203125" style="170" bestFit="1" customWidth="1"/>
    <col min="11360" max="11361" width="10.33203125" style="170" bestFit="1" customWidth="1"/>
    <col min="11362" max="11363" width="9.33203125" style="170" bestFit="1" customWidth="1"/>
    <col min="11364" max="11364" width="8.33203125" style="170" bestFit="1" customWidth="1"/>
    <col min="11365" max="11367" width="9.33203125" style="170" bestFit="1" customWidth="1"/>
    <col min="11368" max="11368" width="10.33203125" style="170" bestFit="1" customWidth="1"/>
    <col min="11369" max="11370" width="9.33203125" style="170" bestFit="1" customWidth="1"/>
    <col min="11371" max="11372" width="8.33203125" style="170" bestFit="1" customWidth="1"/>
    <col min="11373" max="11376" width="9.33203125" style="170" bestFit="1" customWidth="1"/>
    <col min="11377" max="11381" width="10.33203125" style="170" bestFit="1" customWidth="1"/>
    <col min="11382" max="11386" width="9.33203125" style="170" bestFit="1" customWidth="1"/>
    <col min="11387" max="11387" width="11.33203125" style="170" bestFit="1" customWidth="1"/>
    <col min="11388" max="11388" width="9.33203125" style="170" bestFit="1" customWidth="1"/>
    <col min="11389" max="11389" width="10.33203125" style="170" bestFit="1" customWidth="1"/>
    <col min="11390" max="11390" width="9.33203125" style="170" bestFit="1" customWidth="1"/>
    <col min="11391" max="11391" width="10.33203125" style="170" bestFit="1" customWidth="1"/>
    <col min="11392" max="11402" width="9.33203125" style="170" bestFit="1" customWidth="1"/>
    <col min="11403" max="11404" width="8.33203125" style="170" bestFit="1" customWidth="1"/>
    <col min="11405" max="11405" width="12.88671875" style="170" bestFit="1" customWidth="1"/>
    <col min="11406" max="11406" width="13.109375" style="170" bestFit="1" customWidth="1"/>
    <col min="11407" max="11407" width="11.109375" style="170" bestFit="1" customWidth="1"/>
    <col min="11408" max="11408" width="11.88671875" style="170" bestFit="1" customWidth="1"/>
    <col min="11409" max="11520" width="8.88671875" style="170"/>
    <col min="11521" max="11521" width="10.6640625" style="170" bestFit="1" customWidth="1"/>
    <col min="11522" max="11522" width="11.33203125" style="170" bestFit="1" customWidth="1"/>
    <col min="11523" max="11524" width="12.88671875" style="170" bestFit="1" customWidth="1"/>
    <col min="11525" max="11525" width="14" style="170" bestFit="1" customWidth="1"/>
    <col min="11526" max="11527" width="12.88671875" style="170" bestFit="1" customWidth="1"/>
    <col min="11528" max="11529" width="11.33203125" style="170" bestFit="1" customWidth="1"/>
    <col min="11530" max="11531" width="12.88671875" style="170" bestFit="1" customWidth="1"/>
    <col min="11532" max="11532" width="11.33203125" style="170" bestFit="1" customWidth="1"/>
    <col min="11533" max="11533" width="12.88671875" style="170" bestFit="1" customWidth="1"/>
    <col min="11534" max="11534" width="11.33203125" style="170" bestFit="1" customWidth="1"/>
    <col min="11535" max="11540" width="12.88671875" style="170" bestFit="1" customWidth="1"/>
    <col min="11541" max="11542" width="11.33203125" style="170" bestFit="1" customWidth="1"/>
    <col min="11543" max="11548" width="12.88671875" style="170" bestFit="1" customWidth="1"/>
    <col min="11549" max="11550" width="11.33203125" style="170" bestFit="1" customWidth="1"/>
    <col min="11551" max="11553" width="12.88671875" style="170" bestFit="1" customWidth="1"/>
    <col min="11554" max="11556" width="11.33203125" style="170" bestFit="1" customWidth="1"/>
    <col min="11557" max="11560" width="12.88671875" style="170" bestFit="1" customWidth="1"/>
    <col min="11561" max="11561" width="11.33203125" style="170" bestFit="1" customWidth="1"/>
    <col min="11562" max="11587" width="12.88671875" style="170" bestFit="1" customWidth="1"/>
    <col min="11588" max="11589" width="11.33203125" style="170" bestFit="1" customWidth="1"/>
    <col min="11590" max="11590" width="15" style="170" bestFit="1" customWidth="1"/>
    <col min="11591" max="11592" width="8.88671875" style="170"/>
    <col min="11593" max="11593" width="8.33203125" style="170" bestFit="1" customWidth="1"/>
    <col min="11594" max="11594" width="10.33203125" style="170" bestFit="1" customWidth="1"/>
    <col min="11595" max="11595" width="9.33203125" style="170" bestFit="1" customWidth="1"/>
    <col min="11596" max="11596" width="11.33203125" style="170" bestFit="1" customWidth="1"/>
    <col min="11597" max="11597" width="8.33203125" style="170" bestFit="1" customWidth="1"/>
    <col min="11598" max="11599" width="10.33203125" style="170" bestFit="1" customWidth="1"/>
    <col min="11600" max="11600" width="9.33203125" style="170" bestFit="1" customWidth="1"/>
    <col min="11601" max="11603" width="8.33203125" style="170" bestFit="1" customWidth="1"/>
    <col min="11604" max="11604" width="10.33203125" style="170" bestFit="1" customWidth="1"/>
    <col min="11605" max="11605" width="8.33203125" style="170" bestFit="1" customWidth="1"/>
    <col min="11606" max="11606" width="11.33203125" style="170" bestFit="1" customWidth="1"/>
    <col min="11607" max="11607" width="9.33203125" style="170" bestFit="1" customWidth="1"/>
    <col min="11608" max="11608" width="10.33203125" style="170" bestFit="1" customWidth="1"/>
    <col min="11609" max="11609" width="9.33203125" style="170" bestFit="1" customWidth="1"/>
    <col min="11610" max="11611" width="10.33203125" style="170" bestFit="1" customWidth="1"/>
    <col min="11612" max="11612" width="8.33203125" style="170" bestFit="1" customWidth="1"/>
    <col min="11613" max="11613" width="9.33203125" style="170" bestFit="1" customWidth="1"/>
    <col min="11614" max="11614" width="8.33203125" style="170" bestFit="1" customWidth="1"/>
    <col min="11615" max="11615" width="9.33203125" style="170" bestFit="1" customWidth="1"/>
    <col min="11616" max="11617" width="10.33203125" style="170" bestFit="1" customWidth="1"/>
    <col min="11618" max="11619" width="9.33203125" style="170" bestFit="1" customWidth="1"/>
    <col min="11620" max="11620" width="8.33203125" style="170" bestFit="1" customWidth="1"/>
    <col min="11621" max="11623" width="9.33203125" style="170" bestFit="1" customWidth="1"/>
    <col min="11624" max="11624" width="10.33203125" style="170" bestFit="1" customWidth="1"/>
    <col min="11625" max="11626" width="9.33203125" style="170" bestFit="1" customWidth="1"/>
    <col min="11627" max="11628" width="8.33203125" style="170" bestFit="1" customWidth="1"/>
    <col min="11629" max="11632" width="9.33203125" style="170" bestFit="1" customWidth="1"/>
    <col min="11633" max="11637" width="10.33203125" style="170" bestFit="1" customWidth="1"/>
    <col min="11638" max="11642" width="9.33203125" style="170" bestFit="1" customWidth="1"/>
    <col min="11643" max="11643" width="11.33203125" style="170" bestFit="1" customWidth="1"/>
    <col min="11644" max="11644" width="9.33203125" style="170" bestFit="1" customWidth="1"/>
    <col min="11645" max="11645" width="10.33203125" style="170" bestFit="1" customWidth="1"/>
    <col min="11646" max="11646" width="9.33203125" style="170" bestFit="1" customWidth="1"/>
    <col min="11647" max="11647" width="10.33203125" style="170" bestFit="1" customWidth="1"/>
    <col min="11648" max="11658" width="9.33203125" style="170" bestFit="1" customWidth="1"/>
    <col min="11659" max="11660" width="8.33203125" style="170" bestFit="1" customWidth="1"/>
    <col min="11661" max="11661" width="12.88671875" style="170" bestFit="1" customWidth="1"/>
    <col min="11662" max="11662" width="13.109375" style="170" bestFit="1" customWidth="1"/>
    <col min="11663" max="11663" width="11.109375" style="170" bestFit="1" customWidth="1"/>
    <col min="11664" max="11664" width="11.88671875" style="170" bestFit="1" customWidth="1"/>
    <col min="11665" max="11776" width="8.88671875" style="170"/>
    <col min="11777" max="11777" width="10.6640625" style="170" bestFit="1" customWidth="1"/>
    <col min="11778" max="11778" width="11.33203125" style="170" bestFit="1" customWidth="1"/>
    <col min="11779" max="11780" width="12.88671875" style="170" bestFit="1" customWidth="1"/>
    <col min="11781" max="11781" width="14" style="170" bestFit="1" customWidth="1"/>
    <col min="11782" max="11783" width="12.88671875" style="170" bestFit="1" customWidth="1"/>
    <col min="11784" max="11785" width="11.33203125" style="170" bestFit="1" customWidth="1"/>
    <col min="11786" max="11787" width="12.88671875" style="170" bestFit="1" customWidth="1"/>
    <col min="11788" max="11788" width="11.33203125" style="170" bestFit="1" customWidth="1"/>
    <col min="11789" max="11789" width="12.88671875" style="170" bestFit="1" customWidth="1"/>
    <col min="11790" max="11790" width="11.33203125" style="170" bestFit="1" customWidth="1"/>
    <col min="11791" max="11796" width="12.88671875" style="170" bestFit="1" customWidth="1"/>
    <col min="11797" max="11798" width="11.33203125" style="170" bestFit="1" customWidth="1"/>
    <col min="11799" max="11804" width="12.88671875" style="170" bestFit="1" customWidth="1"/>
    <col min="11805" max="11806" width="11.33203125" style="170" bestFit="1" customWidth="1"/>
    <col min="11807" max="11809" width="12.88671875" style="170" bestFit="1" customWidth="1"/>
    <col min="11810" max="11812" width="11.33203125" style="170" bestFit="1" customWidth="1"/>
    <col min="11813" max="11816" width="12.88671875" style="170" bestFit="1" customWidth="1"/>
    <col min="11817" max="11817" width="11.33203125" style="170" bestFit="1" customWidth="1"/>
    <col min="11818" max="11843" width="12.88671875" style="170" bestFit="1" customWidth="1"/>
    <col min="11844" max="11845" width="11.33203125" style="170" bestFit="1" customWidth="1"/>
    <col min="11846" max="11846" width="15" style="170" bestFit="1" customWidth="1"/>
    <col min="11847" max="11848" width="8.88671875" style="170"/>
    <col min="11849" max="11849" width="8.33203125" style="170" bestFit="1" customWidth="1"/>
    <col min="11850" max="11850" width="10.33203125" style="170" bestFit="1" customWidth="1"/>
    <col min="11851" max="11851" width="9.33203125" style="170" bestFit="1" customWidth="1"/>
    <col min="11852" max="11852" width="11.33203125" style="170" bestFit="1" customWidth="1"/>
    <col min="11853" max="11853" width="8.33203125" style="170" bestFit="1" customWidth="1"/>
    <col min="11854" max="11855" width="10.33203125" style="170" bestFit="1" customWidth="1"/>
    <col min="11856" max="11856" width="9.33203125" style="170" bestFit="1" customWidth="1"/>
    <col min="11857" max="11859" width="8.33203125" style="170" bestFit="1" customWidth="1"/>
    <col min="11860" max="11860" width="10.33203125" style="170" bestFit="1" customWidth="1"/>
    <col min="11861" max="11861" width="8.33203125" style="170" bestFit="1" customWidth="1"/>
    <col min="11862" max="11862" width="11.33203125" style="170" bestFit="1" customWidth="1"/>
    <col min="11863" max="11863" width="9.33203125" style="170" bestFit="1" customWidth="1"/>
    <col min="11864" max="11864" width="10.33203125" style="170" bestFit="1" customWidth="1"/>
    <col min="11865" max="11865" width="9.33203125" style="170" bestFit="1" customWidth="1"/>
    <col min="11866" max="11867" width="10.33203125" style="170" bestFit="1" customWidth="1"/>
    <col min="11868" max="11868" width="8.33203125" style="170" bestFit="1" customWidth="1"/>
    <col min="11869" max="11869" width="9.33203125" style="170" bestFit="1" customWidth="1"/>
    <col min="11870" max="11870" width="8.33203125" style="170" bestFit="1" customWidth="1"/>
    <col min="11871" max="11871" width="9.33203125" style="170" bestFit="1" customWidth="1"/>
    <col min="11872" max="11873" width="10.33203125" style="170" bestFit="1" customWidth="1"/>
    <col min="11874" max="11875" width="9.33203125" style="170" bestFit="1" customWidth="1"/>
    <col min="11876" max="11876" width="8.33203125" style="170" bestFit="1" customWidth="1"/>
    <col min="11877" max="11879" width="9.33203125" style="170" bestFit="1" customWidth="1"/>
    <col min="11880" max="11880" width="10.33203125" style="170" bestFit="1" customWidth="1"/>
    <col min="11881" max="11882" width="9.33203125" style="170" bestFit="1" customWidth="1"/>
    <col min="11883" max="11884" width="8.33203125" style="170" bestFit="1" customWidth="1"/>
    <col min="11885" max="11888" width="9.33203125" style="170" bestFit="1" customWidth="1"/>
    <col min="11889" max="11893" width="10.33203125" style="170" bestFit="1" customWidth="1"/>
    <col min="11894" max="11898" width="9.33203125" style="170" bestFit="1" customWidth="1"/>
    <col min="11899" max="11899" width="11.33203125" style="170" bestFit="1" customWidth="1"/>
    <col min="11900" max="11900" width="9.33203125" style="170" bestFit="1" customWidth="1"/>
    <col min="11901" max="11901" width="10.33203125" style="170" bestFit="1" customWidth="1"/>
    <col min="11902" max="11902" width="9.33203125" style="170" bestFit="1" customWidth="1"/>
    <col min="11903" max="11903" width="10.33203125" style="170" bestFit="1" customWidth="1"/>
    <col min="11904" max="11914" width="9.33203125" style="170" bestFit="1" customWidth="1"/>
    <col min="11915" max="11916" width="8.33203125" style="170" bestFit="1" customWidth="1"/>
    <col min="11917" max="11917" width="12.88671875" style="170" bestFit="1" customWidth="1"/>
    <col min="11918" max="11918" width="13.109375" style="170" bestFit="1" customWidth="1"/>
    <col min="11919" max="11919" width="11.109375" style="170" bestFit="1" customWidth="1"/>
    <col min="11920" max="11920" width="11.88671875" style="170" bestFit="1" customWidth="1"/>
    <col min="11921" max="12032" width="8.88671875" style="170"/>
    <col min="12033" max="12033" width="10.6640625" style="170" bestFit="1" customWidth="1"/>
    <col min="12034" max="12034" width="11.33203125" style="170" bestFit="1" customWidth="1"/>
    <col min="12035" max="12036" width="12.88671875" style="170" bestFit="1" customWidth="1"/>
    <col min="12037" max="12037" width="14" style="170" bestFit="1" customWidth="1"/>
    <col min="12038" max="12039" width="12.88671875" style="170" bestFit="1" customWidth="1"/>
    <col min="12040" max="12041" width="11.33203125" style="170" bestFit="1" customWidth="1"/>
    <col min="12042" max="12043" width="12.88671875" style="170" bestFit="1" customWidth="1"/>
    <col min="12044" max="12044" width="11.33203125" style="170" bestFit="1" customWidth="1"/>
    <col min="12045" max="12045" width="12.88671875" style="170" bestFit="1" customWidth="1"/>
    <col min="12046" max="12046" width="11.33203125" style="170" bestFit="1" customWidth="1"/>
    <col min="12047" max="12052" width="12.88671875" style="170" bestFit="1" customWidth="1"/>
    <col min="12053" max="12054" width="11.33203125" style="170" bestFit="1" customWidth="1"/>
    <col min="12055" max="12060" width="12.88671875" style="170" bestFit="1" customWidth="1"/>
    <col min="12061" max="12062" width="11.33203125" style="170" bestFit="1" customWidth="1"/>
    <col min="12063" max="12065" width="12.88671875" style="170" bestFit="1" customWidth="1"/>
    <col min="12066" max="12068" width="11.33203125" style="170" bestFit="1" customWidth="1"/>
    <col min="12069" max="12072" width="12.88671875" style="170" bestFit="1" customWidth="1"/>
    <col min="12073" max="12073" width="11.33203125" style="170" bestFit="1" customWidth="1"/>
    <col min="12074" max="12099" width="12.88671875" style="170" bestFit="1" customWidth="1"/>
    <col min="12100" max="12101" width="11.33203125" style="170" bestFit="1" customWidth="1"/>
    <col min="12102" max="12102" width="15" style="170" bestFit="1" customWidth="1"/>
    <col min="12103" max="12104" width="8.88671875" style="170"/>
    <col min="12105" max="12105" width="8.33203125" style="170" bestFit="1" customWidth="1"/>
    <col min="12106" max="12106" width="10.33203125" style="170" bestFit="1" customWidth="1"/>
    <col min="12107" max="12107" width="9.33203125" style="170" bestFit="1" customWidth="1"/>
    <col min="12108" max="12108" width="11.33203125" style="170" bestFit="1" customWidth="1"/>
    <col min="12109" max="12109" width="8.33203125" style="170" bestFit="1" customWidth="1"/>
    <col min="12110" max="12111" width="10.33203125" style="170" bestFit="1" customWidth="1"/>
    <col min="12112" max="12112" width="9.33203125" style="170" bestFit="1" customWidth="1"/>
    <col min="12113" max="12115" width="8.33203125" style="170" bestFit="1" customWidth="1"/>
    <col min="12116" max="12116" width="10.33203125" style="170" bestFit="1" customWidth="1"/>
    <col min="12117" max="12117" width="8.33203125" style="170" bestFit="1" customWidth="1"/>
    <col min="12118" max="12118" width="11.33203125" style="170" bestFit="1" customWidth="1"/>
    <col min="12119" max="12119" width="9.33203125" style="170" bestFit="1" customWidth="1"/>
    <col min="12120" max="12120" width="10.33203125" style="170" bestFit="1" customWidth="1"/>
    <col min="12121" max="12121" width="9.33203125" style="170" bestFit="1" customWidth="1"/>
    <col min="12122" max="12123" width="10.33203125" style="170" bestFit="1" customWidth="1"/>
    <col min="12124" max="12124" width="8.33203125" style="170" bestFit="1" customWidth="1"/>
    <col min="12125" max="12125" width="9.33203125" style="170" bestFit="1" customWidth="1"/>
    <col min="12126" max="12126" width="8.33203125" style="170" bestFit="1" customWidth="1"/>
    <col min="12127" max="12127" width="9.33203125" style="170" bestFit="1" customWidth="1"/>
    <col min="12128" max="12129" width="10.33203125" style="170" bestFit="1" customWidth="1"/>
    <col min="12130" max="12131" width="9.33203125" style="170" bestFit="1" customWidth="1"/>
    <col min="12132" max="12132" width="8.33203125" style="170" bestFit="1" customWidth="1"/>
    <col min="12133" max="12135" width="9.33203125" style="170" bestFit="1" customWidth="1"/>
    <col min="12136" max="12136" width="10.33203125" style="170" bestFit="1" customWidth="1"/>
    <col min="12137" max="12138" width="9.33203125" style="170" bestFit="1" customWidth="1"/>
    <col min="12139" max="12140" width="8.33203125" style="170" bestFit="1" customWidth="1"/>
    <col min="12141" max="12144" width="9.33203125" style="170" bestFit="1" customWidth="1"/>
    <col min="12145" max="12149" width="10.33203125" style="170" bestFit="1" customWidth="1"/>
    <col min="12150" max="12154" width="9.33203125" style="170" bestFit="1" customWidth="1"/>
    <col min="12155" max="12155" width="11.33203125" style="170" bestFit="1" customWidth="1"/>
    <col min="12156" max="12156" width="9.33203125" style="170" bestFit="1" customWidth="1"/>
    <col min="12157" max="12157" width="10.33203125" style="170" bestFit="1" customWidth="1"/>
    <col min="12158" max="12158" width="9.33203125" style="170" bestFit="1" customWidth="1"/>
    <col min="12159" max="12159" width="10.33203125" style="170" bestFit="1" customWidth="1"/>
    <col min="12160" max="12170" width="9.33203125" style="170" bestFit="1" customWidth="1"/>
    <col min="12171" max="12172" width="8.33203125" style="170" bestFit="1" customWidth="1"/>
    <col min="12173" max="12173" width="12.88671875" style="170" bestFit="1" customWidth="1"/>
    <col min="12174" max="12174" width="13.109375" style="170" bestFit="1" customWidth="1"/>
    <col min="12175" max="12175" width="11.109375" style="170" bestFit="1" customWidth="1"/>
    <col min="12176" max="12176" width="11.88671875" style="170" bestFit="1" customWidth="1"/>
    <col min="12177" max="12288" width="8.88671875" style="170"/>
    <col min="12289" max="12289" width="10.6640625" style="170" bestFit="1" customWidth="1"/>
    <col min="12290" max="12290" width="11.33203125" style="170" bestFit="1" customWidth="1"/>
    <col min="12291" max="12292" width="12.88671875" style="170" bestFit="1" customWidth="1"/>
    <col min="12293" max="12293" width="14" style="170" bestFit="1" customWidth="1"/>
    <col min="12294" max="12295" width="12.88671875" style="170" bestFit="1" customWidth="1"/>
    <col min="12296" max="12297" width="11.33203125" style="170" bestFit="1" customWidth="1"/>
    <col min="12298" max="12299" width="12.88671875" style="170" bestFit="1" customWidth="1"/>
    <col min="12300" max="12300" width="11.33203125" style="170" bestFit="1" customWidth="1"/>
    <col min="12301" max="12301" width="12.88671875" style="170" bestFit="1" customWidth="1"/>
    <col min="12302" max="12302" width="11.33203125" style="170" bestFit="1" customWidth="1"/>
    <col min="12303" max="12308" width="12.88671875" style="170" bestFit="1" customWidth="1"/>
    <col min="12309" max="12310" width="11.33203125" style="170" bestFit="1" customWidth="1"/>
    <col min="12311" max="12316" width="12.88671875" style="170" bestFit="1" customWidth="1"/>
    <col min="12317" max="12318" width="11.33203125" style="170" bestFit="1" customWidth="1"/>
    <col min="12319" max="12321" width="12.88671875" style="170" bestFit="1" customWidth="1"/>
    <col min="12322" max="12324" width="11.33203125" style="170" bestFit="1" customWidth="1"/>
    <col min="12325" max="12328" width="12.88671875" style="170" bestFit="1" customWidth="1"/>
    <col min="12329" max="12329" width="11.33203125" style="170" bestFit="1" customWidth="1"/>
    <col min="12330" max="12355" width="12.88671875" style="170" bestFit="1" customWidth="1"/>
    <col min="12356" max="12357" width="11.33203125" style="170" bestFit="1" customWidth="1"/>
    <col min="12358" max="12358" width="15" style="170" bestFit="1" customWidth="1"/>
    <col min="12359" max="12360" width="8.88671875" style="170"/>
    <col min="12361" max="12361" width="8.33203125" style="170" bestFit="1" customWidth="1"/>
    <col min="12362" max="12362" width="10.33203125" style="170" bestFit="1" customWidth="1"/>
    <col min="12363" max="12363" width="9.33203125" style="170" bestFit="1" customWidth="1"/>
    <col min="12364" max="12364" width="11.33203125" style="170" bestFit="1" customWidth="1"/>
    <col min="12365" max="12365" width="8.33203125" style="170" bestFit="1" customWidth="1"/>
    <col min="12366" max="12367" width="10.33203125" style="170" bestFit="1" customWidth="1"/>
    <col min="12368" max="12368" width="9.33203125" style="170" bestFit="1" customWidth="1"/>
    <col min="12369" max="12371" width="8.33203125" style="170" bestFit="1" customWidth="1"/>
    <col min="12372" max="12372" width="10.33203125" style="170" bestFit="1" customWidth="1"/>
    <col min="12373" max="12373" width="8.33203125" style="170" bestFit="1" customWidth="1"/>
    <col min="12374" max="12374" width="11.33203125" style="170" bestFit="1" customWidth="1"/>
    <col min="12375" max="12375" width="9.33203125" style="170" bestFit="1" customWidth="1"/>
    <col min="12376" max="12376" width="10.33203125" style="170" bestFit="1" customWidth="1"/>
    <col min="12377" max="12377" width="9.33203125" style="170" bestFit="1" customWidth="1"/>
    <col min="12378" max="12379" width="10.33203125" style="170" bestFit="1" customWidth="1"/>
    <col min="12380" max="12380" width="8.33203125" style="170" bestFit="1" customWidth="1"/>
    <col min="12381" max="12381" width="9.33203125" style="170" bestFit="1" customWidth="1"/>
    <col min="12382" max="12382" width="8.33203125" style="170" bestFit="1" customWidth="1"/>
    <col min="12383" max="12383" width="9.33203125" style="170" bestFit="1" customWidth="1"/>
    <col min="12384" max="12385" width="10.33203125" style="170" bestFit="1" customWidth="1"/>
    <col min="12386" max="12387" width="9.33203125" style="170" bestFit="1" customWidth="1"/>
    <col min="12388" max="12388" width="8.33203125" style="170" bestFit="1" customWidth="1"/>
    <col min="12389" max="12391" width="9.33203125" style="170" bestFit="1" customWidth="1"/>
    <col min="12392" max="12392" width="10.33203125" style="170" bestFit="1" customWidth="1"/>
    <col min="12393" max="12394" width="9.33203125" style="170" bestFit="1" customWidth="1"/>
    <col min="12395" max="12396" width="8.33203125" style="170" bestFit="1" customWidth="1"/>
    <col min="12397" max="12400" width="9.33203125" style="170" bestFit="1" customWidth="1"/>
    <col min="12401" max="12405" width="10.33203125" style="170" bestFit="1" customWidth="1"/>
    <col min="12406" max="12410" width="9.33203125" style="170" bestFit="1" customWidth="1"/>
    <col min="12411" max="12411" width="11.33203125" style="170" bestFit="1" customWidth="1"/>
    <col min="12412" max="12412" width="9.33203125" style="170" bestFit="1" customWidth="1"/>
    <col min="12413" max="12413" width="10.33203125" style="170" bestFit="1" customWidth="1"/>
    <col min="12414" max="12414" width="9.33203125" style="170" bestFit="1" customWidth="1"/>
    <col min="12415" max="12415" width="10.33203125" style="170" bestFit="1" customWidth="1"/>
    <col min="12416" max="12426" width="9.33203125" style="170" bestFit="1" customWidth="1"/>
    <col min="12427" max="12428" width="8.33203125" style="170" bestFit="1" customWidth="1"/>
    <col min="12429" max="12429" width="12.88671875" style="170" bestFit="1" customWidth="1"/>
    <col min="12430" max="12430" width="13.109375" style="170" bestFit="1" customWidth="1"/>
    <col min="12431" max="12431" width="11.109375" style="170" bestFit="1" customWidth="1"/>
    <col min="12432" max="12432" width="11.88671875" style="170" bestFit="1" customWidth="1"/>
    <col min="12433" max="12544" width="8.88671875" style="170"/>
    <col min="12545" max="12545" width="10.6640625" style="170" bestFit="1" customWidth="1"/>
    <col min="12546" max="12546" width="11.33203125" style="170" bestFit="1" customWidth="1"/>
    <col min="12547" max="12548" width="12.88671875" style="170" bestFit="1" customWidth="1"/>
    <col min="12549" max="12549" width="14" style="170" bestFit="1" customWidth="1"/>
    <col min="12550" max="12551" width="12.88671875" style="170" bestFit="1" customWidth="1"/>
    <col min="12552" max="12553" width="11.33203125" style="170" bestFit="1" customWidth="1"/>
    <col min="12554" max="12555" width="12.88671875" style="170" bestFit="1" customWidth="1"/>
    <col min="12556" max="12556" width="11.33203125" style="170" bestFit="1" customWidth="1"/>
    <col min="12557" max="12557" width="12.88671875" style="170" bestFit="1" customWidth="1"/>
    <col min="12558" max="12558" width="11.33203125" style="170" bestFit="1" customWidth="1"/>
    <col min="12559" max="12564" width="12.88671875" style="170" bestFit="1" customWidth="1"/>
    <col min="12565" max="12566" width="11.33203125" style="170" bestFit="1" customWidth="1"/>
    <col min="12567" max="12572" width="12.88671875" style="170" bestFit="1" customWidth="1"/>
    <col min="12573" max="12574" width="11.33203125" style="170" bestFit="1" customWidth="1"/>
    <col min="12575" max="12577" width="12.88671875" style="170" bestFit="1" customWidth="1"/>
    <col min="12578" max="12580" width="11.33203125" style="170" bestFit="1" customWidth="1"/>
    <col min="12581" max="12584" width="12.88671875" style="170" bestFit="1" customWidth="1"/>
    <col min="12585" max="12585" width="11.33203125" style="170" bestFit="1" customWidth="1"/>
    <col min="12586" max="12611" width="12.88671875" style="170" bestFit="1" customWidth="1"/>
    <col min="12612" max="12613" width="11.33203125" style="170" bestFit="1" customWidth="1"/>
    <col min="12614" max="12614" width="15" style="170" bestFit="1" customWidth="1"/>
    <col min="12615" max="12616" width="8.88671875" style="170"/>
    <col min="12617" max="12617" width="8.33203125" style="170" bestFit="1" customWidth="1"/>
    <col min="12618" max="12618" width="10.33203125" style="170" bestFit="1" customWidth="1"/>
    <col min="12619" max="12619" width="9.33203125" style="170" bestFit="1" customWidth="1"/>
    <col min="12620" max="12620" width="11.33203125" style="170" bestFit="1" customWidth="1"/>
    <col min="12621" max="12621" width="8.33203125" style="170" bestFit="1" customWidth="1"/>
    <col min="12622" max="12623" width="10.33203125" style="170" bestFit="1" customWidth="1"/>
    <col min="12624" max="12624" width="9.33203125" style="170" bestFit="1" customWidth="1"/>
    <col min="12625" max="12627" width="8.33203125" style="170" bestFit="1" customWidth="1"/>
    <col min="12628" max="12628" width="10.33203125" style="170" bestFit="1" customWidth="1"/>
    <col min="12629" max="12629" width="8.33203125" style="170" bestFit="1" customWidth="1"/>
    <col min="12630" max="12630" width="11.33203125" style="170" bestFit="1" customWidth="1"/>
    <col min="12631" max="12631" width="9.33203125" style="170" bestFit="1" customWidth="1"/>
    <col min="12632" max="12632" width="10.33203125" style="170" bestFit="1" customWidth="1"/>
    <col min="12633" max="12633" width="9.33203125" style="170" bestFit="1" customWidth="1"/>
    <col min="12634" max="12635" width="10.33203125" style="170" bestFit="1" customWidth="1"/>
    <col min="12636" max="12636" width="8.33203125" style="170" bestFit="1" customWidth="1"/>
    <col min="12637" max="12637" width="9.33203125" style="170" bestFit="1" customWidth="1"/>
    <col min="12638" max="12638" width="8.33203125" style="170" bestFit="1" customWidth="1"/>
    <col min="12639" max="12639" width="9.33203125" style="170" bestFit="1" customWidth="1"/>
    <col min="12640" max="12641" width="10.33203125" style="170" bestFit="1" customWidth="1"/>
    <col min="12642" max="12643" width="9.33203125" style="170" bestFit="1" customWidth="1"/>
    <col min="12644" max="12644" width="8.33203125" style="170" bestFit="1" customWidth="1"/>
    <col min="12645" max="12647" width="9.33203125" style="170" bestFit="1" customWidth="1"/>
    <col min="12648" max="12648" width="10.33203125" style="170" bestFit="1" customWidth="1"/>
    <col min="12649" max="12650" width="9.33203125" style="170" bestFit="1" customWidth="1"/>
    <col min="12651" max="12652" width="8.33203125" style="170" bestFit="1" customWidth="1"/>
    <col min="12653" max="12656" width="9.33203125" style="170" bestFit="1" customWidth="1"/>
    <col min="12657" max="12661" width="10.33203125" style="170" bestFit="1" customWidth="1"/>
    <col min="12662" max="12666" width="9.33203125" style="170" bestFit="1" customWidth="1"/>
    <col min="12667" max="12667" width="11.33203125" style="170" bestFit="1" customWidth="1"/>
    <col min="12668" max="12668" width="9.33203125" style="170" bestFit="1" customWidth="1"/>
    <col min="12669" max="12669" width="10.33203125" style="170" bestFit="1" customWidth="1"/>
    <col min="12670" max="12670" width="9.33203125" style="170" bestFit="1" customWidth="1"/>
    <col min="12671" max="12671" width="10.33203125" style="170" bestFit="1" customWidth="1"/>
    <col min="12672" max="12682" width="9.33203125" style="170" bestFit="1" customWidth="1"/>
    <col min="12683" max="12684" width="8.33203125" style="170" bestFit="1" customWidth="1"/>
    <col min="12685" max="12685" width="12.88671875" style="170" bestFit="1" customWidth="1"/>
    <col min="12686" max="12686" width="13.109375" style="170" bestFit="1" customWidth="1"/>
    <col min="12687" max="12687" width="11.109375" style="170" bestFit="1" customWidth="1"/>
    <col min="12688" max="12688" width="11.88671875" style="170" bestFit="1" customWidth="1"/>
    <col min="12689" max="12800" width="8.88671875" style="170"/>
    <col min="12801" max="12801" width="10.6640625" style="170" bestFit="1" customWidth="1"/>
    <col min="12802" max="12802" width="11.33203125" style="170" bestFit="1" customWidth="1"/>
    <col min="12803" max="12804" width="12.88671875" style="170" bestFit="1" customWidth="1"/>
    <col min="12805" max="12805" width="14" style="170" bestFit="1" customWidth="1"/>
    <col min="12806" max="12807" width="12.88671875" style="170" bestFit="1" customWidth="1"/>
    <col min="12808" max="12809" width="11.33203125" style="170" bestFit="1" customWidth="1"/>
    <col min="12810" max="12811" width="12.88671875" style="170" bestFit="1" customWidth="1"/>
    <col min="12812" max="12812" width="11.33203125" style="170" bestFit="1" customWidth="1"/>
    <col min="12813" max="12813" width="12.88671875" style="170" bestFit="1" customWidth="1"/>
    <col min="12814" max="12814" width="11.33203125" style="170" bestFit="1" customWidth="1"/>
    <col min="12815" max="12820" width="12.88671875" style="170" bestFit="1" customWidth="1"/>
    <col min="12821" max="12822" width="11.33203125" style="170" bestFit="1" customWidth="1"/>
    <col min="12823" max="12828" width="12.88671875" style="170" bestFit="1" customWidth="1"/>
    <col min="12829" max="12830" width="11.33203125" style="170" bestFit="1" customWidth="1"/>
    <col min="12831" max="12833" width="12.88671875" style="170" bestFit="1" customWidth="1"/>
    <col min="12834" max="12836" width="11.33203125" style="170" bestFit="1" customWidth="1"/>
    <col min="12837" max="12840" width="12.88671875" style="170" bestFit="1" customWidth="1"/>
    <col min="12841" max="12841" width="11.33203125" style="170" bestFit="1" customWidth="1"/>
    <col min="12842" max="12867" width="12.88671875" style="170" bestFit="1" customWidth="1"/>
    <col min="12868" max="12869" width="11.33203125" style="170" bestFit="1" customWidth="1"/>
    <col min="12870" max="12870" width="15" style="170" bestFit="1" customWidth="1"/>
    <col min="12871" max="12872" width="8.88671875" style="170"/>
    <col min="12873" max="12873" width="8.33203125" style="170" bestFit="1" customWidth="1"/>
    <col min="12874" max="12874" width="10.33203125" style="170" bestFit="1" customWidth="1"/>
    <col min="12875" max="12875" width="9.33203125" style="170" bestFit="1" customWidth="1"/>
    <col min="12876" max="12876" width="11.33203125" style="170" bestFit="1" customWidth="1"/>
    <col min="12877" max="12877" width="8.33203125" style="170" bestFit="1" customWidth="1"/>
    <col min="12878" max="12879" width="10.33203125" style="170" bestFit="1" customWidth="1"/>
    <col min="12880" max="12880" width="9.33203125" style="170" bestFit="1" customWidth="1"/>
    <col min="12881" max="12883" width="8.33203125" style="170" bestFit="1" customWidth="1"/>
    <col min="12884" max="12884" width="10.33203125" style="170" bestFit="1" customWidth="1"/>
    <col min="12885" max="12885" width="8.33203125" style="170" bestFit="1" customWidth="1"/>
    <col min="12886" max="12886" width="11.33203125" style="170" bestFit="1" customWidth="1"/>
    <col min="12887" max="12887" width="9.33203125" style="170" bestFit="1" customWidth="1"/>
    <col min="12888" max="12888" width="10.33203125" style="170" bestFit="1" customWidth="1"/>
    <col min="12889" max="12889" width="9.33203125" style="170" bestFit="1" customWidth="1"/>
    <col min="12890" max="12891" width="10.33203125" style="170" bestFit="1" customWidth="1"/>
    <col min="12892" max="12892" width="8.33203125" style="170" bestFit="1" customWidth="1"/>
    <col min="12893" max="12893" width="9.33203125" style="170" bestFit="1" customWidth="1"/>
    <col min="12894" max="12894" width="8.33203125" style="170" bestFit="1" customWidth="1"/>
    <col min="12895" max="12895" width="9.33203125" style="170" bestFit="1" customWidth="1"/>
    <col min="12896" max="12897" width="10.33203125" style="170" bestFit="1" customWidth="1"/>
    <col min="12898" max="12899" width="9.33203125" style="170" bestFit="1" customWidth="1"/>
    <col min="12900" max="12900" width="8.33203125" style="170" bestFit="1" customWidth="1"/>
    <col min="12901" max="12903" width="9.33203125" style="170" bestFit="1" customWidth="1"/>
    <col min="12904" max="12904" width="10.33203125" style="170" bestFit="1" customWidth="1"/>
    <col min="12905" max="12906" width="9.33203125" style="170" bestFit="1" customWidth="1"/>
    <col min="12907" max="12908" width="8.33203125" style="170" bestFit="1" customWidth="1"/>
    <col min="12909" max="12912" width="9.33203125" style="170" bestFit="1" customWidth="1"/>
    <col min="12913" max="12917" width="10.33203125" style="170" bestFit="1" customWidth="1"/>
    <col min="12918" max="12922" width="9.33203125" style="170" bestFit="1" customWidth="1"/>
    <col min="12923" max="12923" width="11.33203125" style="170" bestFit="1" customWidth="1"/>
    <col min="12924" max="12924" width="9.33203125" style="170" bestFit="1" customWidth="1"/>
    <col min="12925" max="12925" width="10.33203125" style="170" bestFit="1" customWidth="1"/>
    <col min="12926" max="12926" width="9.33203125" style="170" bestFit="1" customWidth="1"/>
    <col min="12927" max="12927" width="10.33203125" style="170" bestFit="1" customWidth="1"/>
    <col min="12928" max="12938" width="9.33203125" style="170" bestFit="1" customWidth="1"/>
    <col min="12939" max="12940" width="8.33203125" style="170" bestFit="1" customWidth="1"/>
    <col min="12941" max="12941" width="12.88671875" style="170" bestFit="1" customWidth="1"/>
    <col min="12942" max="12942" width="13.109375" style="170" bestFit="1" customWidth="1"/>
    <col min="12943" max="12943" width="11.109375" style="170" bestFit="1" customWidth="1"/>
    <col min="12944" max="12944" width="11.88671875" style="170" bestFit="1" customWidth="1"/>
    <col min="12945" max="13056" width="8.88671875" style="170"/>
    <col min="13057" max="13057" width="10.6640625" style="170" bestFit="1" customWidth="1"/>
    <col min="13058" max="13058" width="11.33203125" style="170" bestFit="1" customWidth="1"/>
    <col min="13059" max="13060" width="12.88671875" style="170" bestFit="1" customWidth="1"/>
    <col min="13061" max="13061" width="14" style="170" bestFit="1" customWidth="1"/>
    <col min="13062" max="13063" width="12.88671875" style="170" bestFit="1" customWidth="1"/>
    <col min="13064" max="13065" width="11.33203125" style="170" bestFit="1" customWidth="1"/>
    <col min="13066" max="13067" width="12.88671875" style="170" bestFit="1" customWidth="1"/>
    <col min="13068" max="13068" width="11.33203125" style="170" bestFit="1" customWidth="1"/>
    <col min="13069" max="13069" width="12.88671875" style="170" bestFit="1" customWidth="1"/>
    <col min="13070" max="13070" width="11.33203125" style="170" bestFit="1" customWidth="1"/>
    <col min="13071" max="13076" width="12.88671875" style="170" bestFit="1" customWidth="1"/>
    <col min="13077" max="13078" width="11.33203125" style="170" bestFit="1" customWidth="1"/>
    <col min="13079" max="13084" width="12.88671875" style="170" bestFit="1" customWidth="1"/>
    <col min="13085" max="13086" width="11.33203125" style="170" bestFit="1" customWidth="1"/>
    <col min="13087" max="13089" width="12.88671875" style="170" bestFit="1" customWidth="1"/>
    <col min="13090" max="13092" width="11.33203125" style="170" bestFit="1" customWidth="1"/>
    <col min="13093" max="13096" width="12.88671875" style="170" bestFit="1" customWidth="1"/>
    <col min="13097" max="13097" width="11.33203125" style="170" bestFit="1" customWidth="1"/>
    <col min="13098" max="13123" width="12.88671875" style="170" bestFit="1" customWidth="1"/>
    <col min="13124" max="13125" width="11.33203125" style="170" bestFit="1" customWidth="1"/>
    <col min="13126" max="13126" width="15" style="170" bestFit="1" customWidth="1"/>
    <col min="13127" max="13128" width="8.88671875" style="170"/>
    <col min="13129" max="13129" width="8.33203125" style="170" bestFit="1" customWidth="1"/>
    <col min="13130" max="13130" width="10.33203125" style="170" bestFit="1" customWidth="1"/>
    <col min="13131" max="13131" width="9.33203125" style="170" bestFit="1" customWidth="1"/>
    <col min="13132" max="13132" width="11.33203125" style="170" bestFit="1" customWidth="1"/>
    <col min="13133" max="13133" width="8.33203125" style="170" bestFit="1" customWidth="1"/>
    <col min="13134" max="13135" width="10.33203125" style="170" bestFit="1" customWidth="1"/>
    <col min="13136" max="13136" width="9.33203125" style="170" bestFit="1" customWidth="1"/>
    <col min="13137" max="13139" width="8.33203125" style="170" bestFit="1" customWidth="1"/>
    <col min="13140" max="13140" width="10.33203125" style="170" bestFit="1" customWidth="1"/>
    <col min="13141" max="13141" width="8.33203125" style="170" bestFit="1" customWidth="1"/>
    <col min="13142" max="13142" width="11.33203125" style="170" bestFit="1" customWidth="1"/>
    <col min="13143" max="13143" width="9.33203125" style="170" bestFit="1" customWidth="1"/>
    <col min="13144" max="13144" width="10.33203125" style="170" bestFit="1" customWidth="1"/>
    <col min="13145" max="13145" width="9.33203125" style="170" bestFit="1" customWidth="1"/>
    <col min="13146" max="13147" width="10.33203125" style="170" bestFit="1" customWidth="1"/>
    <col min="13148" max="13148" width="8.33203125" style="170" bestFit="1" customWidth="1"/>
    <col min="13149" max="13149" width="9.33203125" style="170" bestFit="1" customWidth="1"/>
    <col min="13150" max="13150" width="8.33203125" style="170" bestFit="1" customWidth="1"/>
    <col min="13151" max="13151" width="9.33203125" style="170" bestFit="1" customWidth="1"/>
    <col min="13152" max="13153" width="10.33203125" style="170" bestFit="1" customWidth="1"/>
    <col min="13154" max="13155" width="9.33203125" style="170" bestFit="1" customWidth="1"/>
    <col min="13156" max="13156" width="8.33203125" style="170" bestFit="1" customWidth="1"/>
    <col min="13157" max="13159" width="9.33203125" style="170" bestFit="1" customWidth="1"/>
    <col min="13160" max="13160" width="10.33203125" style="170" bestFit="1" customWidth="1"/>
    <col min="13161" max="13162" width="9.33203125" style="170" bestFit="1" customWidth="1"/>
    <col min="13163" max="13164" width="8.33203125" style="170" bestFit="1" customWidth="1"/>
    <col min="13165" max="13168" width="9.33203125" style="170" bestFit="1" customWidth="1"/>
    <col min="13169" max="13173" width="10.33203125" style="170" bestFit="1" customWidth="1"/>
    <col min="13174" max="13178" width="9.33203125" style="170" bestFit="1" customWidth="1"/>
    <col min="13179" max="13179" width="11.33203125" style="170" bestFit="1" customWidth="1"/>
    <col min="13180" max="13180" width="9.33203125" style="170" bestFit="1" customWidth="1"/>
    <col min="13181" max="13181" width="10.33203125" style="170" bestFit="1" customWidth="1"/>
    <col min="13182" max="13182" width="9.33203125" style="170" bestFit="1" customWidth="1"/>
    <col min="13183" max="13183" width="10.33203125" style="170" bestFit="1" customWidth="1"/>
    <col min="13184" max="13194" width="9.33203125" style="170" bestFit="1" customWidth="1"/>
    <col min="13195" max="13196" width="8.33203125" style="170" bestFit="1" customWidth="1"/>
    <col min="13197" max="13197" width="12.88671875" style="170" bestFit="1" customWidth="1"/>
    <col min="13198" max="13198" width="13.109375" style="170" bestFit="1" customWidth="1"/>
    <col min="13199" max="13199" width="11.109375" style="170" bestFit="1" customWidth="1"/>
    <col min="13200" max="13200" width="11.88671875" style="170" bestFit="1" customWidth="1"/>
    <col min="13201" max="13312" width="8.88671875" style="170"/>
    <col min="13313" max="13313" width="10.6640625" style="170" bestFit="1" customWidth="1"/>
    <col min="13314" max="13314" width="11.33203125" style="170" bestFit="1" customWidth="1"/>
    <col min="13315" max="13316" width="12.88671875" style="170" bestFit="1" customWidth="1"/>
    <col min="13317" max="13317" width="14" style="170" bestFit="1" customWidth="1"/>
    <col min="13318" max="13319" width="12.88671875" style="170" bestFit="1" customWidth="1"/>
    <col min="13320" max="13321" width="11.33203125" style="170" bestFit="1" customWidth="1"/>
    <col min="13322" max="13323" width="12.88671875" style="170" bestFit="1" customWidth="1"/>
    <col min="13324" max="13324" width="11.33203125" style="170" bestFit="1" customWidth="1"/>
    <col min="13325" max="13325" width="12.88671875" style="170" bestFit="1" customWidth="1"/>
    <col min="13326" max="13326" width="11.33203125" style="170" bestFit="1" customWidth="1"/>
    <col min="13327" max="13332" width="12.88671875" style="170" bestFit="1" customWidth="1"/>
    <col min="13333" max="13334" width="11.33203125" style="170" bestFit="1" customWidth="1"/>
    <col min="13335" max="13340" width="12.88671875" style="170" bestFit="1" customWidth="1"/>
    <col min="13341" max="13342" width="11.33203125" style="170" bestFit="1" customWidth="1"/>
    <col min="13343" max="13345" width="12.88671875" style="170" bestFit="1" customWidth="1"/>
    <col min="13346" max="13348" width="11.33203125" style="170" bestFit="1" customWidth="1"/>
    <col min="13349" max="13352" width="12.88671875" style="170" bestFit="1" customWidth="1"/>
    <col min="13353" max="13353" width="11.33203125" style="170" bestFit="1" customWidth="1"/>
    <col min="13354" max="13379" width="12.88671875" style="170" bestFit="1" customWidth="1"/>
    <col min="13380" max="13381" width="11.33203125" style="170" bestFit="1" customWidth="1"/>
    <col min="13382" max="13382" width="15" style="170" bestFit="1" customWidth="1"/>
    <col min="13383" max="13384" width="8.88671875" style="170"/>
    <col min="13385" max="13385" width="8.33203125" style="170" bestFit="1" customWidth="1"/>
    <col min="13386" max="13386" width="10.33203125" style="170" bestFit="1" customWidth="1"/>
    <col min="13387" max="13387" width="9.33203125" style="170" bestFit="1" customWidth="1"/>
    <col min="13388" max="13388" width="11.33203125" style="170" bestFit="1" customWidth="1"/>
    <col min="13389" max="13389" width="8.33203125" style="170" bestFit="1" customWidth="1"/>
    <col min="13390" max="13391" width="10.33203125" style="170" bestFit="1" customWidth="1"/>
    <col min="13392" max="13392" width="9.33203125" style="170" bestFit="1" customWidth="1"/>
    <col min="13393" max="13395" width="8.33203125" style="170" bestFit="1" customWidth="1"/>
    <col min="13396" max="13396" width="10.33203125" style="170" bestFit="1" customWidth="1"/>
    <col min="13397" max="13397" width="8.33203125" style="170" bestFit="1" customWidth="1"/>
    <col min="13398" max="13398" width="11.33203125" style="170" bestFit="1" customWidth="1"/>
    <col min="13399" max="13399" width="9.33203125" style="170" bestFit="1" customWidth="1"/>
    <col min="13400" max="13400" width="10.33203125" style="170" bestFit="1" customWidth="1"/>
    <col min="13401" max="13401" width="9.33203125" style="170" bestFit="1" customWidth="1"/>
    <col min="13402" max="13403" width="10.33203125" style="170" bestFit="1" customWidth="1"/>
    <col min="13404" max="13404" width="8.33203125" style="170" bestFit="1" customWidth="1"/>
    <col min="13405" max="13405" width="9.33203125" style="170" bestFit="1" customWidth="1"/>
    <col min="13406" max="13406" width="8.33203125" style="170" bestFit="1" customWidth="1"/>
    <col min="13407" max="13407" width="9.33203125" style="170" bestFit="1" customWidth="1"/>
    <col min="13408" max="13409" width="10.33203125" style="170" bestFit="1" customWidth="1"/>
    <col min="13410" max="13411" width="9.33203125" style="170" bestFit="1" customWidth="1"/>
    <col min="13412" max="13412" width="8.33203125" style="170" bestFit="1" customWidth="1"/>
    <col min="13413" max="13415" width="9.33203125" style="170" bestFit="1" customWidth="1"/>
    <col min="13416" max="13416" width="10.33203125" style="170" bestFit="1" customWidth="1"/>
    <col min="13417" max="13418" width="9.33203125" style="170" bestFit="1" customWidth="1"/>
    <col min="13419" max="13420" width="8.33203125" style="170" bestFit="1" customWidth="1"/>
    <col min="13421" max="13424" width="9.33203125" style="170" bestFit="1" customWidth="1"/>
    <col min="13425" max="13429" width="10.33203125" style="170" bestFit="1" customWidth="1"/>
    <col min="13430" max="13434" width="9.33203125" style="170" bestFit="1" customWidth="1"/>
    <col min="13435" max="13435" width="11.33203125" style="170" bestFit="1" customWidth="1"/>
    <col min="13436" max="13436" width="9.33203125" style="170" bestFit="1" customWidth="1"/>
    <col min="13437" max="13437" width="10.33203125" style="170" bestFit="1" customWidth="1"/>
    <col min="13438" max="13438" width="9.33203125" style="170" bestFit="1" customWidth="1"/>
    <col min="13439" max="13439" width="10.33203125" style="170" bestFit="1" customWidth="1"/>
    <col min="13440" max="13450" width="9.33203125" style="170" bestFit="1" customWidth="1"/>
    <col min="13451" max="13452" width="8.33203125" style="170" bestFit="1" customWidth="1"/>
    <col min="13453" max="13453" width="12.88671875" style="170" bestFit="1" customWidth="1"/>
    <col min="13454" max="13454" width="13.109375" style="170" bestFit="1" customWidth="1"/>
    <col min="13455" max="13455" width="11.109375" style="170" bestFit="1" customWidth="1"/>
    <col min="13456" max="13456" width="11.88671875" style="170" bestFit="1" customWidth="1"/>
    <col min="13457" max="13568" width="8.88671875" style="170"/>
    <col min="13569" max="13569" width="10.6640625" style="170" bestFit="1" customWidth="1"/>
    <col min="13570" max="13570" width="11.33203125" style="170" bestFit="1" customWidth="1"/>
    <col min="13571" max="13572" width="12.88671875" style="170" bestFit="1" customWidth="1"/>
    <col min="13573" max="13573" width="14" style="170" bestFit="1" customWidth="1"/>
    <col min="13574" max="13575" width="12.88671875" style="170" bestFit="1" customWidth="1"/>
    <col min="13576" max="13577" width="11.33203125" style="170" bestFit="1" customWidth="1"/>
    <col min="13578" max="13579" width="12.88671875" style="170" bestFit="1" customWidth="1"/>
    <col min="13580" max="13580" width="11.33203125" style="170" bestFit="1" customWidth="1"/>
    <col min="13581" max="13581" width="12.88671875" style="170" bestFit="1" customWidth="1"/>
    <col min="13582" max="13582" width="11.33203125" style="170" bestFit="1" customWidth="1"/>
    <col min="13583" max="13588" width="12.88671875" style="170" bestFit="1" customWidth="1"/>
    <col min="13589" max="13590" width="11.33203125" style="170" bestFit="1" customWidth="1"/>
    <col min="13591" max="13596" width="12.88671875" style="170" bestFit="1" customWidth="1"/>
    <col min="13597" max="13598" width="11.33203125" style="170" bestFit="1" customWidth="1"/>
    <col min="13599" max="13601" width="12.88671875" style="170" bestFit="1" customWidth="1"/>
    <col min="13602" max="13604" width="11.33203125" style="170" bestFit="1" customWidth="1"/>
    <col min="13605" max="13608" width="12.88671875" style="170" bestFit="1" customWidth="1"/>
    <col min="13609" max="13609" width="11.33203125" style="170" bestFit="1" customWidth="1"/>
    <col min="13610" max="13635" width="12.88671875" style="170" bestFit="1" customWidth="1"/>
    <col min="13636" max="13637" width="11.33203125" style="170" bestFit="1" customWidth="1"/>
    <col min="13638" max="13638" width="15" style="170" bestFit="1" customWidth="1"/>
    <col min="13639" max="13640" width="8.88671875" style="170"/>
    <col min="13641" max="13641" width="8.33203125" style="170" bestFit="1" customWidth="1"/>
    <col min="13642" max="13642" width="10.33203125" style="170" bestFit="1" customWidth="1"/>
    <col min="13643" max="13643" width="9.33203125" style="170" bestFit="1" customWidth="1"/>
    <col min="13644" max="13644" width="11.33203125" style="170" bestFit="1" customWidth="1"/>
    <col min="13645" max="13645" width="8.33203125" style="170" bestFit="1" customWidth="1"/>
    <col min="13646" max="13647" width="10.33203125" style="170" bestFit="1" customWidth="1"/>
    <col min="13648" max="13648" width="9.33203125" style="170" bestFit="1" customWidth="1"/>
    <col min="13649" max="13651" width="8.33203125" style="170" bestFit="1" customWidth="1"/>
    <col min="13652" max="13652" width="10.33203125" style="170" bestFit="1" customWidth="1"/>
    <col min="13653" max="13653" width="8.33203125" style="170" bestFit="1" customWidth="1"/>
    <col min="13654" max="13654" width="11.33203125" style="170" bestFit="1" customWidth="1"/>
    <col min="13655" max="13655" width="9.33203125" style="170" bestFit="1" customWidth="1"/>
    <col min="13656" max="13656" width="10.33203125" style="170" bestFit="1" customWidth="1"/>
    <col min="13657" max="13657" width="9.33203125" style="170" bestFit="1" customWidth="1"/>
    <col min="13658" max="13659" width="10.33203125" style="170" bestFit="1" customWidth="1"/>
    <col min="13660" max="13660" width="8.33203125" style="170" bestFit="1" customWidth="1"/>
    <col min="13661" max="13661" width="9.33203125" style="170" bestFit="1" customWidth="1"/>
    <col min="13662" max="13662" width="8.33203125" style="170" bestFit="1" customWidth="1"/>
    <col min="13663" max="13663" width="9.33203125" style="170" bestFit="1" customWidth="1"/>
    <col min="13664" max="13665" width="10.33203125" style="170" bestFit="1" customWidth="1"/>
    <col min="13666" max="13667" width="9.33203125" style="170" bestFit="1" customWidth="1"/>
    <col min="13668" max="13668" width="8.33203125" style="170" bestFit="1" customWidth="1"/>
    <col min="13669" max="13671" width="9.33203125" style="170" bestFit="1" customWidth="1"/>
    <col min="13672" max="13672" width="10.33203125" style="170" bestFit="1" customWidth="1"/>
    <col min="13673" max="13674" width="9.33203125" style="170" bestFit="1" customWidth="1"/>
    <col min="13675" max="13676" width="8.33203125" style="170" bestFit="1" customWidth="1"/>
    <col min="13677" max="13680" width="9.33203125" style="170" bestFit="1" customWidth="1"/>
    <col min="13681" max="13685" width="10.33203125" style="170" bestFit="1" customWidth="1"/>
    <col min="13686" max="13690" width="9.33203125" style="170" bestFit="1" customWidth="1"/>
    <col min="13691" max="13691" width="11.33203125" style="170" bestFit="1" customWidth="1"/>
    <col min="13692" max="13692" width="9.33203125" style="170" bestFit="1" customWidth="1"/>
    <col min="13693" max="13693" width="10.33203125" style="170" bestFit="1" customWidth="1"/>
    <col min="13694" max="13694" width="9.33203125" style="170" bestFit="1" customWidth="1"/>
    <col min="13695" max="13695" width="10.33203125" style="170" bestFit="1" customWidth="1"/>
    <col min="13696" max="13706" width="9.33203125" style="170" bestFit="1" customWidth="1"/>
    <col min="13707" max="13708" width="8.33203125" style="170" bestFit="1" customWidth="1"/>
    <col min="13709" max="13709" width="12.88671875" style="170" bestFit="1" customWidth="1"/>
    <col min="13710" max="13710" width="13.109375" style="170" bestFit="1" customWidth="1"/>
    <col min="13711" max="13711" width="11.109375" style="170" bestFit="1" customWidth="1"/>
    <col min="13712" max="13712" width="11.88671875" style="170" bestFit="1" customWidth="1"/>
    <col min="13713" max="13824" width="8.88671875" style="170"/>
    <col min="13825" max="13825" width="10.6640625" style="170" bestFit="1" customWidth="1"/>
    <col min="13826" max="13826" width="11.33203125" style="170" bestFit="1" customWidth="1"/>
    <col min="13827" max="13828" width="12.88671875" style="170" bestFit="1" customWidth="1"/>
    <col min="13829" max="13829" width="14" style="170" bestFit="1" customWidth="1"/>
    <col min="13830" max="13831" width="12.88671875" style="170" bestFit="1" customWidth="1"/>
    <col min="13832" max="13833" width="11.33203125" style="170" bestFit="1" customWidth="1"/>
    <col min="13834" max="13835" width="12.88671875" style="170" bestFit="1" customWidth="1"/>
    <col min="13836" max="13836" width="11.33203125" style="170" bestFit="1" customWidth="1"/>
    <col min="13837" max="13837" width="12.88671875" style="170" bestFit="1" customWidth="1"/>
    <col min="13838" max="13838" width="11.33203125" style="170" bestFit="1" customWidth="1"/>
    <col min="13839" max="13844" width="12.88671875" style="170" bestFit="1" customWidth="1"/>
    <col min="13845" max="13846" width="11.33203125" style="170" bestFit="1" customWidth="1"/>
    <col min="13847" max="13852" width="12.88671875" style="170" bestFit="1" customWidth="1"/>
    <col min="13853" max="13854" width="11.33203125" style="170" bestFit="1" customWidth="1"/>
    <col min="13855" max="13857" width="12.88671875" style="170" bestFit="1" customWidth="1"/>
    <col min="13858" max="13860" width="11.33203125" style="170" bestFit="1" customWidth="1"/>
    <col min="13861" max="13864" width="12.88671875" style="170" bestFit="1" customWidth="1"/>
    <col min="13865" max="13865" width="11.33203125" style="170" bestFit="1" customWidth="1"/>
    <col min="13866" max="13891" width="12.88671875" style="170" bestFit="1" customWidth="1"/>
    <col min="13892" max="13893" width="11.33203125" style="170" bestFit="1" customWidth="1"/>
    <col min="13894" max="13894" width="15" style="170" bestFit="1" customWidth="1"/>
    <col min="13895" max="13896" width="8.88671875" style="170"/>
    <col min="13897" max="13897" width="8.33203125" style="170" bestFit="1" customWidth="1"/>
    <col min="13898" max="13898" width="10.33203125" style="170" bestFit="1" customWidth="1"/>
    <col min="13899" max="13899" width="9.33203125" style="170" bestFit="1" customWidth="1"/>
    <col min="13900" max="13900" width="11.33203125" style="170" bestFit="1" customWidth="1"/>
    <col min="13901" max="13901" width="8.33203125" style="170" bestFit="1" customWidth="1"/>
    <col min="13902" max="13903" width="10.33203125" style="170" bestFit="1" customWidth="1"/>
    <col min="13904" max="13904" width="9.33203125" style="170" bestFit="1" customWidth="1"/>
    <col min="13905" max="13907" width="8.33203125" style="170" bestFit="1" customWidth="1"/>
    <col min="13908" max="13908" width="10.33203125" style="170" bestFit="1" customWidth="1"/>
    <col min="13909" max="13909" width="8.33203125" style="170" bestFit="1" customWidth="1"/>
    <col min="13910" max="13910" width="11.33203125" style="170" bestFit="1" customWidth="1"/>
    <col min="13911" max="13911" width="9.33203125" style="170" bestFit="1" customWidth="1"/>
    <col min="13912" max="13912" width="10.33203125" style="170" bestFit="1" customWidth="1"/>
    <col min="13913" max="13913" width="9.33203125" style="170" bestFit="1" customWidth="1"/>
    <col min="13914" max="13915" width="10.33203125" style="170" bestFit="1" customWidth="1"/>
    <col min="13916" max="13916" width="8.33203125" style="170" bestFit="1" customWidth="1"/>
    <col min="13917" max="13917" width="9.33203125" style="170" bestFit="1" customWidth="1"/>
    <col min="13918" max="13918" width="8.33203125" style="170" bestFit="1" customWidth="1"/>
    <col min="13919" max="13919" width="9.33203125" style="170" bestFit="1" customWidth="1"/>
    <col min="13920" max="13921" width="10.33203125" style="170" bestFit="1" customWidth="1"/>
    <col min="13922" max="13923" width="9.33203125" style="170" bestFit="1" customWidth="1"/>
    <col min="13924" max="13924" width="8.33203125" style="170" bestFit="1" customWidth="1"/>
    <col min="13925" max="13927" width="9.33203125" style="170" bestFit="1" customWidth="1"/>
    <col min="13928" max="13928" width="10.33203125" style="170" bestFit="1" customWidth="1"/>
    <col min="13929" max="13930" width="9.33203125" style="170" bestFit="1" customWidth="1"/>
    <col min="13931" max="13932" width="8.33203125" style="170" bestFit="1" customWidth="1"/>
    <col min="13933" max="13936" width="9.33203125" style="170" bestFit="1" customWidth="1"/>
    <col min="13937" max="13941" width="10.33203125" style="170" bestFit="1" customWidth="1"/>
    <col min="13942" max="13946" width="9.33203125" style="170" bestFit="1" customWidth="1"/>
    <col min="13947" max="13947" width="11.33203125" style="170" bestFit="1" customWidth="1"/>
    <col min="13948" max="13948" width="9.33203125" style="170" bestFit="1" customWidth="1"/>
    <col min="13949" max="13949" width="10.33203125" style="170" bestFit="1" customWidth="1"/>
    <col min="13950" max="13950" width="9.33203125" style="170" bestFit="1" customWidth="1"/>
    <col min="13951" max="13951" width="10.33203125" style="170" bestFit="1" customWidth="1"/>
    <col min="13952" max="13962" width="9.33203125" style="170" bestFit="1" customWidth="1"/>
    <col min="13963" max="13964" width="8.33203125" style="170" bestFit="1" customWidth="1"/>
    <col min="13965" max="13965" width="12.88671875" style="170" bestFit="1" customWidth="1"/>
    <col min="13966" max="13966" width="13.109375" style="170" bestFit="1" customWidth="1"/>
    <col min="13967" max="13967" width="11.109375" style="170" bestFit="1" customWidth="1"/>
    <col min="13968" max="13968" width="11.88671875" style="170" bestFit="1" customWidth="1"/>
    <col min="13969" max="14080" width="8.88671875" style="170"/>
    <col min="14081" max="14081" width="10.6640625" style="170" bestFit="1" customWidth="1"/>
    <col min="14082" max="14082" width="11.33203125" style="170" bestFit="1" customWidth="1"/>
    <col min="14083" max="14084" width="12.88671875" style="170" bestFit="1" customWidth="1"/>
    <col min="14085" max="14085" width="14" style="170" bestFit="1" customWidth="1"/>
    <col min="14086" max="14087" width="12.88671875" style="170" bestFit="1" customWidth="1"/>
    <col min="14088" max="14089" width="11.33203125" style="170" bestFit="1" customWidth="1"/>
    <col min="14090" max="14091" width="12.88671875" style="170" bestFit="1" customWidth="1"/>
    <col min="14092" max="14092" width="11.33203125" style="170" bestFit="1" customWidth="1"/>
    <col min="14093" max="14093" width="12.88671875" style="170" bestFit="1" customWidth="1"/>
    <col min="14094" max="14094" width="11.33203125" style="170" bestFit="1" customWidth="1"/>
    <col min="14095" max="14100" width="12.88671875" style="170" bestFit="1" customWidth="1"/>
    <col min="14101" max="14102" width="11.33203125" style="170" bestFit="1" customWidth="1"/>
    <col min="14103" max="14108" width="12.88671875" style="170" bestFit="1" customWidth="1"/>
    <col min="14109" max="14110" width="11.33203125" style="170" bestFit="1" customWidth="1"/>
    <col min="14111" max="14113" width="12.88671875" style="170" bestFit="1" customWidth="1"/>
    <col min="14114" max="14116" width="11.33203125" style="170" bestFit="1" customWidth="1"/>
    <col min="14117" max="14120" width="12.88671875" style="170" bestFit="1" customWidth="1"/>
    <col min="14121" max="14121" width="11.33203125" style="170" bestFit="1" customWidth="1"/>
    <col min="14122" max="14147" width="12.88671875" style="170" bestFit="1" customWidth="1"/>
    <col min="14148" max="14149" width="11.33203125" style="170" bestFit="1" customWidth="1"/>
    <col min="14150" max="14150" width="15" style="170" bestFit="1" customWidth="1"/>
    <col min="14151" max="14152" width="8.88671875" style="170"/>
    <col min="14153" max="14153" width="8.33203125" style="170" bestFit="1" customWidth="1"/>
    <col min="14154" max="14154" width="10.33203125" style="170" bestFit="1" customWidth="1"/>
    <col min="14155" max="14155" width="9.33203125" style="170" bestFit="1" customWidth="1"/>
    <col min="14156" max="14156" width="11.33203125" style="170" bestFit="1" customWidth="1"/>
    <col min="14157" max="14157" width="8.33203125" style="170" bestFit="1" customWidth="1"/>
    <col min="14158" max="14159" width="10.33203125" style="170" bestFit="1" customWidth="1"/>
    <col min="14160" max="14160" width="9.33203125" style="170" bestFit="1" customWidth="1"/>
    <col min="14161" max="14163" width="8.33203125" style="170" bestFit="1" customWidth="1"/>
    <col min="14164" max="14164" width="10.33203125" style="170" bestFit="1" customWidth="1"/>
    <col min="14165" max="14165" width="8.33203125" style="170" bestFit="1" customWidth="1"/>
    <col min="14166" max="14166" width="11.33203125" style="170" bestFit="1" customWidth="1"/>
    <col min="14167" max="14167" width="9.33203125" style="170" bestFit="1" customWidth="1"/>
    <col min="14168" max="14168" width="10.33203125" style="170" bestFit="1" customWidth="1"/>
    <col min="14169" max="14169" width="9.33203125" style="170" bestFit="1" customWidth="1"/>
    <col min="14170" max="14171" width="10.33203125" style="170" bestFit="1" customWidth="1"/>
    <col min="14172" max="14172" width="8.33203125" style="170" bestFit="1" customWidth="1"/>
    <col min="14173" max="14173" width="9.33203125" style="170" bestFit="1" customWidth="1"/>
    <col min="14174" max="14174" width="8.33203125" style="170" bestFit="1" customWidth="1"/>
    <col min="14175" max="14175" width="9.33203125" style="170" bestFit="1" customWidth="1"/>
    <col min="14176" max="14177" width="10.33203125" style="170" bestFit="1" customWidth="1"/>
    <col min="14178" max="14179" width="9.33203125" style="170" bestFit="1" customWidth="1"/>
    <col min="14180" max="14180" width="8.33203125" style="170" bestFit="1" customWidth="1"/>
    <col min="14181" max="14183" width="9.33203125" style="170" bestFit="1" customWidth="1"/>
    <col min="14184" max="14184" width="10.33203125" style="170" bestFit="1" customWidth="1"/>
    <col min="14185" max="14186" width="9.33203125" style="170" bestFit="1" customWidth="1"/>
    <col min="14187" max="14188" width="8.33203125" style="170" bestFit="1" customWidth="1"/>
    <col min="14189" max="14192" width="9.33203125" style="170" bestFit="1" customWidth="1"/>
    <col min="14193" max="14197" width="10.33203125" style="170" bestFit="1" customWidth="1"/>
    <col min="14198" max="14202" width="9.33203125" style="170" bestFit="1" customWidth="1"/>
    <col min="14203" max="14203" width="11.33203125" style="170" bestFit="1" customWidth="1"/>
    <col min="14204" max="14204" width="9.33203125" style="170" bestFit="1" customWidth="1"/>
    <col min="14205" max="14205" width="10.33203125" style="170" bestFit="1" customWidth="1"/>
    <col min="14206" max="14206" width="9.33203125" style="170" bestFit="1" customWidth="1"/>
    <col min="14207" max="14207" width="10.33203125" style="170" bestFit="1" customWidth="1"/>
    <col min="14208" max="14218" width="9.33203125" style="170" bestFit="1" customWidth="1"/>
    <col min="14219" max="14220" width="8.33203125" style="170" bestFit="1" customWidth="1"/>
    <col min="14221" max="14221" width="12.88671875" style="170" bestFit="1" customWidth="1"/>
    <col min="14222" max="14222" width="13.109375" style="170" bestFit="1" customWidth="1"/>
    <col min="14223" max="14223" width="11.109375" style="170" bestFit="1" customWidth="1"/>
    <col min="14224" max="14224" width="11.88671875" style="170" bestFit="1" customWidth="1"/>
    <col min="14225" max="14336" width="8.88671875" style="170"/>
    <col min="14337" max="14337" width="10.6640625" style="170" bestFit="1" customWidth="1"/>
    <col min="14338" max="14338" width="11.33203125" style="170" bestFit="1" customWidth="1"/>
    <col min="14339" max="14340" width="12.88671875" style="170" bestFit="1" customWidth="1"/>
    <col min="14341" max="14341" width="14" style="170" bestFit="1" customWidth="1"/>
    <col min="14342" max="14343" width="12.88671875" style="170" bestFit="1" customWidth="1"/>
    <col min="14344" max="14345" width="11.33203125" style="170" bestFit="1" customWidth="1"/>
    <col min="14346" max="14347" width="12.88671875" style="170" bestFit="1" customWidth="1"/>
    <col min="14348" max="14348" width="11.33203125" style="170" bestFit="1" customWidth="1"/>
    <col min="14349" max="14349" width="12.88671875" style="170" bestFit="1" customWidth="1"/>
    <col min="14350" max="14350" width="11.33203125" style="170" bestFit="1" customWidth="1"/>
    <col min="14351" max="14356" width="12.88671875" style="170" bestFit="1" customWidth="1"/>
    <col min="14357" max="14358" width="11.33203125" style="170" bestFit="1" customWidth="1"/>
    <col min="14359" max="14364" width="12.88671875" style="170" bestFit="1" customWidth="1"/>
    <col min="14365" max="14366" width="11.33203125" style="170" bestFit="1" customWidth="1"/>
    <col min="14367" max="14369" width="12.88671875" style="170" bestFit="1" customWidth="1"/>
    <col min="14370" max="14372" width="11.33203125" style="170" bestFit="1" customWidth="1"/>
    <col min="14373" max="14376" width="12.88671875" style="170" bestFit="1" customWidth="1"/>
    <col min="14377" max="14377" width="11.33203125" style="170" bestFit="1" customWidth="1"/>
    <col min="14378" max="14403" width="12.88671875" style="170" bestFit="1" customWidth="1"/>
    <col min="14404" max="14405" width="11.33203125" style="170" bestFit="1" customWidth="1"/>
    <col min="14406" max="14406" width="15" style="170" bestFit="1" customWidth="1"/>
    <col min="14407" max="14408" width="8.88671875" style="170"/>
    <col min="14409" max="14409" width="8.33203125" style="170" bestFit="1" customWidth="1"/>
    <col min="14410" max="14410" width="10.33203125" style="170" bestFit="1" customWidth="1"/>
    <col min="14411" max="14411" width="9.33203125" style="170" bestFit="1" customWidth="1"/>
    <col min="14412" max="14412" width="11.33203125" style="170" bestFit="1" customWidth="1"/>
    <col min="14413" max="14413" width="8.33203125" style="170" bestFit="1" customWidth="1"/>
    <col min="14414" max="14415" width="10.33203125" style="170" bestFit="1" customWidth="1"/>
    <col min="14416" max="14416" width="9.33203125" style="170" bestFit="1" customWidth="1"/>
    <col min="14417" max="14419" width="8.33203125" style="170" bestFit="1" customWidth="1"/>
    <col min="14420" max="14420" width="10.33203125" style="170" bestFit="1" customWidth="1"/>
    <col min="14421" max="14421" width="8.33203125" style="170" bestFit="1" customWidth="1"/>
    <col min="14422" max="14422" width="11.33203125" style="170" bestFit="1" customWidth="1"/>
    <col min="14423" max="14423" width="9.33203125" style="170" bestFit="1" customWidth="1"/>
    <col min="14424" max="14424" width="10.33203125" style="170" bestFit="1" customWidth="1"/>
    <col min="14425" max="14425" width="9.33203125" style="170" bestFit="1" customWidth="1"/>
    <col min="14426" max="14427" width="10.33203125" style="170" bestFit="1" customWidth="1"/>
    <col min="14428" max="14428" width="8.33203125" style="170" bestFit="1" customWidth="1"/>
    <col min="14429" max="14429" width="9.33203125" style="170" bestFit="1" customWidth="1"/>
    <col min="14430" max="14430" width="8.33203125" style="170" bestFit="1" customWidth="1"/>
    <col min="14431" max="14431" width="9.33203125" style="170" bestFit="1" customWidth="1"/>
    <col min="14432" max="14433" width="10.33203125" style="170" bestFit="1" customWidth="1"/>
    <col min="14434" max="14435" width="9.33203125" style="170" bestFit="1" customWidth="1"/>
    <col min="14436" max="14436" width="8.33203125" style="170" bestFit="1" customWidth="1"/>
    <col min="14437" max="14439" width="9.33203125" style="170" bestFit="1" customWidth="1"/>
    <col min="14440" max="14440" width="10.33203125" style="170" bestFit="1" customWidth="1"/>
    <col min="14441" max="14442" width="9.33203125" style="170" bestFit="1" customWidth="1"/>
    <col min="14443" max="14444" width="8.33203125" style="170" bestFit="1" customWidth="1"/>
    <col min="14445" max="14448" width="9.33203125" style="170" bestFit="1" customWidth="1"/>
    <col min="14449" max="14453" width="10.33203125" style="170" bestFit="1" customWidth="1"/>
    <col min="14454" max="14458" width="9.33203125" style="170" bestFit="1" customWidth="1"/>
    <col min="14459" max="14459" width="11.33203125" style="170" bestFit="1" customWidth="1"/>
    <col min="14460" max="14460" width="9.33203125" style="170" bestFit="1" customWidth="1"/>
    <col min="14461" max="14461" width="10.33203125" style="170" bestFit="1" customWidth="1"/>
    <col min="14462" max="14462" width="9.33203125" style="170" bestFit="1" customWidth="1"/>
    <col min="14463" max="14463" width="10.33203125" style="170" bestFit="1" customWidth="1"/>
    <col min="14464" max="14474" width="9.33203125" style="170" bestFit="1" customWidth="1"/>
    <col min="14475" max="14476" width="8.33203125" style="170" bestFit="1" customWidth="1"/>
    <col min="14477" max="14477" width="12.88671875" style="170" bestFit="1" customWidth="1"/>
    <col min="14478" max="14478" width="13.109375" style="170" bestFit="1" customWidth="1"/>
    <col min="14479" max="14479" width="11.109375" style="170" bestFit="1" customWidth="1"/>
    <col min="14480" max="14480" width="11.88671875" style="170" bestFit="1" customWidth="1"/>
    <col min="14481" max="14592" width="8.88671875" style="170"/>
    <col min="14593" max="14593" width="10.6640625" style="170" bestFit="1" customWidth="1"/>
    <col min="14594" max="14594" width="11.33203125" style="170" bestFit="1" customWidth="1"/>
    <col min="14595" max="14596" width="12.88671875" style="170" bestFit="1" customWidth="1"/>
    <col min="14597" max="14597" width="14" style="170" bestFit="1" customWidth="1"/>
    <col min="14598" max="14599" width="12.88671875" style="170" bestFit="1" customWidth="1"/>
    <col min="14600" max="14601" width="11.33203125" style="170" bestFit="1" customWidth="1"/>
    <col min="14602" max="14603" width="12.88671875" style="170" bestFit="1" customWidth="1"/>
    <col min="14604" max="14604" width="11.33203125" style="170" bestFit="1" customWidth="1"/>
    <col min="14605" max="14605" width="12.88671875" style="170" bestFit="1" customWidth="1"/>
    <col min="14606" max="14606" width="11.33203125" style="170" bestFit="1" customWidth="1"/>
    <col min="14607" max="14612" width="12.88671875" style="170" bestFit="1" customWidth="1"/>
    <col min="14613" max="14614" width="11.33203125" style="170" bestFit="1" customWidth="1"/>
    <col min="14615" max="14620" width="12.88671875" style="170" bestFit="1" customWidth="1"/>
    <col min="14621" max="14622" width="11.33203125" style="170" bestFit="1" customWidth="1"/>
    <col min="14623" max="14625" width="12.88671875" style="170" bestFit="1" customWidth="1"/>
    <col min="14626" max="14628" width="11.33203125" style="170" bestFit="1" customWidth="1"/>
    <col min="14629" max="14632" width="12.88671875" style="170" bestFit="1" customWidth="1"/>
    <col min="14633" max="14633" width="11.33203125" style="170" bestFit="1" customWidth="1"/>
    <col min="14634" max="14659" width="12.88671875" style="170" bestFit="1" customWidth="1"/>
    <col min="14660" max="14661" width="11.33203125" style="170" bestFit="1" customWidth="1"/>
    <col min="14662" max="14662" width="15" style="170" bestFit="1" customWidth="1"/>
    <col min="14663" max="14664" width="8.88671875" style="170"/>
    <col min="14665" max="14665" width="8.33203125" style="170" bestFit="1" customWidth="1"/>
    <col min="14666" max="14666" width="10.33203125" style="170" bestFit="1" customWidth="1"/>
    <col min="14667" max="14667" width="9.33203125" style="170" bestFit="1" customWidth="1"/>
    <col min="14668" max="14668" width="11.33203125" style="170" bestFit="1" customWidth="1"/>
    <col min="14669" max="14669" width="8.33203125" style="170" bestFit="1" customWidth="1"/>
    <col min="14670" max="14671" width="10.33203125" style="170" bestFit="1" customWidth="1"/>
    <col min="14672" max="14672" width="9.33203125" style="170" bestFit="1" customWidth="1"/>
    <col min="14673" max="14675" width="8.33203125" style="170" bestFit="1" customWidth="1"/>
    <col min="14676" max="14676" width="10.33203125" style="170" bestFit="1" customWidth="1"/>
    <col min="14677" max="14677" width="8.33203125" style="170" bestFit="1" customWidth="1"/>
    <col min="14678" max="14678" width="11.33203125" style="170" bestFit="1" customWidth="1"/>
    <col min="14679" max="14679" width="9.33203125" style="170" bestFit="1" customWidth="1"/>
    <col min="14680" max="14680" width="10.33203125" style="170" bestFit="1" customWidth="1"/>
    <col min="14681" max="14681" width="9.33203125" style="170" bestFit="1" customWidth="1"/>
    <col min="14682" max="14683" width="10.33203125" style="170" bestFit="1" customWidth="1"/>
    <col min="14684" max="14684" width="8.33203125" style="170" bestFit="1" customWidth="1"/>
    <col min="14685" max="14685" width="9.33203125" style="170" bestFit="1" customWidth="1"/>
    <col min="14686" max="14686" width="8.33203125" style="170" bestFit="1" customWidth="1"/>
    <col min="14687" max="14687" width="9.33203125" style="170" bestFit="1" customWidth="1"/>
    <col min="14688" max="14689" width="10.33203125" style="170" bestFit="1" customWidth="1"/>
    <col min="14690" max="14691" width="9.33203125" style="170" bestFit="1" customWidth="1"/>
    <col min="14692" max="14692" width="8.33203125" style="170" bestFit="1" customWidth="1"/>
    <col min="14693" max="14695" width="9.33203125" style="170" bestFit="1" customWidth="1"/>
    <col min="14696" max="14696" width="10.33203125" style="170" bestFit="1" customWidth="1"/>
    <col min="14697" max="14698" width="9.33203125" style="170" bestFit="1" customWidth="1"/>
    <col min="14699" max="14700" width="8.33203125" style="170" bestFit="1" customWidth="1"/>
    <col min="14701" max="14704" width="9.33203125" style="170" bestFit="1" customWidth="1"/>
    <col min="14705" max="14709" width="10.33203125" style="170" bestFit="1" customWidth="1"/>
    <col min="14710" max="14714" width="9.33203125" style="170" bestFit="1" customWidth="1"/>
    <col min="14715" max="14715" width="11.33203125" style="170" bestFit="1" customWidth="1"/>
    <col min="14716" max="14716" width="9.33203125" style="170" bestFit="1" customWidth="1"/>
    <col min="14717" max="14717" width="10.33203125" style="170" bestFit="1" customWidth="1"/>
    <col min="14718" max="14718" width="9.33203125" style="170" bestFit="1" customWidth="1"/>
    <col min="14719" max="14719" width="10.33203125" style="170" bestFit="1" customWidth="1"/>
    <col min="14720" max="14730" width="9.33203125" style="170" bestFit="1" customWidth="1"/>
    <col min="14731" max="14732" width="8.33203125" style="170" bestFit="1" customWidth="1"/>
    <col min="14733" max="14733" width="12.88671875" style="170" bestFit="1" customWidth="1"/>
    <col min="14734" max="14734" width="13.109375" style="170" bestFit="1" customWidth="1"/>
    <col min="14735" max="14735" width="11.109375" style="170" bestFit="1" customWidth="1"/>
    <col min="14736" max="14736" width="11.88671875" style="170" bestFit="1" customWidth="1"/>
    <col min="14737" max="14848" width="8.88671875" style="170"/>
    <col min="14849" max="14849" width="10.6640625" style="170" bestFit="1" customWidth="1"/>
    <col min="14850" max="14850" width="11.33203125" style="170" bestFit="1" customWidth="1"/>
    <col min="14851" max="14852" width="12.88671875" style="170" bestFit="1" customWidth="1"/>
    <col min="14853" max="14853" width="14" style="170" bestFit="1" customWidth="1"/>
    <col min="14854" max="14855" width="12.88671875" style="170" bestFit="1" customWidth="1"/>
    <col min="14856" max="14857" width="11.33203125" style="170" bestFit="1" customWidth="1"/>
    <col min="14858" max="14859" width="12.88671875" style="170" bestFit="1" customWidth="1"/>
    <col min="14860" max="14860" width="11.33203125" style="170" bestFit="1" customWidth="1"/>
    <col min="14861" max="14861" width="12.88671875" style="170" bestFit="1" customWidth="1"/>
    <col min="14862" max="14862" width="11.33203125" style="170" bestFit="1" customWidth="1"/>
    <col min="14863" max="14868" width="12.88671875" style="170" bestFit="1" customWidth="1"/>
    <col min="14869" max="14870" width="11.33203125" style="170" bestFit="1" customWidth="1"/>
    <col min="14871" max="14876" width="12.88671875" style="170" bestFit="1" customWidth="1"/>
    <col min="14877" max="14878" width="11.33203125" style="170" bestFit="1" customWidth="1"/>
    <col min="14879" max="14881" width="12.88671875" style="170" bestFit="1" customWidth="1"/>
    <col min="14882" max="14884" width="11.33203125" style="170" bestFit="1" customWidth="1"/>
    <col min="14885" max="14888" width="12.88671875" style="170" bestFit="1" customWidth="1"/>
    <col min="14889" max="14889" width="11.33203125" style="170" bestFit="1" customWidth="1"/>
    <col min="14890" max="14915" width="12.88671875" style="170" bestFit="1" customWidth="1"/>
    <col min="14916" max="14917" width="11.33203125" style="170" bestFit="1" customWidth="1"/>
    <col min="14918" max="14918" width="15" style="170" bestFit="1" customWidth="1"/>
    <col min="14919" max="14920" width="8.88671875" style="170"/>
    <col min="14921" max="14921" width="8.33203125" style="170" bestFit="1" customWidth="1"/>
    <col min="14922" max="14922" width="10.33203125" style="170" bestFit="1" customWidth="1"/>
    <col min="14923" max="14923" width="9.33203125" style="170" bestFit="1" customWidth="1"/>
    <col min="14924" max="14924" width="11.33203125" style="170" bestFit="1" customWidth="1"/>
    <col min="14925" max="14925" width="8.33203125" style="170" bestFit="1" customWidth="1"/>
    <col min="14926" max="14927" width="10.33203125" style="170" bestFit="1" customWidth="1"/>
    <col min="14928" max="14928" width="9.33203125" style="170" bestFit="1" customWidth="1"/>
    <col min="14929" max="14931" width="8.33203125" style="170" bestFit="1" customWidth="1"/>
    <col min="14932" max="14932" width="10.33203125" style="170" bestFit="1" customWidth="1"/>
    <col min="14933" max="14933" width="8.33203125" style="170" bestFit="1" customWidth="1"/>
    <col min="14934" max="14934" width="11.33203125" style="170" bestFit="1" customWidth="1"/>
    <col min="14935" max="14935" width="9.33203125" style="170" bestFit="1" customWidth="1"/>
    <col min="14936" max="14936" width="10.33203125" style="170" bestFit="1" customWidth="1"/>
    <col min="14937" max="14937" width="9.33203125" style="170" bestFit="1" customWidth="1"/>
    <col min="14938" max="14939" width="10.33203125" style="170" bestFit="1" customWidth="1"/>
    <col min="14940" max="14940" width="8.33203125" style="170" bestFit="1" customWidth="1"/>
    <col min="14941" max="14941" width="9.33203125" style="170" bestFit="1" customWidth="1"/>
    <col min="14942" max="14942" width="8.33203125" style="170" bestFit="1" customWidth="1"/>
    <col min="14943" max="14943" width="9.33203125" style="170" bestFit="1" customWidth="1"/>
    <col min="14944" max="14945" width="10.33203125" style="170" bestFit="1" customWidth="1"/>
    <col min="14946" max="14947" width="9.33203125" style="170" bestFit="1" customWidth="1"/>
    <col min="14948" max="14948" width="8.33203125" style="170" bestFit="1" customWidth="1"/>
    <col min="14949" max="14951" width="9.33203125" style="170" bestFit="1" customWidth="1"/>
    <col min="14952" max="14952" width="10.33203125" style="170" bestFit="1" customWidth="1"/>
    <col min="14953" max="14954" width="9.33203125" style="170" bestFit="1" customWidth="1"/>
    <col min="14955" max="14956" width="8.33203125" style="170" bestFit="1" customWidth="1"/>
    <col min="14957" max="14960" width="9.33203125" style="170" bestFit="1" customWidth="1"/>
    <col min="14961" max="14965" width="10.33203125" style="170" bestFit="1" customWidth="1"/>
    <col min="14966" max="14970" width="9.33203125" style="170" bestFit="1" customWidth="1"/>
    <col min="14971" max="14971" width="11.33203125" style="170" bestFit="1" customWidth="1"/>
    <col min="14972" max="14972" width="9.33203125" style="170" bestFit="1" customWidth="1"/>
    <col min="14973" max="14973" width="10.33203125" style="170" bestFit="1" customWidth="1"/>
    <col min="14974" max="14974" width="9.33203125" style="170" bestFit="1" customWidth="1"/>
    <col min="14975" max="14975" width="10.33203125" style="170" bestFit="1" customWidth="1"/>
    <col min="14976" max="14986" width="9.33203125" style="170" bestFit="1" customWidth="1"/>
    <col min="14987" max="14988" width="8.33203125" style="170" bestFit="1" customWidth="1"/>
    <col min="14989" max="14989" width="12.88671875" style="170" bestFit="1" customWidth="1"/>
    <col min="14990" max="14990" width="13.109375" style="170" bestFit="1" customWidth="1"/>
    <col min="14991" max="14991" width="11.109375" style="170" bestFit="1" customWidth="1"/>
    <col min="14992" max="14992" width="11.88671875" style="170" bestFit="1" customWidth="1"/>
    <col min="14993" max="15104" width="8.88671875" style="170"/>
    <col min="15105" max="15105" width="10.6640625" style="170" bestFit="1" customWidth="1"/>
    <col min="15106" max="15106" width="11.33203125" style="170" bestFit="1" customWidth="1"/>
    <col min="15107" max="15108" width="12.88671875" style="170" bestFit="1" customWidth="1"/>
    <col min="15109" max="15109" width="14" style="170" bestFit="1" customWidth="1"/>
    <col min="15110" max="15111" width="12.88671875" style="170" bestFit="1" customWidth="1"/>
    <col min="15112" max="15113" width="11.33203125" style="170" bestFit="1" customWidth="1"/>
    <col min="15114" max="15115" width="12.88671875" style="170" bestFit="1" customWidth="1"/>
    <col min="15116" max="15116" width="11.33203125" style="170" bestFit="1" customWidth="1"/>
    <col min="15117" max="15117" width="12.88671875" style="170" bestFit="1" customWidth="1"/>
    <col min="15118" max="15118" width="11.33203125" style="170" bestFit="1" customWidth="1"/>
    <col min="15119" max="15124" width="12.88671875" style="170" bestFit="1" customWidth="1"/>
    <col min="15125" max="15126" width="11.33203125" style="170" bestFit="1" customWidth="1"/>
    <col min="15127" max="15132" width="12.88671875" style="170" bestFit="1" customWidth="1"/>
    <col min="15133" max="15134" width="11.33203125" style="170" bestFit="1" customWidth="1"/>
    <col min="15135" max="15137" width="12.88671875" style="170" bestFit="1" customWidth="1"/>
    <col min="15138" max="15140" width="11.33203125" style="170" bestFit="1" customWidth="1"/>
    <col min="15141" max="15144" width="12.88671875" style="170" bestFit="1" customWidth="1"/>
    <col min="15145" max="15145" width="11.33203125" style="170" bestFit="1" customWidth="1"/>
    <col min="15146" max="15171" width="12.88671875" style="170" bestFit="1" customWidth="1"/>
    <col min="15172" max="15173" width="11.33203125" style="170" bestFit="1" customWidth="1"/>
    <col min="15174" max="15174" width="15" style="170" bestFit="1" customWidth="1"/>
    <col min="15175" max="15176" width="8.88671875" style="170"/>
    <col min="15177" max="15177" width="8.33203125" style="170" bestFit="1" customWidth="1"/>
    <col min="15178" max="15178" width="10.33203125" style="170" bestFit="1" customWidth="1"/>
    <col min="15179" max="15179" width="9.33203125" style="170" bestFit="1" customWidth="1"/>
    <col min="15180" max="15180" width="11.33203125" style="170" bestFit="1" customWidth="1"/>
    <col min="15181" max="15181" width="8.33203125" style="170" bestFit="1" customWidth="1"/>
    <col min="15182" max="15183" width="10.33203125" style="170" bestFit="1" customWidth="1"/>
    <col min="15184" max="15184" width="9.33203125" style="170" bestFit="1" customWidth="1"/>
    <col min="15185" max="15187" width="8.33203125" style="170" bestFit="1" customWidth="1"/>
    <col min="15188" max="15188" width="10.33203125" style="170" bestFit="1" customWidth="1"/>
    <col min="15189" max="15189" width="8.33203125" style="170" bestFit="1" customWidth="1"/>
    <col min="15190" max="15190" width="11.33203125" style="170" bestFit="1" customWidth="1"/>
    <col min="15191" max="15191" width="9.33203125" style="170" bestFit="1" customWidth="1"/>
    <col min="15192" max="15192" width="10.33203125" style="170" bestFit="1" customWidth="1"/>
    <col min="15193" max="15193" width="9.33203125" style="170" bestFit="1" customWidth="1"/>
    <col min="15194" max="15195" width="10.33203125" style="170" bestFit="1" customWidth="1"/>
    <col min="15196" max="15196" width="8.33203125" style="170" bestFit="1" customWidth="1"/>
    <col min="15197" max="15197" width="9.33203125" style="170" bestFit="1" customWidth="1"/>
    <col min="15198" max="15198" width="8.33203125" style="170" bestFit="1" customWidth="1"/>
    <col min="15199" max="15199" width="9.33203125" style="170" bestFit="1" customWidth="1"/>
    <col min="15200" max="15201" width="10.33203125" style="170" bestFit="1" customWidth="1"/>
    <col min="15202" max="15203" width="9.33203125" style="170" bestFit="1" customWidth="1"/>
    <col min="15204" max="15204" width="8.33203125" style="170" bestFit="1" customWidth="1"/>
    <col min="15205" max="15207" width="9.33203125" style="170" bestFit="1" customWidth="1"/>
    <col min="15208" max="15208" width="10.33203125" style="170" bestFit="1" customWidth="1"/>
    <col min="15209" max="15210" width="9.33203125" style="170" bestFit="1" customWidth="1"/>
    <col min="15211" max="15212" width="8.33203125" style="170" bestFit="1" customWidth="1"/>
    <col min="15213" max="15216" width="9.33203125" style="170" bestFit="1" customWidth="1"/>
    <col min="15217" max="15221" width="10.33203125" style="170" bestFit="1" customWidth="1"/>
    <col min="15222" max="15226" width="9.33203125" style="170" bestFit="1" customWidth="1"/>
    <col min="15227" max="15227" width="11.33203125" style="170" bestFit="1" customWidth="1"/>
    <col min="15228" max="15228" width="9.33203125" style="170" bestFit="1" customWidth="1"/>
    <col min="15229" max="15229" width="10.33203125" style="170" bestFit="1" customWidth="1"/>
    <col min="15230" max="15230" width="9.33203125" style="170" bestFit="1" customWidth="1"/>
    <col min="15231" max="15231" width="10.33203125" style="170" bestFit="1" customWidth="1"/>
    <col min="15232" max="15242" width="9.33203125" style="170" bestFit="1" customWidth="1"/>
    <col min="15243" max="15244" width="8.33203125" style="170" bestFit="1" customWidth="1"/>
    <col min="15245" max="15245" width="12.88671875" style="170" bestFit="1" customWidth="1"/>
    <col min="15246" max="15246" width="13.109375" style="170" bestFit="1" customWidth="1"/>
    <col min="15247" max="15247" width="11.109375" style="170" bestFit="1" customWidth="1"/>
    <col min="15248" max="15248" width="11.88671875" style="170" bestFit="1" customWidth="1"/>
    <col min="15249" max="15360" width="8.88671875" style="170"/>
    <col min="15361" max="15361" width="10.6640625" style="170" bestFit="1" customWidth="1"/>
    <col min="15362" max="15362" width="11.33203125" style="170" bestFit="1" customWidth="1"/>
    <col min="15363" max="15364" width="12.88671875" style="170" bestFit="1" customWidth="1"/>
    <col min="15365" max="15365" width="14" style="170" bestFit="1" customWidth="1"/>
    <col min="15366" max="15367" width="12.88671875" style="170" bestFit="1" customWidth="1"/>
    <col min="15368" max="15369" width="11.33203125" style="170" bestFit="1" customWidth="1"/>
    <col min="15370" max="15371" width="12.88671875" style="170" bestFit="1" customWidth="1"/>
    <col min="15372" max="15372" width="11.33203125" style="170" bestFit="1" customWidth="1"/>
    <col min="15373" max="15373" width="12.88671875" style="170" bestFit="1" customWidth="1"/>
    <col min="15374" max="15374" width="11.33203125" style="170" bestFit="1" customWidth="1"/>
    <col min="15375" max="15380" width="12.88671875" style="170" bestFit="1" customWidth="1"/>
    <col min="15381" max="15382" width="11.33203125" style="170" bestFit="1" customWidth="1"/>
    <col min="15383" max="15388" width="12.88671875" style="170" bestFit="1" customWidth="1"/>
    <col min="15389" max="15390" width="11.33203125" style="170" bestFit="1" customWidth="1"/>
    <col min="15391" max="15393" width="12.88671875" style="170" bestFit="1" customWidth="1"/>
    <col min="15394" max="15396" width="11.33203125" style="170" bestFit="1" customWidth="1"/>
    <col min="15397" max="15400" width="12.88671875" style="170" bestFit="1" customWidth="1"/>
    <col min="15401" max="15401" width="11.33203125" style="170" bestFit="1" customWidth="1"/>
    <col min="15402" max="15427" width="12.88671875" style="170" bestFit="1" customWidth="1"/>
    <col min="15428" max="15429" width="11.33203125" style="170" bestFit="1" customWidth="1"/>
    <col min="15430" max="15430" width="15" style="170" bestFit="1" customWidth="1"/>
    <col min="15431" max="15432" width="8.88671875" style="170"/>
    <col min="15433" max="15433" width="8.33203125" style="170" bestFit="1" customWidth="1"/>
    <col min="15434" max="15434" width="10.33203125" style="170" bestFit="1" customWidth="1"/>
    <col min="15435" max="15435" width="9.33203125" style="170" bestFit="1" customWidth="1"/>
    <col min="15436" max="15436" width="11.33203125" style="170" bestFit="1" customWidth="1"/>
    <col min="15437" max="15437" width="8.33203125" style="170" bestFit="1" customWidth="1"/>
    <col min="15438" max="15439" width="10.33203125" style="170" bestFit="1" customWidth="1"/>
    <col min="15440" max="15440" width="9.33203125" style="170" bestFit="1" customWidth="1"/>
    <col min="15441" max="15443" width="8.33203125" style="170" bestFit="1" customWidth="1"/>
    <col min="15444" max="15444" width="10.33203125" style="170" bestFit="1" customWidth="1"/>
    <col min="15445" max="15445" width="8.33203125" style="170" bestFit="1" customWidth="1"/>
    <col min="15446" max="15446" width="11.33203125" style="170" bestFit="1" customWidth="1"/>
    <col min="15447" max="15447" width="9.33203125" style="170" bestFit="1" customWidth="1"/>
    <col min="15448" max="15448" width="10.33203125" style="170" bestFit="1" customWidth="1"/>
    <col min="15449" max="15449" width="9.33203125" style="170" bestFit="1" customWidth="1"/>
    <col min="15450" max="15451" width="10.33203125" style="170" bestFit="1" customWidth="1"/>
    <col min="15452" max="15452" width="8.33203125" style="170" bestFit="1" customWidth="1"/>
    <col min="15453" max="15453" width="9.33203125" style="170" bestFit="1" customWidth="1"/>
    <col min="15454" max="15454" width="8.33203125" style="170" bestFit="1" customWidth="1"/>
    <col min="15455" max="15455" width="9.33203125" style="170" bestFit="1" customWidth="1"/>
    <col min="15456" max="15457" width="10.33203125" style="170" bestFit="1" customWidth="1"/>
    <col min="15458" max="15459" width="9.33203125" style="170" bestFit="1" customWidth="1"/>
    <col min="15460" max="15460" width="8.33203125" style="170" bestFit="1" customWidth="1"/>
    <col min="15461" max="15463" width="9.33203125" style="170" bestFit="1" customWidth="1"/>
    <col min="15464" max="15464" width="10.33203125" style="170" bestFit="1" customWidth="1"/>
    <col min="15465" max="15466" width="9.33203125" style="170" bestFit="1" customWidth="1"/>
    <col min="15467" max="15468" width="8.33203125" style="170" bestFit="1" customWidth="1"/>
    <col min="15469" max="15472" width="9.33203125" style="170" bestFit="1" customWidth="1"/>
    <col min="15473" max="15477" width="10.33203125" style="170" bestFit="1" customWidth="1"/>
    <col min="15478" max="15482" width="9.33203125" style="170" bestFit="1" customWidth="1"/>
    <col min="15483" max="15483" width="11.33203125" style="170" bestFit="1" customWidth="1"/>
    <col min="15484" max="15484" width="9.33203125" style="170" bestFit="1" customWidth="1"/>
    <col min="15485" max="15485" width="10.33203125" style="170" bestFit="1" customWidth="1"/>
    <col min="15486" max="15486" width="9.33203125" style="170" bestFit="1" customWidth="1"/>
    <col min="15487" max="15487" width="10.33203125" style="170" bestFit="1" customWidth="1"/>
    <col min="15488" max="15498" width="9.33203125" style="170" bestFit="1" customWidth="1"/>
    <col min="15499" max="15500" width="8.33203125" style="170" bestFit="1" customWidth="1"/>
    <col min="15501" max="15501" width="12.88671875" style="170" bestFit="1" customWidth="1"/>
    <col min="15502" max="15502" width="13.109375" style="170" bestFit="1" customWidth="1"/>
    <col min="15503" max="15503" width="11.109375" style="170" bestFit="1" customWidth="1"/>
    <col min="15504" max="15504" width="11.88671875" style="170" bestFit="1" customWidth="1"/>
    <col min="15505" max="15616" width="8.88671875" style="170"/>
    <col min="15617" max="15617" width="10.6640625" style="170" bestFit="1" customWidth="1"/>
    <col min="15618" max="15618" width="11.33203125" style="170" bestFit="1" customWidth="1"/>
    <col min="15619" max="15620" width="12.88671875" style="170" bestFit="1" customWidth="1"/>
    <col min="15621" max="15621" width="14" style="170" bestFit="1" customWidth="1"/>
    <col min="15622" max="15623" width="12.88671875" style="170" bestFit="1" customWidth="1"/>
    <col min="15624" max="15625" width="11.33203125" style="170" bestFit="1" customWidth="1"/>
    <col min="15626" max="15627" width="12.88671875" style="170" bestFit="1" customWidth="1"/>
    <col min="15628" max="15628" width="11.33203125" style="170" bestFit="1" customWidth="1"/>
    <col min="15629" max="15629" width="12.88671875" style="170" bestFit="1" customWidth="1"/>
    <col min="15630" max="15630" width="11.33203125" style="170" bestFit="1" customWidth="1"/>
    <col min="15631" max="15636" width="12.88671875" style="170" bestFit="1" customWidth="1"/>
    <col min="15637" max="15638" width="11.33203125" style="170" bestFit="1" customWidth="1"/>
    <col min="15639" max="15644" width="12.88671875" style="170" bestFit="1" customWidth="1"/>
    <col min="15645" max="15646" width="11.33203125" style="170" bestFit="1" customWidth="1"/>
    <col min="15647" max="15649" width="12.88671875" style="170" bestFit="1" customWidth="1"/>
    <col min="15650" max="15652" width="11.33203125" style="170" bestFit="1" customWidth="1"/>
    <col min="15653" max="15656" width="12.88671875" style="170" bestFit="1" customWidth="1"/>
    <col min="15657" max="15657" width="11.33203125" style="170" bestFit="1" customWidth="1"/>
    <col min="15658" max="15683" width="12.88671875" style="170" bestFit="1" customWidth="1"/>
    <col min="15684" max="15685" width="11.33203125" style="170" bestFit="1" customWidth="1"/>
    <col min="15686" max="15686" width="15" style="170" bestFit="1" customWidth="1"/>
    <col min="15687" max="15688" width="8.88671875" style="170"/>
    <col min="15689" max="15689" width="8.33203125" style="170" bestFit="1" customWidth="1"/>
    <col min="15690" max="15690" width="10.33203125" style="170" bestFit="1" customWidth="1"/>
    <col min="15691" max="15691" width="9.33203125" style="170" bestFit="1" customWidth="1"/>
    <col min="15692" max="15692" width="11.33203125" style="170" bestFit="1" customWidth="1"/>
    <col min="15693" max="15693" width="8.33203125" style="170" bestFit="1" customWidth="1"/>
    <col min="15694" max="15695" width="10.33203125" style="170" bestFit="1" customWidth="1"/>
    <col min="15696" max="15696" width="9.33203125" style="170" bestFit="1" customWidth="1"/>
    <col min="15697" max="15699" width="8.33203125" style="170" bestFit="1" customWidth="1"/>
    <col min="15700" max="15700" width="10.33203125" style="170" bestFit="1" customWidth="1"/>
    <col min="15701" max="15701" width="8.33203125" style="170" bestFit="1" customWidth="1"/>
    <col min="15702" max="15702" width="11.33203125" style="170" bestFit="1" customWidth="1"/>
    <col min="15703" max="15703" width="9.33203125" style="170" bestFit="1" customWidth="1"/>
    <col min="15704" max="15704" width="10.33203125" style="170" bestFit="1" customWidth="1"/>
    <col min="15705" max="15705" width="9.33203125" style="170" bestFit="1" customWidth="1"/>
    <col min="15706" max="15707" width="10.33203125" style="170" bestFit="1" customWidth="1"/>
    <col min="15708" max="15708" width="8.33203125" style="170" bestFit="1" customWidth="1"/>
    <col min="15709" max="15709" width="9.33203125" style="170" bestFit="1" customWidth="1"/>
    <col min="15710" max="15710" width="8.33203125" style="170" bestFit="1" customWidth="1"/>
    <col min="15711" max="15711" width="9.33203125" style="170" bestFit="1" customWidth="1"/>
    <col min="15712" max="15713" width="10.33203125" style="170" bestFit="1" customWidth="1"/>
    <col min="15714" max="15715" width="9.33203125" style="170" bestFit="1" customWidth="1"/>
    <col min="15716" max="15716" width="8.33203125" style="170" bestFit="1" customWidth="1"/>
    <col min="15717" max="15719" width="9.33203125" style="170" bestFit="1" customWidth="1"/>
    <col min="15720" max="15720" width="10.33203125" style="170" bestFit="1" customWidth="1"/>
    <col min="15721" max="15722" width="9.33203125" style="170" bestFit="1" customWidth="1"/>
    <col min="15723" max="15724" width="8.33203125" style="170" bestFit="1" customWidth="1"/>
    <col min="15725" max="15728" width="9.33203125" style="170" bestFit="1" customWidth="1"/>
    <col min="15729" max="15733" width="10.33203125" style="170" bestFit="1" customWidth="1"/>
    <col min="15734" max="15738" width="9.33203125" style="170" bestFit="1" customWidth="1"/>
    <col min="15739" max="15739" width="11.33203125" style="170" bestFit="1" customWidth="1"/>
    <col min="15740" max="15740" width="9.33203125" style="170" bestFit="1" customWidth="1"/>
    <col min="15741" max="15741" width="10.33203125" style="170" bestFit="1" customWidth="1"/>
    <col min="15742" max="15742" width="9.33203125" style="170" bestFit="1" customWidth="1"/>
    <col min="15743" max="15743" width="10.33203125" style="170" bestFit="1" customWidth="1"/>
    <col min="15744" max="15754" width="9.33203125" style="170" bestFit="1" customWidth="1"/>
    <col min="15755" max="15756" width="8.33203125" style="170" bestFit="1" customWidth="1"/>
    <col min="15757" max="15757" width="12.88671875" style="170" bestFit="1" customWidth="1"/>
    <col min="15758" max="15758" width="13.109375" style="170" bestFit="1" customWidth="1"/>
    <col min="15759" max="15759" width="11.109375" style="170" bestFit="1" customWidth="1"/>
    <col min="15760" max="15760" width="11.88671875" style="170" bestFit="1" customWidth="1"/>
    <col min="15761" max="15872" width="8.88671875" style="170"/>
    <col min="15873" max="15873" width="10.6640625" style="170" bestFit="1" customWidth="1"/>
    <col min="15874" max="15874" width="11.33203125" style="170" bestFit="1" customWidth="1"/>
    <col min="15875" max="15876" width="12.88671875" style="170" bestFit="1" customWidth="1"/>
    <col min="15877" max="15877" width="14" style="170" bestFit="1" customWidth="1"/>
    <col min="15878" max="15879" width="12.88671875" style="170" bestFit="1" customWidth="1"/>
    <col min="15880" max="15881" width="11.33203125" style="170" bestFit="1" customWidth="1"/>
    <col min="15882" max="15883" width="12.88671875" style="170" bestFit="1" customWidth="1"/>
    <col min="15884" max="15884" width="11.33203125" style="170" bestFit="1" customWidth="1"/>
    <col min="15885" max="15885" width="12.88671875" style="170" bestFit="1" customWidth="1"/>
    <col min="15886" max="15886" width="11.33203125" style="170" bestFit="1" customWidth="1"/>
    <col min="15887" max="15892" width="12.88671875" style="170" bestFit="1" customWidth="1"/>
    <col min="15893" max="15894" width="11.33203125" style="170" bestFit="1" customWidth="1"/>
    <col min="15895" max="15900" width="12.88671875" style="170" bestFit="1" customWidth="1"/>
    <col min="15901" max="15902" width="11.33203125" style="170" bestFit="1" customWidth="1"/>
    <col min="15903" max="15905" width="12.88671875" style="170" bestFit="1" customWidth="1"/>
    <col min="15906" max="15908" width="11.33203125" style="170" bestFit="1" customWidth="1"/>
    <col min="15909" max="15912" width="12.88671875" style="170" bestFit="1" customWidth="1"/>
    <col min="15913" max="15913" width="11.33203125" style="170" bestFit="1" customWidth="1"/>
    <col min="15914" max="15939" width="12.88671875" style="170" bestFit="1" customWidth="1"/>
    <col min="15940" max="15941" width="11.33203125" style="170" bestFit="1" customWidth="1"/>
    <col min="15942" max="15942" width="15" style="170" bestFit="1" customWidth="1"/>
    <col min="15943" max="15944" width="8.88671875" style="170"/>
    <col min="15945" max="15945" width="8.33203125" style="170" bestFit="1" customWidth="1"/>
    <col min="15946" max="15946" width="10.33203125" style="170" bestFit="1" customWidth="1"/>
    <col min="15947" max="15947" width="9.33203125" style="170" bestFit="1" customWidth="1"/>
    <col min="15948" max="15948" width="11.33203125" style="170" bestFit="1" customWidth="1"/>
    <col min="15949" max="15949" width="8.33203125" style="170" bestFit="1" customWidth="1"/>
    <col min="15950" max="15951" width="10.33203125" style="170" bestFit="1" customWidth="1"/>
    <col min="15952" max="15952" width="9.33203125" style="170" bestFit="1" customWidth="1"/>
    <col min="15953" max="15955" width="8.33203125" style="170" bestFit="1" customWidth="1"/>
    <col min="15956" max="15956" width="10.33203125" style="170" bestFit="1" customWidth="1"/>
    <col min="15957" max="15957" width="8.33203125" style="170" bestFit="1" customWidth="1"/>
    <col min="15958" max="15958" width="11.33203125" style="170" bestFit="1" customWidth="1"/>
    <col min="15959" max="15959" width="9.33203125" style="170" bestFit="1" customWidth="1"/>
    <col min="15960" max="15960" width="10.33203125" style="170" bestFit="1" customWidth="1"/>
    <col min="15961" max="15961" width="9.33203125" style="170" bestFit="1" customWidth="1"/>
    <col min="15962" max="15963" width="10.33203125" style="170" bestFit="1" customWidth="1"/>
    <col min="15964" max="15964" width="8.33203125" style="170" bestFit="1" customWidth="1"/>
    <col min="15965" max="15965" width="9.33203125" style="170" bestFit="1" customWidth="1"/>
    <col min="15966" max="15966" width="8.33203125" style="170" bestFit="1" customWidth="1"/>
    <col min="15967" max="15967" width="9.33203125" style="170" bestFit="1" customWidth="1"/>
    <col min="15968" max="15969" width="10.33203125" style="170" bestFit="1" customWidth="1"/>
    <col min="15970" max="15971" width="9.33203125" style="170" bestFit="1" customWidth="1"/>
    <col min="15972" max="15972" width="8.33203125" style="170" bestFit="1" customWidth="1"/>
    <col min="15973" max="15975" width="9.33203125" style="170" bestFit="1" customWidth="1"/>
    <col min="15976" max="15976" width="10.33203125" style="170" bestFit="1" customWidth="1"/>
    <col min="15977" max="15978" width="9.33203125" style="170" bestFit="1" customWidth="1"/>
    <col min="15979" max="15980" width="8.33203125" style="170" bestFit="1" customWidth="1"/>
    <col min="15981" max="15984" width="9.33203125" style="170" bestFit="1" customWidth="1"/>
    <col min="15985" max="15989" width="10.33203125" style="170" bestFit="1" customWidth="1"/>
    <col min="15990" max="15994" width="9.33203125" style="170" bestFit="1" customWidth="1"/>
    <col min="15995" max="15995" width="11.33203125" style="170" bestFit="1" customWidth="1"/>
    <col min="15996" max="15996" width="9.33203125" style="170" bestFit="1" customWidth="1"/>
    <col min="15997" max="15997" width="10.33203125" style="170" bestFit="1" customWidth="1"/>
    <col min="15998" max="15998" width="9.33203125" style="170" bestFit="1" customWidth="1"/>
    <col min="15999" max="15999" width="10.33203125" style="170" bestFit="1" customWidth="1"/>
    <col min="16000" max="16010" width="9.33203125" style="170" bestFit="1" customWidth="1"/>
    <col min="16011" max="16012" width="8.33203125" style="170" bestFit="1" customWidth="1"/>
    <col min="16013" max="16013" width="12.88671875" style="170" bestFit="1" customWidth="1"/>
    <col min="16014" max="16014" width="13.109375" style="170" bestFit="1" customWidth="1"/>
    <col min="16015" max="16015" width="11.109375" style="170" bestFit="1" customWidth="1"/>
    <col min="16016" max="16016" width="11.88671875" style="170" bestFit="1" customWidth="1"/>
    <col min="16017" max="16128" width="8.88671875" style="170"/>
    <col min="16129" max="16129" width="10.6640625" style="170" bestFit="1" customWidth="1"/>
    <col min="16130" max="16130" width="11.33203125" style="170" bestFit="1" customWidth="1"/>
    <col min="16131" max="16132" width="12.88671875" style="170" bestFit="1" customWidth="1"/>
    <col min="16133" max="16133" width="14" style="170" bestFit="1" customWidth="1"/>
    <col min="16134" max="16135" width="12.88671875" style="170" bestFit="1" customWidth="1"/>
    <col min="16136" max="16137" width="11.33203125" style="170" bestFit="1" customWidth="1"/>
    <col min="16138" max="16139" width="12.88671875" style="170" bestFit="1" customWidth="1"/>
    <col min="16140" max="16140" width="11.33203125" style="170" bestFit="1" customWidth="1"/>
    <col min="16141" max="16141" width="12.88671875" style="170" bestFit="1" customWidth="1"/>
    <col min="16142" max="16142" width="11.33203125" style="170" bestFit="1" customWidth="1"/>
    <col min="16143" max="16148" width="12.88671875" style="170" bestFit="1" customWidth="1"/>
    <col min="16149" max="16150" width="11.33203125" style="170" bestFit="1" customWidth="1"/>
    <col min="16151" max="16156" width="12.88671875" style="170" bestFit="1" customWidth="1"/>
    <col min="16157" max="16158" width="11.33203125" style="170" bestFit="1" customWidth="1"/>
    <col min="16159" max="16161" width="12.88671875" style="170" bestFit="1" customWidth="1"/>
    <col min="16162" max="16164" width="11.33203125" style="170" bestFit="1" customWidth="1"/>
    <col min="16165" max="16168" width="12.88671875" style="170" bestFit="1" customWidth="1"/>
    <col min="16169" max="16169" width="11.33203125" style="170" bestFit="1" customWidth="1"/>
    <col min="16170" max="16195" width="12.88671875" style="170" bestFit="1" customWidth="1"/>
    <col min="16196" max="16197" width="11.33203125" style="170" bestFit="1" customWidth="1"/>
    <col min="16198" max="16198" width="15" style="170" bestFit="1" customWidth="1"/>
    <col min="16199" max="16200" width="8.88671875" style="170"/>
    <col min="16201" max="16201" width="8.33203125" style="170" bestFit="1" customWidth="1"/>
    <col min="16202" max="16202" width="10.33203125" style="170" bestFit="1" customWidth="1"/>
    <col min="16203" max="16203" width="9.33203125" style="170" bestFit="1" customWidth="1"/>
    <col min="16204" max="16204" width="11.33203125" style="170" bestFit="1" customWidth="1"/>
    <col min="16205" max="16205" width="8.33203125" style="170" bestFit="1" customWidth="1"/>
    <col min="16206" max="16207" width="10.33203125" style="170" bestFit="1" customWidth="1"/>
    <col min="16208" max="16208" width="9.33203125" style="170" bestFit="1" customWidth="1"/>
    <col min="16209" max="16211" width="8.33203125" style="170" bestFit="1" customWidth="1"/>
    <col min="16212" max="16212" width="10.33203125" style="170" bestFit="1" customWidth="1"/>
    <col min="16213" max="16213" width="8.33203125" style="170" bestFit="1" customWidth="1"/>
    <col min="16214" max="16214" width="11.33203125" style="170" bestFit="1" customWidth="1"/>
    <col min="16215" max="16215" width="9.33203125" style="170" bestFit="1" customWidth="1"/>
    <col min="16216" max="16216" width="10.33203125" style="170" bestFit="1" customWidth="1"/>
    <col min="16217" max="16217" width="9.33203125" style="170" bestFit="1" customWidth="1"/>
    <col min="16218" max="16219" width="10.33203125" style="170" bestFit="1" customWidth="1"/>
    <col min="16220" max="16220" width="8.33203125" style="170" bestFit="1" customWidth="1"/>
    <col min="16221" max="16221" width="9.33203125" style="170" bestFit="1" customWidth="1"/>
    <col min="16222" max="16222" width="8.33203125" style="170" bestFit="1" customWidth="1"/>
    <col min="16223" max="16223" width="9.33203125" style="170" bestFit="1" customWidth="1"/>
    <col min="16224" max="16225" width="10.33203125" style="170" bestFit="1" customWidth="1"/>
    <col min="16226" max="16227" width="9.33203125" style="170" bestFit="1" customWidth="1"/>
    <col min="16228" max="16228" width="8.33203125" style="170" bestFit="1" customWidth="1"/>
    <col min="16229" max="16231" width="9.33203125" style="170" bestFit="1" customWidth="1"/>
    <col min="16232" max="16232" width="10.33203125" style="170" bestFit="1" customWidth="1"/>
    <col min="16233" max="16234" width="9.33203125" style="170" bestFit="1" customWidth="1"/>
    <col min="16235" max="16236" width="8.33203125" style="170" bestFit="1" customWidth="1"/>
    <col min="16237" max="16240" width="9.33203125" style="170" bestFit="1" customWidth="1"/>
    <col min="16241" max="16245" width="10.33203125" style="170" bestFit="1" customWidth="1"/>
    <col min="16246" max="16250" width="9.33203125" style="170" bestFit="1" customWidth="1"/>
    <col min="16251" max="16251" width="11.33203125" style="170" bestFit="1" customWidth="1"/>
    <col min="16252" max="16252" width="9.33203125" style="170" bestFit="1" customWidth="1"/>
    <col min="16253" max="16253" width="10.33203125" style="170" bestFit="1" customWidth="1"/>
    <col min="16254" max="16254" width="9.33203125" style="170" bestFit="1" customWidth="1"/>
    <col min="16255" max="16255" width="10.33203125" style="170" bestFit="1" customWidth="1"/>
    <col min="16256" max="16266" width="9.33203125" style="170" bestFit="1" customWidth="1"/>
    <col min="16267" max="16268" width="8.33203125" style="170" bestFit="1" customWidth="1"/>
    <col min="16269" max="16269" width="12.88671875" style="170" bestFit="1" customWidth="1"/>
    <col min="16270" max="16270" width="13.109375" style="170" bestFit="1" customWidth="1"/>
    <col min="16271" max="16271" width="11.109375" style="170" bestFit="1" customWidth="1"/>
    <col min="16272" max="16272" width="11.88671875" style="170" bestFit="1" customWidth="1"/>
    <col min="16273" max="16384" width="8.88671875" style="170"/>
  </cols>
  <sheetData>
    <row r="2" spans="1:148">
      <c r="BU2" s="190">
        <v>1E-3</v>
      </c>
      <c r="BV2" s="190">
        <v>1.7899999999999999E-2</v>
      </c>
      <c r="BW2" s="190">
        <v>3.2000000000000002E-3</v>
      </c>
      <c r="BX2" s="190">
        <v>3.04E-2</v>
      </c>
      <c r="BY2" s="190">
        <v>4.0000000000000001E-3</v>
      </c>
      <c r="BZ2" s="190">
        <v>4.4699999999999997E-2</v>
      </c>
      <c r="CA2" s="190">
        <v>2.81E-2</v>
      </c>
      <c r="CB2" s="190">
        <v>1.84E-2</v>
      </c>
      <c r="CC2" s="190">
        <v>3.0000000000000001E-3</v>
      </c>
      <c r="CD2" s="190">
        <v>8.9999999999999998E-4</v>
      </c>
      <c r="CE2" s="190">
        <v>5.0000000000000001E-4</v>
      </c>
      <c r="CF2" s="190">
        <v>1.7100000000000001E-2</v>
      </c>
      <c r="CG2" s="190">
        <v>2.8999999999999998E-3</v>
      </c>
      <c r="CH2" s="190">
        <v>8.48E-2</v>
      </c>
      <c r="CI2" s="190">
        <v>3.2000000000000002E-3</v>
      </c>
      <c r="CJ2" s="190">
        <v>0.11310000000000001</v>
      </c>
      <c r="CK2" s="190">
        <v>2.5000000000000001E-3</v>
      </c>
      <c r="CL2" s="190">
        <v>1.49E-2</v>
      </c>
      <c r="CM2" s="190">
        <v>1.8700000000000001E-2</v>
      </c>
      <c r="CN2" s="190">
        <v>3.3E-3</v>
      </c>
      <c r="CO2" s="190">
        <v>1.4999999999999999E-2</v>
      </c>
      <c r="CP2" s="190">
        <v>5.0000000000000001E-4</v>
      </c>
      <c r="CQ2" s="190">
        <v>1.8E-3</v>
      </c>
      <c r="CR2" s="190">
        <v>1.8800000000000001E-2</v>
      </c>
      <c r="CS2" s="190">
        <v>1.37E-2</v>
      </c>
      <c r="CT2" s="190">
        <v>2.0999999999999999E-3</v>
      </c>
      <c r="CU2" s="190">
        <v>3.0999999999999999E-3</v>
      </c>
      <c r="CV2" s="190">
        <v>4.5999999999999999E-3</v>
      </c>
      <c r="CW2" s="190">
        <v>3.2000000000000002E-3</v>
      </c>
      <c r="CX2" s="190">
        <v>3.0999999999999999E-3</v>
      </c>
      <c r="CY2" s="190">
        <v>9.9000000000000008E-3</v>
      </c>
      <c r="CZ2" s="190">
        <v>2.1899999999999999E-2</v>
      </c>
      <c r="DA2" s="190">
        <v>1.3599999999999999E-2</v>
      </c>
      <c r="DB2" s="190">
        <v>5.8999999999999999E-3</v>
      </c>
      <c r="DC2" s="190">
        <v>5.0000000000000001E-4</v>
      </c>
      <c r="DD2" s="190">
        <v>5.0000000000000001E-4</v>
      </c>
      <c r="DE2" s="190">
        <v>4.8999999999999998E-3</v>
      </c>
      <c r="DF2" s="190">
        <v>5.7000000000000002E-3</v>
      </c>
      <c r="DG2" s="190">
        <v>1.77E-2</v>
      </c>
      <c r="DH2" s="190">
        <v>3.8E-3</v>
      </c>
      <c r="DI2" s="190">
        <v>2.86E-2</v>
      </c>
      <c r="DJ2" s="190">
        <v>1.9300000000000001E-2</v>
      </c>
      <c r="DK2" s="190">
        <v>2.92E-2</v>
      </c>
      <c r="DL2" s="190">
        <v>5.0200000000000002E-2</v>
      </c>
      <c r="DM2" s="190">
        <v>2.0299999999999999E-2</v>
      </c>
      <c r="DN2" s="190">
        <v>1.95E-2</v>
      </c>
      <c r="DO2" s="190">
        <v>4.1000000000000003E-3</v>
      </c>
      <c r="DP2" s="190">
        <v>5.4999999999999997E-3</v>
      </c>
      <c r="DQ2" s="190">
        <v>1.41E-2</v>
      </c>
      <c r="DR2" s="190">
        <v>4.1999999999999997E-3</v>
      </c>
      <c r="DS2" s="190">
        <v>6.3200000000000006E-2</v>
      </c>
      <c r="DT2" s="190">
        <v>2.3E-3</v>
      </c>
      <c r="DU2" s="190">
        <v>2.69E-2</v>
      </c>
      <c r="DV2" s="190">
        <v>4.5999999999999999E-3</v>
      </c>
      <c r="DW2" s="190">
        <v>4.3299999999999998E-2</v>
      </c>
      <c r="DX2" s="190">
        <v>2.5000000000000001E-3</v>
      </c>
      <c r="DY2" s="190">
        <v>1.29E-2</v>
      </c>
      <c r="DZ2" s="190">
        <v>1.06E-2</v>
      </c>
      <c r="EA2" s="190">
        <v>4.8000000000000004E-3</v>
      </c>
      <c r="EB2" s="190">
        <v>1.41E-2</v>
      </c>
      <c r="EC2" s="190">
        <v>1.2999999999999999E-3</v>
      </c>
      <c r="ED2" s="190">
        <v>3.8999999999999998E-3</v>
      </c>
      <c r="EE2" s="190">
        <v>1E-3</v>
      </c>
      <c r="EF2" s="190">
        <v>8.6999999999999994E-3</v>
      </c>
      <c r="EG2" s="190">
        <v>1.8E-3</v>
      </c>
      <c r="EH2" s="190">
        <v>3.3999999999999998E-3</v>
      </c>
      <c r="EI2" s="190">
        <v>1.5E-3</v>
      </c>
      <c r="EJ2" s="190">
        <v>3.5000000000000001E-3</v>
      </c>
      <c r="EM2" s="191">
        <v>0.96819999999999995</v>
      </c>
    </row>
    <row r="3" spans="1:148">
      <c r="A3" s="192" t="s">
        <v>5</v>
      </c>
      <c r="B3" s="192" t="s">
        <v>148</v>
      </c>
      <c r="C3" s="193" t="s">
        <v>61</v>
      </c>
      <c r="D3" s="193" t="s">
        <v>62</v>
      </c>
      <c r="E3" s="193" t="s">
        <v>63</v>
      </c>
      <c r="F3" s="193" t="s">
        <v>64</v>
      </c>
      <c r="G3" s="193" t="s">
        <v>65</v>
      </c>
      <c r="H3" s="193" t="s">
        <v>66</v>
      </c>
      <c r="I3" s="193" t="s">
        <v>67</v>
      </c>
      <c r="J3" s="193" t="s">
        <v>68</v>
      </c>
      <c r="K3" s="193" t="s">
        <v>69</v>
      </c>
      <c r="L3" s="193" t="s">
        <v>171</v>
      </c>
      <c r="M3" s="193" t="s">
        <v>71</v>
      </c>
      <c r="N3" s="193" t="s">
        <v>72</v>
      </c>
      <c r="O3" s="193" t="s">
        <v>73</v>
      </c>
      <c r="P3" s="193" t="s">
        <v>75</v>
      </c>
      <c r="Q3" s="193" t="s">
        <v>76</v>
      </c>
      <c r="R3" s="193" t="s">
        <v>77</v>
      </c>
      <c r="S3" s="193" t="s">
        <v>78</v>
      </c>
      <c r="T3" s="193" t="s">
        <v>161</v>
      </c>
      <c r="U3" s="193" t="s">
        <v>79</v>
      </c>
      <c r="V3" s="193" t="s">
        <v>166</v>
      </c>
      <c r="W3" s="193" t="s">
        <v>172</v>
      </c>
      <c r="X3" s="193" t="s">
        <v>80</v>
      </c>
      <c r="Y3" s="193" t="s">
        <v>81</v>
      </c>
      <c r="Z3" s="193" t="s">
        <v>82</v>
      </c>
      <c r="AA3" s="193" t="s">
        <v>83</v>
      </c>
      <c r="AB3" s="193" t="s">
        <v>149</v>
      </c>
      <c r="AC3" s="193" t="s">
        <v>84</v>
      </c>
      <c r="AD3" s="193" t="s">
        <v>150</v>
      </c>
      <c r="AE3" s="193" t="s">
        <v>86</v>
      </c>
      <c r="AF3" s="193" t="s">
        <v>87</v>
      </c>
      <c r="AG3" s="193" t="s">
        <v>88</v>
      </c>
      <c r="AH3" s="193" t="s">
        <v>151</v>
      </c>
      <c r="AI3" s="193" t="s">
        <v>90</v>
      </c>
      <c r="AJ3" s="193" t="s">
        <v>173</v>
      </c>
      <c r="AK3" s="193" t="s">
        <v>91</v>
      </c>
      <c r="AL3" s="193" t="s">
        <v>93</v>
      </c>
      <c r="AM3" s="193" t="s">
        <v>152</v>
      </c>
      <c r="AN3" s="193" t="s">
        <v>153</v>
      </c>
      <c r="AO3" s="193" t="s">
        <v>94</v>
      </c>
      <c r="AP3" s="193" t="s">
        <v>95</v>
      </c>
      <c r="AQ3" s="193" t="s">
        <v>96</v>
      </c>
      <c r="AR3" s="193" t="s">
        <v>97</v>
      </c>
      <c r="AS3" s="193" t="s">
        <v>98</v>
      </c>
      <c r="AT3" s="193" t="s">
        <v>99</v>
      </c>
      <c r="AU3" s="193" t="s">
        <v>100</v>
      </c>
      <c r="AV3" s="193" t="s">
        <v>101</v>
      </c>
      <c r="AW3" s="193" t="s">
        <v>102</v>
      </c>
      <c r="AX3" s="193" t="s">
        <v>103</v>
      </c>
      <c r="AY3" s="193" t="s">
        <v>106</v>
      </c>
      <c r="AZ3" s="193" t="s">
        <v>107</v>
      </c>
      <c r="BA3" s="193" t="s">
        <v>174</v>
      </c>
      <c r="BB3" s="193" t="s">
        <v>108</v>
      </c>
      <c r="BC3" s="193" t="s">
        <v>109</v>
      </c>
      <c r="BD3" s="193" t="s">
        <v>110</v>
      </c>
      <c r="BE3" s="193" t="s">
        <v>111</v>
      </c>
      <c r="BF3" s="193" t="s">
        <v>112</v>
      </c>
      <c r="BG3" s="193" t="s">
        <v>113</v>
      </c>
      <c r="BH3" s="193" t="s">
        <v>114</v>
      </c>
      <c r="BI3" s="193" t="s">
        <v>115</v>
      </c>
      <c r="BJ3" s="193" t="s">
        <v>117</v>
      </c>
      <c r="BK3" s="193" t="s">
        <v>118</v>
      </c>
      <c r="BL3" s="193" t="s">
        <v>119</v>
      </c>
      <c r="BM3" s="193" t="s">
        <v>120</v>
      </c>
      <c r="BN3" s="193" t="s">
        <v>121</v>
      </c>
      <c r="BO3" s="193" t="s">
        <v>122</v>
      </c>
      <c r="BP3" s="193" t="s">
        <v>162</v>
      </c>
      <c r="BQ3" s="193" t="s">
        <v>123</v>
      </c>
      <c r="BR3" s="194" t="s">
        <v>128</v>
      </c>
      <c r="BT3" s="195" t="s">
        <v>5</v>
      </c>
      <c r="BU3" s="189" t="s">
        <v>175</v>
      </c>
      <c r="BV3" s="189" t="s">
        <v>176</v>
      </c>
      <c r="BW3" s="189" t="s">
        <v>177</v>
      </c>
      <c r="BX3" s="189" t="s">
        <v>178</v>
      </c>
      <c r="BY3" s="189" t="s">
        <v>179</v>
      </c>
      <c r="BZ3" s="189" t="s">
        <v>180</v>
      </c>
      <c r="CA3" s="189" t="s">
        <v>181</v>
      </c>
      <c r="CB3" s="189" t="s">
        <v>182</v>
      </c>
      <c r="CC3" s="189" t="s">
        <v>183</v>
      </c>
      <c r="CD3" s="196" t="s">
        <v>184</v>
      </c>
      <c r="CE3" s="189" t="s">
        <v>185</v>
      </c>
      <c r="CF3" s="189" t="s">
        <v>186</v>
      </c>
      <c r="CG3" s="189" t="s">
        <v>187</v>
      </c>
      <c r="CH3" s="189" t="s">
        <v>188</v>
      </c>
      <c r="CI3" s="189" t="s">
        <v>189</v>
      </c>
      <c r="CJ3" s="189" t="s">
        <v>190</v>
      </c>
      <c r="CK3" s="189" t="s">
        <v>191</v>
      </c>
      <c r="CL3" s="189" t="s">
        <v>192</v>
      </c>
      <c r="CM3" s="189" t="s">
        <v>193</v>
      </c>
      <c r="CN3" s="189" t="s">
        <v>194</v>
      </c>
      <c r="CO3" s="189" t="s">
        <v>195</v>
      </c>
      <c r="CP3" s="189" t="s">
        <v>196</v>
      </c>
      <c r="CQ3" s="189" t="s">
        <v>197</v>
      </c>
      <c r="CR3" s="189" t="s">
        <v>198</v>
      </c>
      <c r="CS3" s="189" t="s">
        <v>199</v>
      </c>
      <c r="CT3" s="189" t="s">
        <v>200</v>
      </c>
      <c r="CU3" s="189" t="s">
        <v>201</v>
      </c>
      <c r="CV3" s="189" t="s">
        <v>202</v>
      </c>
      <c r="CW3" s="189" t="s">
        <v>203</v>
      </c>
      <c r="CX3" s="189" t="s">
        <v>204</v>
      </c>
      <c r="CY3" s="189" t="s">
        <v>205</v>
      </c>
      <c r="CZ3" s="189" t="s">
        <v>206</v>
      </c>
      <c r="DA3" s="189" t="s">
        <v>207</v>
      </c>
      <c r="DB3" s="189" t="s">
        <v>208</v>
      </c>
      <c r="DC3" s="189" t="s">
        <v>209</v>
      </c>
      <c r="DD3" s="189" t="s">
        <v>210</v>
      </c>
      <c r="DE3" s="189" t="s">
        <v>211</v>
      </c>
      <c r="DF3" s="189" t="s">
        <v>212</v>
      </c>
      <c r="DG3" s="189" t="s">
        <v>213</v>
      </c>
      <c r="DH3" s="189" t="s">
        <v>214</v>
      </c>
      <c r="DI3" s="189" t="s">
        <v>215</v>
      </c>
      <c r="DJ3" s="189" t="s">
        <v>216</v>
      </c>
      <c r="DK3" s="189" t="s">
        <v>217</v>
      </c>
      <c r="DL3" s="189" t="s">
        <v>218</v>
      </c>
      <c r="DM3" s="189" t="s">
        <v>219</v>
      </c>
      <c r="DN3" s="189" t="s">
        <v>220</v>
      </c>
      <c r="DO3" s="189" t="s">
        <v>221</v>
      </c>
      <c r="DP3" s="189" t="s">
        <v>222</v>
      </c>
      <c r="DQ3" s="189" t="s">
        <v>223</v>
      </c>
      <c r="DR3" s="189" t="s">
        <v>224</v>
      </c>
      <c r="DS3" s="189" t="s">
        <v>225</v>
      </c>
      <c r="DT3" s="189" t="s">
        <v>226</v>
      </c>
      <c r="DU3" s="189" t="s">
        <v>227</v>
      </c>
      <c r="DV3" s="189" t="s">
        <v>228</v>
      </c>
      <c r="DW3" s="189" t="s">
        <v>229</v>
      </c>
      <c r="DX3" s="189" t="s">
        <v>230</v>
      </c>
      <c r="DY3" s="189" t="s">
        <v>231</v>
      </c>
      <c r="DZ3" s="189" t="s">
        <v>232</v>
      </c>
      <c r="EA3" s="189" t="s">
        <v>233</v>
      </c>
      <c r="EB3" s="189" t="s">
        <v>234</v>
      </c>
      <c r="EC3" s="189" t="s">
        <v>235</v>
      </c>
      <c r="ED3" s="189" t="s">
        <v>236</v>
      </c>
      <c r="EE3" s="189" t="s">
        <v>237</v>
      </c>
      <c r="EF3" s="189" t="s">
        <v>238</v>
      </c>
      <c r="EG3" s="189" t="s">
        <v>239</v>
      </c>
      <c r="EH3" s="189" t="s">
        <v>240</v>
      </c>
      <c r="EI3" s="189" t="s">
        <v>241</v>
      </c>
      <c r="EJ3" s="189" t="s">
        <v>242</v>
      </c>
      <c r="EK3" s="197" t="s">
        <v>128</v>
      </c>
      <c r="EL3" s="197" t="s">
        <v>154</v>
      </c>
      <c r="EM3" s="197" t="s">
        <v>243</v>
      </c>
      <c r="EN3" s="197" t="s">
        <v>126</v>
      </c>
      <c r="EO3" s="197" t="s">
        <v>41</v>
      </c>
    </row>
    <row r="4" spans="1:148">
      <c r="A4" s="192" t="s">
        <v>8</v>
      </c>
      <c r="B4" s="198">
        <v>205.86999999999998</v>
      </c>
      <c r="C4" s="199">
        <v>18986.23</v>
      </c>
      <c r="D4" s="199">
        <v>634.97</v>
      </c>
      <c r="E4" s="199">
        <v>160635.76999999999</v>
      </c>
      <c r="F4" s="199"/>
      <c r="G4" s="199">
        <v>84602.569999999992</v>
      </c>
      <c r="H4" s="199"/>
      <c r="I4" s="199">
        <v>54.96</v>
      </c>
      <c r="J4" s="199">
        <v>2171.02</v>
      </c>
      <c r="K4" s="199">
        <v>2827.59</v>
      </c>
      <c r="L4" s="199">
        <v>407.09000000000003</v>
      </c>
      <c r="M4" s="199">
        <v>9958.1</v>
      </c>
      <c r="N4" s="199">
        <v>1457.7800000000002</v>
      </c>
      <c r="O4" s="199"/>
      <c r="P4" s="199"/>
      <c r="Q4" s="199"/>
      <c r="R4" s="199">
        <v>608.97</v>
      </c>
      <c r="S4" s="199"/>
      <c r="T4" s="199"/>
      <c r="U4" s="199"/>
      <c r="V4" s="199"/>
      <c r="W4" s="199"/>
      <c r="X4" s="199">
        <v>821.08000000000015</v>
      </c>
      <c r="Y4" s="199">
        <v>869.75000000000034</v>
      </c>
      <c r="Z4" s="199">
        <v>713.02</v>
      </c>
      <c r="AA4" s="199"/>
      <c r="AB4" s="199"/>
      <c r="AC4" s="199">
        <v>1172.2399999999998</v>
      </c>
      <c r="AD4" s="199">
        <v>951.2800000000002</v>
      </c>
      <c r="AE4" s="199"/>
      <c r="AF4" s="199"/>
      <c r="AG4" s="199"/>
      <c r="AH4" s="199"/>
      <c r="AI4" s="199"/>
      <c r="AJ4" s="199"/>
      <c r="AK4" s="199"/>
      <c r="AL4" s="199">
        <v>3766.72</v>
      </c>
      <c r="AM4" s="199">
        <v>2265.1800000000003</v>
      </c>
      <c r="AN4" s="199">
        <v>3389.1600000000003</v>
      </c>
      <c r="AO4" s="199"/>
      <c r="AP4" s="199"/>
      <c r="AQ4" s="199"/>
      <c r="AR4" s="199">
        <v>3.4799999999999995</v>
      </c>
      <c r="AS4" s="199">
        <v>14.08</v>
      </c>
      <c r="AT4" s="199">
        <v>106.01</v>
      </c>
      <c r="AU4" s="199">
        <v>2050.0399999999991</v>
      </c>
      <c r="AV4" s="199">
        <v>5324.7699999999986</v>
      </c>
      <c r="AW4" s="199"/>
      <c r="AX4" s="199">
        <v>822.94999999999993</v>
      </c>
      <c r="AY4" s="199">
        <v>5508.8599999999988</v>
      </c>
      <c r="AZ4" s="199">
        <v>277.31</v>
      </c>
      <c r="BA4" s="199">
        <v>15.52</v>
      </c>
      <c r="BB4" s="199">
        <v>42.620000000000005</v>
      </c>
      <c r="BC4" s="199">
        <v>79.64</v>
      </c>
      <c r="BD4" s="199"/>
      <c r="BE4" s="199"/>
      <c r="BF4" s="199">
        <v>4971.37</v>
      </c>
      <c r="BG4" s="199">
        <v>3282.21</v>
      </c>
      <c r="BH4" s="199">
        <v>30.62</v>
      </c>
      <c r="BI4" s="199">
        <v>3467.8199999999993</v>
      </c>
      <c r="BJ4" s="199">
        <v>510.24000000000007</v>
      </c>
      <c r="BK4" s="199">
        <v>3666.8600000000006</v>
      </c>
      <c r="BL4" s="199"/>
      <c r="BM4" s="199">
        <v>191.46000000000004</v>
      </c>
      <c r="BN4" s="199">
        <v>3388.07</v>
      </c>
      <c r="BO4" s="199">
        <v>3630.5000000000005</v>
      </c>
      <c r="BP4" s="199">
        <v>896.41000000000008</v>
      </c>
      <c r="BQ4" s="199">
        <v>9.6999999999999993</v>
      </c>
      <c r="BR4" s="200">
        <v>334789.89000000007</v>
      </c>
      <c r="BT4" s="195" t="s">
        <v>8</v>
      </c>
      <c r="BU4" s="201">
        <f>BU$2*B4</f>
        <v>0.20586999999999997</v>
      </c>
      <c r="BV4" s="201">
        <f t="shared" ref="BV4:CK19" si="0">BV$2*C4</f>
        <v>339.85351699999995</v>
      </c>
      <c r="BW4" s="201">
        <f t="shared" si="0"/>
        <v>2.0319040000000004</v>
      </c>
      <c r="BX4" s="201">
        <f t="shared" si="0"/>
        <v>4883.3274080000001</v>
      </c>
      <c r="BY4" s="201">
        <f t="shared" si="0"/>
        <v>0</v>
      </c>
      <c r="BZ4" s="201">
        <f t="shared" si="0"/>
        <v>3781.7348789999992</v>
      </c>
      <c r="CA4" s="201">
        <f t="shared" si="0"/>
        <v>0</v>
      </c>
      <c r="CB4" s="201">
        <f t="shared" si="0"/>
        <v>1.0112639999999999</v>
      </c>
      <c r="CC4" s="201">
        <f t="shared" si="0"/>
        <v>6.5130600000000003</v>
      </c>
      <c r="CD4" s="201">
        <f t="shared" si="0"/>
        <v>2.5448309999999998</v>
      </c>
      <c r="CE4" s="201">
        <f t="shared" si="0"/>
        <v>0.20354500000000003</v>
      </c>
      <c r="CF4" s="201">
        <f t="shared" si="0"/>
        <v>170.28351000000001</v>
      </c>
      <c r="CG4" s="201">
        <f t="shared" si="0"/>
        <v>4.2275620000000007</v>
      </c>
      <c r="CH4" s="201">
        <f t="shared" si="0"/>
        <v>0</v>
      </c>
      <c r="CI4" s="201">
        <f t="shared" si="0"/>
        <v>0</v>
      </c>
      <c r="CJ4" s="201">
        <f t="shared" si="0"/>
        <v>0</v>
      </c>
      <c r="CK4" s="201">
        <f t="shared" si="0"/>
        <v>1.5224250000000001</v>
      </c>
      <c r="CL4" s="201">
        <f t="shared" ref="CL4:DA19" si="1">CL$2*S4</f>
        <v>0</v>
      </c>
      <c r="CM4" s="201">
        <f t="shared" si="1"/>
        <v>0</v>
      </c>
      <c r="CN4" s="201">
        <f t="shared" si="1"/>
        <v>0</v>
      </c>
      <c r="CO4" s="201">
        <f t="shared" si="1"/>
        <v>0</v>
      </c>
      <c r="CP4" s="201">
        <f t="shared" si="1"/>
        <v>0</v>
      </c>
      <c r="CQ4" s="201">
        <f t="shared" si="1"/>
        <v>1.4779440000000001</v>
      </c>
      <c r="CR4" s="201">
        <f t="shared" si="1"/>
        <v>16.351300000000005</v>
      </c>
      <c r="CS4" s="201">
        <f t="shared" si="1"/>
        <v>9.7683739999999997</v>
      </c>
      <c r="CT4" s="201">
        <f t="shared" si="1"/>
        <v>0</v>
      </c>
      <c r="CU4" s="201">
        <f t="shared" si="1"/>
        <v>0</v>
      </c>
      <c r="CV4" s="201">
        <f t="shared" si="1"/>
        <v>5.3923039999999993</v>
      </c>
      <c r="CW4" s="201">
        <f t="shared" si="1"/>
        <v>3.0440960000000006</v>
      </c>
      <c r="CX4" s="201">
        <f t="shared" si="1"/>
        <v>0</v>
      </c>
      <c r="CY4" s="201">
        <f t="shared" si="1"/>
        <v>0</v>
      </c>
      <c r="CZ4" s="201">
        <f t="shared" si="1"/>
        <v>0</v>
      </c>
      <c r="DA4" s="201">
        <f t="shared" si="1"/>
        <v>0</v>
      </c>
      <c r="DB4" s="201">
        <f t="shared" ref="DB4:DQ19" si="2">DB$2*AI4</f>
        <v>0</v>
      </c>
      <c r="DC4" s="201">
        <f t="shared" si="2"/>
        <v>0</v>
      </c>
      <c r="DD4" s="201">
        <f t="shared" si="2"/>
        <v>0</v>
      </c>
      <c r="DE4" s="201">
        <f t="shared" si="2"/>
        <v>18.456927999999998</v>
      </c>
      <c r="DF4" s="201">
        <f t="shared" si="2"/>
        <v>12.911526000000002</v>
      </c>
      <c r="DG4" s="201">
        <f t="shared" si="2"/>
        <v>59.988132000000007</v>
      </c>
      <c r="DH4" s="201">
        <f t="shared" si="2"/>
        <v>0</v>
      </c>
      <c r="DI4" s="201">
        <f t="shared" si="2"/>
        <v>0</v>
      </c>
      <c r="DJ4" s="201">
        <f t="shared" si="2"/>
        <v>0</v>
      </c>
      <c r="DK4" s="201">
        <f t="shared" si="2"/>
        <v>0.10161599999999998</v>
      </c>
      <c r="DL4" s="201">
        <f t="shared" si="2"/>
        <v>0.706816</v>
      </c>
      <c r="DM4" s="201">
        <f t="shared" si="2"/>
        <v>2.1520030000000001</v>
      </c>
      <c r="DN4" s="201">
        <f t="shared" si="2"/>
        <v>39.975779999999979</v>
      </c>
      <c r="DO4" s="201">
        <f t="shared" si="2"/>
        <v>21.831556999999997</v>
      </c>
      <c r="DP4" s="201">
        <f t="shared" si="2"/>
        <v>0</v>
      </c>
      <c r="DQ4" s="201">
        <f t="shared" si="2"/>
        <v>11.603594999999999</v>
      </c>
      <c r="DR4" s="201">
        <f t="shared" ref="DR4:EG19" si="3">DR$2*AY4</f>
        <v>23.137211999999995</v>
      </c>
      <c r="DS4" s="201">
        <f t="shared" si="3"/>
        <v>17.525992000000002</v>
      </c>
      <c r="DT4" s="201">
        <f t="shared" si="3"/>
        <v>3.5695999999999999E-2</v>
      </c>
      <c r="DU4" s="201">
        <f t="shared" si="3"/>
        <v>1.1464780000000001</v>
      </c>
      <c r="DV4" s="201">
        <f t="shared" si="3"/>
        <v>0.366344</v>
      </c>
      <c r="DW4" s="201">
        <f t="shared" si="3"/>
        <v>0</v>
      </c>
      <c r="DX4" s="201">
        <f t="shared" si="3"/>
        <v>0</v>
      </c>
      <c r="DY4" s="201">
        <f t="shared" si="3"/>
        <v>64.130673000000002</v>
      </c>
      <c r="DZ4" s="201">
        <f t="shared" si="3"/>
        <v>34.791426000000001</v>
      </c>
      <c r="EA4" s="201">
        <f t="shared" si="3"/>
        <v>0.14697600000000002</v>
      </c>
      <c r="EB4" s="201">
        <f t="shared" si="3"/>
        <v>48.896261999999986</v>
      </c>
      <c r="EC4" s="201">
        <f t="shared" si="3"/>
        <v>0.66331200000000001</v>
      </c>
      <c r="ED4" s="201">
        <f t="shared" si="3"/>
        <v>14.300754000000001</v>
      </c>
      <c r="EE4" s="201">
        <f t="shared" si="3"/>
        <v>0</v>
      </c>
      <c r="EF4" s="201">
        <f t="shared" si="3"/>
        <v>1.6657020000000002</v>
      </c>
      <c r="EG4" s="201">
        <f t="shared" si="3"/>
        <v>6.0985260000000006</v>
      </c>
      <c r="EH4" s="201">
        <f t="shared" ref="EH4:EJ19" si="4">EH$2*BO4</f>
        <v>12.3437</v>
      </c>
      <c r="EI4" s="201">
        <f t="shared" si="4"/>
        <v>1.3446150000000001</v>
      </c>
      <c r="EJ4" s="201">
        <f t="shared" si="4"/>
        <v>3.3950000000000001E-2</v>
      </c>
      <c r="EK4" s="201">
        <f>SUM(BU4:EJ4)</f>
        <v>9623.8493639999979</v>
      </c>
      <c r="EL4" s="202">
        <f>ROUND(EK4/$EK$32,4)</f>
        <v>2.7000000000000001E-3</v>
      </c>
      <c r="EM4" s="172">
        <f>ROUND(EL4*$EM$2,4)</f>
        <v>2.5999999999999999E-3</v>
      </c>
      <c r="EO4" s="172">
        <f>EM4+EN4</f>
        <v>2.5999999999999999E-3</v>
      </c>
      <c r="EQ4" s="170" t="s">
        <v>8</v>
      </c>
      <c r="ER4" s="172">
        <f>EO4</f>
        <v>2.5999999999999999E-3</v>
      </c>
    </row>
    <row r="5" spans="1:148">
      <c r="A5" s="203" t="s">
        <v>9</v>
      </c>
      <c r="B5" s="204">
        <v>3180.1200000000003</v>
      </c>
      <c r="C5" s="201">
        <v>97178.260000000009</v>
      </c>
      <c r="D5" s="201">
        <v>38647.160000000003</v>
      </c>
      <c r="E5" s="201">
        <v>512567.91000000003</v>
      </c>
      <c r="F5" s="201"/>
      <c r="G5" s="201">
        <v>239283.37000000005</v>
      </c>
      <c r="H5" s="201"/>
      <c r="I5" s="201">
        <v>405.76000000000005</v>
      </c>
      <c r="J5" s="201">
        <v>40485.269999999997</v>
      </c>
      <c r="K5" s="201">
        <v>33173.599999999999</v>
      </c>
      <c r="L5" s="201">
        <v>28517.999999999996</v>
      </c>
      <c r="M5" s="201">
        <v>348420.74999999994</v>
      </c>
      <c r="N5" s="201">
        <v>32726.189999999995</v>
      </c>
      <c r="O5" s="201"/>
      <c r="P5" s="201"/>
      <c r="Q5" s="201"/>
      <c r="R5" s="201">
        <v>9628.3900000000012</v>
      </c>
      <c r="S5" s="201"/>
      <c r="T5" s="201"/>
      <c r="U5" s="201"/>
      <c r="V5" s="201"/>
      <c r="W5" s="201"/>
      <c r="X5" s="201">
        <v>12500.229999999998</v>
      </c>
      <c r="Y5" s="201">
        <v>13371.25</v>
      </c>
      <c r="Z5" s="201">
        <v>11111.940000000002</v>
      </c>
      <c r="AA5" s="201"/>
      <c r="AB5" s="201"/>
      <c r="AC5" s="201">
        <v>6941.97</v>
      </c>
      <c r="AD5" s="201">
        <v>23548.46999999999</v>
      </c>
      <c r="AE5" s="201"/>
      <c r="AF5" s="201"/>
      <c r="AG5" s="201"/>
      <c r="AH5" s="201"/>
      <c r="AI5" s="201"/>
      <c r="AJ5" s="201"/>
      <c r="AK5" s="201"/>
      <c r="AL5" s="201">
        <v>47526.49</v>
      </c>
      <c r="AM5" s="201">
        <v>29822.77</v>
      </c>
      <c r="AN5" s="201">
        <v>40431.050000000003</v>
      </c>
      <c r="AO5" s="201"/>
      <c r="AP5" s="201"/>
      <c r="AQ5" s="201"/>
      <c r="AR5" s="201">
        <v>643434.25</v>
      </c>
      <c r="AS5" s="201">
        <v>992.28</v>
      </c>
      <c r="AT5" s="201">
        <v>1334.76</v>
      </c>
      <c r="AU5" s="201">
        <v>44662.959999999985</v>
      </c>
      <c r="AV5" s="201">
        <v>64815.86</v>
      </c>
      <c r="AW5" s="201"/>
      <c r="AX5" s="201">
        <v>52522.239999999983</v>
      </c>
      <c r="AY5" s="201">
        <v>156577.21999999997</v>
      </c>
      <c r="AZ5" s="201">
        <v>261113.02</v>
      </c>
      <c r="BA5" s="201">
        <v>162719.34000000003</v>
      </c>
      <c r="BB5" s="201">
        <v>513.52</v>
      </c>
      <c r="BC5" s="201">
        <v>1114.5099999999998</v>
      </c>
      <c r="BD5" s="201"/>
      <c r="BE5" s="201"/>
      <c r="BF5" s="201">
        <v>60149.81</v>
      </c>
      <c r="BG5" s="201">
        <v>42356.909999999989</v>
      </c>
      <c r="BH5" s="201">
        <v>465.8</v>
      </c>
      <c r="BI5" s="201">
        <v>40285.170000000006</v>
      </c>
      <c r="BJ5" s="201">
        <v>71219.62</v>
      </c>
      <c r="BK5" s="201">
        <v>42152.54</v>
      </c>
      <c r="BL5" s="201">
        <v>118833.12999999998</v>
      </c>
      <c r="BM5" s="201">
        <v>2967.94</v>
      </c>
      <c r="BN5" s="201">
        <v>94914.210000000036</v>
      </c>
      <c r="BO5" s="201">
        <v>44419.079999999994</v>
      </c>
      <c r="BP5" s="201">
        <v>25708.009999999995</v>
      </c>
      <c r="BQ5" s="201">
        <v>126.41</v>
      </c>
      <c r="BR5" s="205">
        <v>3502867.5399999982</v>
      </c>
      <c r="BT5" s="195" t="s">
        <v>9</v>
      </c>
      <c r="BU5" s="201">
        <f t="shared" ref="BU5:CJ31" si="5">BU$2*B5</f>
        <v>3.1801200000000005</v>
      </c>
      <c r="BV5" s="201">
        <f t="shared" si="0"/>
        <v>1739.4908540000001</v>
      </c>
      <c r="BW5" s="201">
        <f t="shared" si="0"/>
        <v>123.67091200000002</v>
      </c>
      <c r="BX5" s="201">
        <f t="shared" si="0"/>
        <v>15582.064464000001</v>
      </c>
      <c r="BY5" s="201">
        <f t="shared" si="0"/>
        <v>0</v>
      </c>
      <c r="BZ5" s="201">
        <f t="shared" si="0"/>
        <v>10695.966639000002</v>
      </c>
      <c r="CA5" s="201">
        <f t="shared" si="0"/>
        <v>0</v>
      </c>
      <c r="CB5" s="201">
        <f t="shared" si="0"/>
        <v>7.4659840000000006</v>
      </c>
      <c r="CC5" s="201">
        <f t="shared" si="0"/>
        <v>121.45581</v>
      </c>
      <c r="CD5" s="201">
        <f t="shared" si="0"/>
        <v>29.856239999999996</v>
      </c>
      <c r="CE5" s="201">
        <f t="shared" si="0"/>
        <v>14.258999999999999</v>
      </c>
      <c r="CF5" s="201">
        <f t="shared" si="0"/>
        <v>5957.9948249999989</v>
      </c>
      <c r="CG5" s="201">
        <f t="shared" si="0"/>
        <v>94.905950999999973</v>
      </c>
      <c r="CH5" s="201">
        <f t="shared" si="0"/>
        <v>0</v>
      </c>
      <c r="CI5" s="201">
        <f t="shared" si="0"/>
        <v>0</v>
      </c>
      <c r="CJ5" s="201">
        <f t="shared" si="0"/>
        <v>0</v>
      </c>
      <c r="CK5" s="201">
        <f t="shared" si="0"/>
        <v>24.070975000000004</v>
      </c>
      <c r="CL5" s="201">
        <f t="shared" si="1"/>
        <v>0</v>
      </c>
      <c r="CM5" s="201">
        <f t="shared" si="1"/>
        <v>0</v>
      </c>
      <c r="CN5" s="201">
        <f t="shared" si="1"/>
        <v>0</v>
      </c>
      <c r="CO5" s="201">
        <f t="shared" si="1"/>
        <v>0</v>
      </c>
      <c r="CP5" s="201">
        <f t="shared" si="1"/>
        <v>0</v>
      </c>
      <c r="CQ5" s="201">
        <f t="shared" si="1"/>
        <v>22.500413999999996</v>
      </c>
      <c r="CR5" s="201">
        <f t="shared" si="1"/>
        <v>251.37950000000001</v>
      </c>
      <c r="CS5" s="201">
        <f t="shared" si="1"/>
        <v>152.23357800000002</v>
      </c>
      <c r="CT5" s="201">
        <f t="shared" si="1"/>
        <v>0</v>
      </c>
      <c r="CU5" s="201">
        <f t="shared" si="1"/>
        <v>0</v>
      </c>
      <c r="CV5" s="201">
        <f t="shared" si="1"/>
        <v>31.933062</v>
      </c>
      <c r="CW5" s="201">
        <f t="shared" si="1"/>
        <v>75.355103999999969</v>
      </c>
      <c r="CX5" s="201">
        <f t="shared" si="1"/>
        <v>0</v>
      </c>
      <c r="CY5" s="201">
        <f t="shared" si="1"/>
        <v>0</v>
      </c>
      <c r="CZ5" s="201">
        <f t="shared" si="1"/>
        <v>0</v>
      </c>
      <c r="DA5" s="201">
        <f t="shared" si="1"/>
        <v>0</v>
      </c>
      <c r="DB5" s="201">
        <f t="shared" si="2"/>
        <v>0</v>
      </c>
      <c r="DC5" s="201">
        <f t="shared" si="2"/>
        <v>0</v>
      </c>
      <c r="DD5" s="201">
        <f t="shared" si="2"/>
        <v>0</v>
      </c>
      <c r="DE5" s="201">
        <f t="shared" si="2"/>
        <v>232.87980099999999</v>
      </c>
      <c r="DF5" s="201">
        <f t="shared" si="2"/>
        <v>169.989789</v>
      </c>
      <c r="DG5" s="201">
        <f t="shared" si="2"/>
        <v>715.62958500000002</v>
      </c>
      <c r="DH5" s="201">
        <f t="shared" si="2"/>
        <v>0</v>
      </c>
      <c r="DI5" s="201">
        <f t="shared" si="2"/>
        <v>0</v>
      </c>
      <c r="DJ5" s="201">
        <f t="shared" si="2"/>
        <v>0</v>
      </c>
      <c r="DK5" s="201">
        <f t="shared" si="2"/>
        <v>18788.2801</v>
      </c>
      <c r="DL5" s="201">
        <f t="shared" si="2"/>
        <v>49.812455999999997</v>
      </c>
      <c r="DM5" s="201">
        <f t="shared" si="2"/>
        <v>27.095627999999998</v>
      </c>
      <c r="DN5" s="201">
        <f t="shared" si="2"/>
        <v>870.92771999999968</v>
      </c>
      <c r="DO5" s="201">
        <f t="shared" si="2"/>
        <v>265.74502600000005</v>
      </c>
      <c r="DP5" s="201">
        <f t="shared" si="2"/>
        <v>0</v>
      </c>
      <c r="DQ5" s="201">
        <f t="shared" si="2"/>
        <v>740.56358399999976</v>
      </c>
      <c r="DR5" s="201">
        <f t="shared" si="3"/>
        <v>657.62432399999989</v>
      </c>
      <c r="DS5" s="201">
        <f t="shared" si="3"/>
        <v>16502.342864000002</v>
      </c>
      <c r="DT5" s="201">
        <f t="shared" si="3"/>
        <v>374.25448200000005</v>
      </c>
      <c r="DU5" s="201">
        <f t="shared" si="3"/>
        <v>13.813687999999999</v>
      </c>
      <c r="DV5" s="201">
        <f t="shared" si="3"/>
        <v>5.1267459999999989</v>
      </c>
      <c r="DW5" s="201">
        <f t="shared" si="3"/>
        <v>0</v>
      </c>
      <c r="DX5" s="201">
        <f t="shared" si="3"/>
        <v>0</v>
      </c>
      <c r="DY5" s="201">
        <f t="shared" si="3"/>
        <v>775.93254899999999</v>
      </c>
      <c r="DZ5" s="201">
        <f t="shared" si="3"/>
        <v>448.98324599999989</v>
      </c>
      <c r="EA5" s="201">
        <f t="shared" si="3"/>
        <v>2.23584</v>
      </c>
      <c r="EB5" s="201">
        <f t="shared" si="3"/>
        <v>568.0208970000001</v>
      </c>
      <c r="EC5" s="201">
        <f t="shared" si="3"/>
        <v>92.585505999999995</v>
      </c>
      <c r="ED5" s="201">
        <f t="shared" si="3"/>
        <v>164.39490599999999</v>
      </c>
      <c r="EE5" s="201">
        <f t="shared" si="3"/>
        <v>118.83312999999998</v>
      </c>
      <c r="EF5" s="201">
        <f t="shared" si="3"/>
        <v>25.821078</v>
      </c>
      <c r="EG5" s="201">
        <f t="shared" si="3"/>
        <v>170.84557800000005</v>
      </c>
      <c r="EH5" s="201">
        <f t="shared" si="4"/>
        <v>151.02487199999996</v>
      </c>
      <c r="EI5" s="201">
        <f t="shared" si="4"/>
        <v>38.562014999999995</v>
      </c>
      <c r="EJ5" s="201">
        <f t="shared" si="4"/>
        <v>0.44243500000000002</v>
      </c>
      <c r="EK5" s="201">
        <f t="shared" ref="EK5:EK31" si="6">SUM(BU5:EJ5)</f>
        <v>76899.551276999991</v>
      </c>
      <c r="EL5" s="202">
        <f t="shared" ref="EL5:EL31" si="7">ROUND(EK5/$EK$32,4)</f>
        <v>2.1700000000000001E-2</v>
      </c>
      <c r="EM5" s="172">
        <f t="shared" ref="EM5:EM31" si="8">ROUND(EL5*$EM$2,4)</f>
        <v>2.1000000000000001E-2</v>
      </c>
      <c r="EO5" s="172">
        <f>EM5+EN5</f>
        <v>2.1000000000000001E-2</v>
      </c>
      <c r="EQ5" s="170" t="s">
        <v>9</v>
      </c>
      <c r="ER5" s="172">
        <f t="shared" ref="ER5:ER24" si="9">EO5</f>
        <v>2.1000000000000001E-2</v>
      </c>
    </row>
    <row r="6" spans="1:148">
      <c r="A6" s="203" t="s">
        <v>11</v>
      </c>
      <c r="B6" s="204">
        <v>50.629999999999995</v>
      </c>
      <c r="C6" s="201">
        <v>2950.42</v>
      </c>
      <c r="D6" s="201">
        <v>11515.960000000003</v>
      </c>
      <c r="E6" s="201">
        <v>14719.660000000002</v>
      </c>
      <c r="F6" s="201"/>
      <c r="G6" s="201">
        <v>19198.54</v>
      </c>
      <c r="H6" s="201"/>
      <c r="I6" s="201">
        <v>8.1</v>
      </c>
      <c r="J6" s="201">
        <v>518.65</v>
      </c>
      <c r="K6" s="201">
        <v>683.12</v>
      </c>
      <c r="L6" s="201">
        <v>96.410000000000011</v>
      </c>
      <c r="M6" s="201">
        <v>2420.0399999999995</v>
      </c>
      <c r="N6" s="201">
        <v>389.09999999999997</v>
      </c>
      <c r="O6" s="201"/>
      <c r="P6" s="201"/>
      <c r="Q6" s="201"/>
      <c r="R6" s="201">
        <v>143.4</v>
      </c>
      <c r="S6" s="201"/>
      <c r="T6" s="201"/>
      <c r="U6" s="201"/>
      <c r="V6" s="201"/>
      <c r="W6" s="201"/>
      <c r="X6" s="201">
        <v>199.76000000000002</v>
      </c>
      <c r="Y6" s="201">
        <v>213.50000000000003</v>
      </c>
      <c r="Z6" s="201">
        <v>177.44000000000003</v>
      </c>
      <c r="AA6" s="201"/>
      <c r="AB6" s="201"/>
      <c r="AC6" s="201">
        <v>172.51000000000002</v>
      </c>
      <c r="AD6" s="201">
        <v>320.2399999999999</v>
      </c>
      <c r="AE6" s="201"/>
      <c r="AF6" s="201"/>
      <c r="AG6" s="201"/>
      <c r="AH6" s="201"/>
      <c r="AI6" s="201"/>
      <c r="AJ6" s="201"/>
      <c r="AK6" s="201"/>
      <c r="AL6" s="201">
        <v>971.65</v>
      </c>
      <c r="AM6" s="201">
        <v>555.29999999999995</v>
      </c>
      <c r="AN6" s="201">
        <v>832.9799999999999</v>
      </c>
      <c r="AO6" s="201"/>
      <c r="AP6" s="201"/>
      <c r="AQ6" s="201"/>
      <c r="AR6" s="201">
        <v>1</v>
      </c>
      <c r="AS6" s="201">
        <v>28.24</v>
      </c>
      <c r="AT6" s="201">
        <v>27.66</v>
      </c>
      <c r="AU6" s="201">
        <v>729.43999999999994</v>
      </c>
      <c r="AV6" s="201">
        <v>1339.68</v>
      </c>
      <c r="AW6" s="201"/>
      <c r="AX6" s="201">
        <v>109.13</v>
      </c>
      <c r="AY6" s="201">
        <v>3383.88</v>
      </c>
      <c r="AZ6" s="201">
        <v>119.49999999999997</v>
      </c>
      <c r="BA6" s="201">
        <v>15.080000000000002</v>
      </c>
      <c r="BB6" s="201">
        <v>10.45</v>
      </c>
      <c r="BC6" s="201">
        <v>19.940000000000001</v>
      </c>
      <c r="BD6" s="201"/>
      <c r="BE6" s="201"/>
      <c r="BF6" s="201">
        <v>1240.1600000000003</v>
      </c>
      <c r="BG6" s="201">
        <v>2338.3199999999997</v>
      </c>
      <c r="BH6" s="201">
        <v>9.64</v>
      </c>
      <c r="BI6" s="201">
        <v>829.3900000000001</v>
      </c>
      <c r="BJ6" s="201">
        <v>121.8</v>
      </c>
      <c r="BK6" s="201">
        <v>867.07999999999993</v>
      </c>
      <c r="BL6" s="201"/>
      <c r="BM6" s="201">
        <v>47.5</v>
      </c>
      <c r="BN6" s="201">
        <v>2016.8100000000002</v>
      </c>
      <c r="BO6" s="201">
        <v>916.44</v>
      </c>
      <c r="BP6" s="201">
        <v>556.54999999999995</v>
      </c>
      <c r="BQ6" s="201">
        <v>1.9799999999999998</v>
      </c>
      <c r="BR6" s="205">
        <v>70867.080000000031</v>
      </c>
      <c r="BT6" s="195" t="s">
        <v>11</v>
      </c>
      <c r="BU6" s="201">
        <f t="shared" si="5"/>
        <v>5.0629999999999994E-2</v>
      </c>
      <c r="BV6" s="201">
        <f t="shared" si="0"/>
        <v>52.812517999999997</v>
      </c>
      <c r="BW6" s="201">
        <f t="shared" si="0"/>
        <v>36.851072000000009</v>
      </c>
      <c r="BX6" s="201">
        <f t="shared" si="0"/>
        <v>447.47766400000006</v>
      </c>
      <c r="BY6" s="201">
        <f t="shared" si="0"/>
        <v>0</v>
      </c>
      <c r="BZ6" s="201">
        <f t="shared" si="0"/>
        <v>858.17473799999993</v>
      </c>
      <c r="CA6" s="201">
        <f t="shared" si="0"/>
        <v>0</v>
      </c>
      <c r="CB6" s="201">
        <f t="shared" si="0"/>
        <v>0.14903999999999998</v>
      </c>
      <c r="CC6" s="201">
        <f t="shared" si="0"/>
        <v>1.5559499999999999</v>
      </c>
      <c r="CD6" s="201">
        <f t="shared" si="0"/>
        <v>0.61480800000000002</v>
      </c>
      <c r="CE6" s="201">
        <f t="shared" si="0"/>
        <v>4.8205000000000005E-2</v>
      </c>
      <c r="CF6" s="201">
        <f t="shared" si="0"/>
        <v>41.38268399999999</v>
      </c>
      <c r="CG6" s="201">
        <f t="shared" si="0"/>
        <v>1.1283899999999998</v>
      </c>
      <c r="CH6" s="201">
        <f t="shared" si="0"/>
        <v>0</v>
      </c>
      <c r="CI6" s="201">
        <f t="shared" si="0"/>
        <v>0</v>
      </c>
      <c r="CJ6" s="201">
        <f t="shared" si="0"/>
        <v>0</v>
      </c>
      <c r="CK6" s="201">
        <f t="shared" si="0"/>
        <v>0.35850000000000004</v>
      </c>
      <c r="CL6" s="201">
        <f t="shared" si="1"/>
        <v>0</v>
      </c>
      <c r="CM6" s="201">
        <f t="shared" si="1"/>
        <v>0</v>
      </c>
      <c r="CN6" s="201">
        <f t="shared" si="1"/>
        <v>0</v>
      </c>
      <c r="CO6" s="201">
        <f t="shared" si="1"/>
        <v>0</v>
      </c>
      <c r="CP6" s="201">
        <f t="shared" si="1"/>
        <v>0</v>
      </c>
      <c r="CQ6" s="201">
        <f t="shared" si="1"/>
        <v>0.359568</v>
      </c>
      <c r="CR6" s="201">
        <f t="shared" si="1"/>
        <v>4.0138000000000007</v>
      </c>
      <c r="CS6" s="201">
        <f t="shared" si="1"/>
        <v>2.4309280000000006</v>
      </c>
      <c r="CT6" s="201">
        <f t="shared" si="1"/>
        <v>0</v>
      </c>
      <c r="CU6" s="201">
        <f t="shared" si="1"/>
        <v>0</v>
      </c>
      <c r="CV6" s="201">
        <f t="shared" si="1"/>
        <v>0.79354600000000008</v>
      </c>
      <c r="CW6" s="201">
        <f t="shared" si="1"/>
        <v>1.0247679999999997</v>
      </c>
      <c r="CX6" s="201">
        <f t="shared" si="1"/>
        <v>0</v>
      </c>
      <c r="CY6" s="201">
        <f t="shared" si="1"/>
        <v>0</v>
      </c>
      <c r="CZ6" s="201">
        <f t="shared" si="1"/>
        <v>0</v>
      </c>
      <c r="DA6" s="201">
        <f t="shared" si="1"/>
        <v>0</v>
      </c>
      <c r="DB6" s="201">
        <f t="shared" si="2"/>
        <v>0</v>
      </c>
      <c r="DC6" s="201">
        <f t="shared" si="2"/>
        <v>0</v>
      </c>
      <c r="DD6" s="201">
        <f t="shared" si="2"/>
        <v>0</v>
      </c>
      <c r="DE6" s="201">
        <f t="shared" si="2"/>
        <v>4.7610849999999996</v>
      </c>
      <c r="DF6" s="201">
        <f t="shared" si="2"/>
        <v>3.1652099999999996</v>
      </c>
      <c r="DG6" s="201">
        <f t="shared" si="2"/>
        <v>14.743745999999998</v>
      </c>
      <c r="DH6" s="201">
        <f t="shared" si="2"/>
        <v>0</v>
      </c>
      <c r="DI6" s="201">
        <f t="shared" si="2"/>
        <v>0</v>
      </c>
      <c r="DJ6" s="201">
        <f t="shared" si="2"/>
        <v>0</v>
      </c>
      <c r="DK6" s="201">
        <f t="shared" si="2"/>
        <v>2.92E-2</v>
      </c>
      <c r="DL6" s="201">
        <f t="shared" si="2"/>
        <v>1.417648</v>
      </c>
      <c r="DM6" s="201">
        <f t="shared" si="2"/>
        <v>0.56149799999999994</v>
      </c>
      <c r="DN6" s="201">
        <f t="shared" si="2"/>
        <v>14.224079999999999</v>
      </c>
      <c r="DO6" s="201">
        <f t="shared" si="2"/>
        <v>5.4926880000000011</v>
      </c>
      <c r="DP6" s="201">
        <f t="shared" si="2"/>
        <v>0</v>
      </c>
      <c r="DQ6" s="201">
        <f t="shared" si="2"/>
        <v>1.5387329999999999</v>
      </c>
      <c r="DR6" s="201">
        <f t="shared" si="3"/>
        <v>14.212296</v>
      </c>
      <c r="DS6" s="201">
        <f t="shared" si="3"/>
        <v>7.5523999999999987</v>
      </c>
      <c r="DT6" s="201">
        <f t="shared" si="3"/>
        <v>3.4684000000000006E-2</v>
      </c>
      <c r="DU6" s="201">
        <f t="shared" si="3"/>
        <v>0.28110499999999999</v>
      </c>
      <c r="DV6" s="201">
        <f t="shared" si="3"/>
        <v>9.1724E-2</v>
      </c>
      <c r="DW6" s="201">
        <f t="shared" si="3"/>
        <v>0</v>
      </c>
      <c r="DX6" s="201">
        <f t="shared" si="3"/>
        <v>0</v>
      </c>
      <c r="DY6" s="201">
        <f t="shared" si="3"/>
        <v>15.998064000000005</v>
      </c>
      <c r="DZ6" s="201">
        <f t="shared" si="3"/>
        <v>24.786191999999996</v>
      </c>
      <c r="EA6" s="201">
        <f t="shared" si="3"/>
        <v>4.6272000000000008E-2</v>
      </c>
      <c r="EB6" s="201">
        <f t="shared" si="3"/>
        <v>11.694399000000001</v>
      </c>
      <c r="EC6" s="201">
        <f t="shared" si="3"/>
        <v>0.15833999999999998</v>
      </c>
      <c r="ED6" s="201">
        <f t="shared" si="3"/>
        <v>3.3816119999999996</v>
      </c>
      <c r="EE6" s="201">
        <f t="shared" si="3"/>
        <v>0</v>
      </c>
      <c r="EF6" s="201">
        <f t="shared" si="3"/>
        <v>0.41324999999999995</v>
      </c>
      <c r="EG6" s="201">
        <f t="shared" si="3"/>
        <v>3.6302580000000004</v>
      </c>
      <c r="EH6" s="201">
        <f t="shared" si="4"/>
        <v>3.1158960000000002</v>
      </c>
      <c r="EI6" s="201">
        <f t="shared" si="4"/>
        <v>0.83482499999999993</v>
      </c>
      <c r="EJ6" s="201">
        <f t="shared" si="4"/>
        <v>6.9299999999999995E-3</v>
      </c>
      <c r="EK6" s="201">
        <f t="shared" si="6"/>
        <v>1581.3989440000005</v>
      </c>
      <c r="EL6" s="202">
        <f t="shared" si="7"/>
        <v>4.0000000000000002E-4</v>
      </c>
      <c r="EM6" s="172">
        <f t="shared" si="8"/>
        <v>4.0000000000000002E-4</v>
      </c>
      <c r="EO6" s="172">
        <f>EM6+EN6</f>
        <v>4.0000000000000002E-4</v>
      </c>
      <c r="EQ6" s="170" t="s">
        <v>11</v>
      </c>
      <c r="ER6" s="172">
        <f t="shared" si="9"/>
        <v>4.0000000000000002E-4</v>
      </c>
    </row>
    <row r="7" spans="1:148">
      <c r="A7" s="203" t="s">
        <v>12</v>
      </c>
      <c r="B7" s="204">
        <v>730.24</v>
      </c>
      <c r="C7" s="201">
        <v>46463.79</v>
      </c>
      <c r="D7" s="201">
        <v>812.55999999999983</v>
      </c>
      <c r="E7" s="201">
        <v>8295.5499999999993</v>
      </c>
      <c r="F7" s="201"/>
      <c r="G7" s="201">
        <v>11827.77</v>
      </c>
      <c r="H7" s="201"/>
      <c r="I7" s="201">
        <v>12.719999999999999</v>
      </c>
      <c r="J7" s="201">
        <v>720.48000000000013</v>
      </c>
      <c r="K7" s="201">
        <v>938.6099999999999</v>
      </c>
      <c r="L7" s="201">
        <v>134.06</v>
      </c>
      <c r="M7" s="201">
        <v>3329.57</v>
      </c>
      <c r="N7" s="201">
        <v>751.03</v>
      </c>
      <c r="O7" s="201">
        <v>3575.26</v>
      </c>
      <c r="P7" s="201"/>
      <c r="Q7" s="201"/>
      <c r="R7" s="201">
        <v>1599.04</v>
      </c>
      <c r="S7" s="201"/>
      <c r="T7" s="201"/>
      <c r="U7" s="201"/>
      <c r="V7" s="201"/>
      <c r="W7" s="201"/>
      <c r="X7" s="201">
        <v>2959.92</v>
      </c>
      <c r="Y7" s="201">
        <v>3046.1600000000003</v>
      </c>
      <c r="Z7" s="201">
        <v>2567.79</v>
      </c>
      <c r="AA7" s="201"/>
      <c r="AB7" s="201"/>
      <c r="AC7" s="201">
        <v>176.63</v>
      </c>
      <c r="AD7" s="201">
        <v>336.06</v>
      </c>
      <c r="AE7" s="201"/>
      <c r="AF7" s="201"/>
      <c r="AG7" s="201"/>
      <c r="AH7" s="201"/>
      <c r="AI7" s="201"/>
      <c r="AJ7" s="201"/>
      <c r="AK7" s="201"/>
      <c r="AL7" s="201">
        <v>1505.64</v>
      </c>
      <c r="AM7" s="201">
        <v>1749.8500000000004</v>
      </c>
      <c r="AN7" s="201">
        <v>1138.9799999999998</v>
      </c>
      <c r="AO7" s="201"/>
      <c r="AP7" s="201"/>
      <c r="AQ7" s="201"/>
      <c r="AR7" s="201">
        <v>10.83</v>
      </c>
      <c r="AS7" s="201">
        <v>62.79</v>
      </c>
      <c r="AT7" s="201">
        <v>36.919999999999995</v>
      </c>
      <c r="AU7" s="201">
        <v>4249.6100000000015</v>
      </c>
      <c r="AV7" s="201">
        <v>1824.5700000000002</v>
      </c>
      <c r="AW7" s="201"/>
      <c r="AX7" s="201">
        <v>3519.8399999999997</v>
      </c>
      <c r="AY7" s="201">
        <v>4077.7300000000005</v>
      </c>
      <c r="AZ7" s="201">
        <v>150.81</v>
      </c>
      <c r="BA7" s="201">
        <v>6.030000000000002</v>
      </c>
      <c r="BB7" s="201">
        <v>14.19</v>
      </c>
      <c r="BC7" s="201">
        <v>27.34</v>
      </c>
      <c r="BD7" s="201"/>
      <c r="BE7" s="201"/>
      <c r="BF7" s="201">
        <v>1695.2799999999997</v>
      </c>
      <c r="BG7" s="201">
        <v>1164.58</v>
      </c>
      <c r="BH7" s="201">
        <v>12.86</v>
      </c>
      <c r="BI7" s="201">
        <v>1147.51</v>
      </c>
      <c r="BJ7" s="201">
        <v>167.56</v>
      </c>
      <c r="BK7" s="201">
        <v>1204.6799999999998</v>
      </c>
      <c r="BL7" s="201"/>
      <c r="BM7" s="201">
        <v>698.85</v>
      </c>
      <c r="BN7" s="201">
        <v>2526.1</v>
      </c>
      <c r="BO7" s="201">
        <v>1320.1299999999999</v>
      </c>
      <c r="BP7" s="201">
        <v>670.15000000000009</v>
      </c>
      <c r="BQ7" s="201">
        <v>12.15</v>
      </c>
      <c r="BR7" s="205">
        <v>117272.21999999997</v>
      </c>
      <c r="BT7" s="195" t="s">
        <v>12</v>
      </c>
      <c r="BU7" s="201">
        <f t="shared" si="5"/>
        <v>0.73024</v>
      </c>
      <c r="BV7" s="201">
        <f t="shared" si="0"/>
        <v>831.70184099999994</v>
      </c>
      <c r="BW7" s="201">
        <f t="shared" si="0"/>
        <v>2.6001919999999994</v>
      </c>
      <c r="BX7" s="201">
        <f t="shared" si="0"/>
        <v>252.18471999999997</v>
      </c>
      <c r="BY7" s="201">
        <f t="shared" si="0"/>
        <v>0</v>
      </c>
      <c r="BZ7" s="201">
        <f t="shared" si="0"/>
        <v>528.70131900000001</v>
      </c>
      <c r="CA7" s="201">
        <f t="shared" si="0"/>
        <v>0</v>
      </c>
      <c r="CB7" s="201">
        <f t="shared" si="0"/>
        <v>0.23404799999999998</v>
      </c>
      <c r="CC7" s="201">
        <f t="shared" si="0"/>
        <v>2.1614400000000002</v>
      </c>
      <c r="CD7" s="201">
        <f t="shared" si="0"/>
        <v>0.84474899999999986</v>
      </c>
      <c r="CE7" s="201">
        <f t="shared" si="0"/>
        <v>6.7030000000000006E-2</v>
      </c>
      <c r="CF7" s="201">
        <f t="shared" si="0"/>
        <v>56.935647000000003</v>
      </c>
      <c r="CG7" s="201">
        <f t="shared" si="0"/>
        <v>2.1779869999999999</v>
      </c>
      <c r="CH7" s="201">
        <f t="shared" si="0"/>
        <v>303.18204800000001</v>
      </c>
      <c r="CI7" s="201">
        <f t="shared" si="0"/>
        <v>0</v>
      </c>
      <c r="CJ7" s="201">
        <f t="shared" si="0"/>
        <v>0</v>
      </c>
      <c r="CK7" s="201">
        <f t="shared" si="0"/>
        <v>3.9975999999999998</v>
      </c>
      <c r="CL7" s="201">
        <f t="shared" si="1"/>
        <v>0</v>
      </c>
      <c r="CM7" s="201">
        <f t="shared" si="1"/>
        <v>0</v>
      </c>
      <c r="CN7" s="201">
        <f t="shared" si="1"/>
        <v>0</v>
      </c>
      <c r="CO7" s="201">
        <f t="shared" si="1"/>
        <v>0</v>
      </c>
      <c r="CP7" s="201">
        <f t="shared" si="1"/>
        <v>0</v>
      </c>
      <c r="CQ7" s="201">
        <f t="shared" si="1"/>
        <v>5.3278559999999997</v>
      </c>
      <c r="CR7" s="201">
        <f t="shared" si="1"/>
        <v>57.267808000000009</v>
      </c>
      <c r="CS7" s="201">
        <f t="shared" si="1"/>
        <v>35.178722999999998</v>
      </c>
      <c r="CT7" s="201">
        <f t="shared" si="1"/>
        <v>0</v>
      </c>
      <c r="CU7" s="201">
        <f t="shared" si="1"/>
        <v>0</v>
      </c>
      <c r="CV7" s="201">
        <f t="shared" si="1"/>
        <v>0.81249799999999994</v>
      </c>
      <c r="CW7" s="201">
        <f t="shared" si="1"/>
        <v>1.0753920000000001</v>
      </c>
      <c r="CX7" s="201">
        <f t="shared" si="1"/>
        <v>0</v>
      </c>
      <c r="CY7" s="201">
        <f t="shared" si="1"/>
        <v>0</v>
      </c>
      <c r="CZ7" s="201">
        <f t="shared" si="1"/>
        <v>0</v>
      </c>
      <c r="DA7" s="201">
        <f t="shared" si="1"/>
        <v>0</v>
      </c>
      <c r="DB7" s="201">
        <f t="shared" si="2"/>
        <v>0</v>
      </c>
      <c r="DC7" s="201">
        <f t="shared" si="2"/>
        <v>0</v>
      </c>
      <c r="DD7" s="201">
        <f t="shared" si="2"/>
        <v>0</v>
      </c>
      <c r="DE7" s="201">
        <f t="shared" si="2"/>
        <v>7.3776359999999999</v>
      </c>
      <c r="DF7" s="201">
        <f t="shared" si="2"/>
        <v>9.9741450000000018</v>
      </c>
      <c r="DG7" s="201">
        <f t="shared" si="2"/>
        <v>20.159945999999998</v>
      </c>
      <c r="DH7" s="201">
        <f t="shared" si="2"/>
        <v>0</v>
      </c>
      <c r="DI7" s="201">
        <f t="shared" si="2"/>
        <v>0</v>
      </c>
      <c r="DJ7" s="201">
        <f t="shared" si="2"/>
        <v>0</v>
      </c>
      <c r="DK7" s="201">
        <f t="shared" si="2"/>
        <v>0.31623600000000002</v>
      </c>
      <c r="DL7" s="201">
        <f t="shared" si="2"/>
        <v>3.1520580000000002</v>
      </c>
      <c r="DM7" s="201">
        <f t="shared" si="2"/>
        <v>0.74947599999999981</v>
      </c>
      <c r="DN7" s="201">
        <f t="shared" si="2"/>
        <v>82.86739500000003</v>
      </c>
      <c r="DO7" s="201">
        <f t="shared" si="2"/>
        <v>7.4807370000000013</v>
      </c>
      <c r="DP7" s="201">
        <f t="shared" si="2"/>
        <v>0</v>
      </c>
      <c r="DQ7" s="201">
        <f t="shared" si="2"/>
        <v>49.629743999999995</v>
      </c>
      <c r="DR7" s="201">
        <f t="shared" si="3"/>
        <v>17.126466000000001</v>
      </c>
      <c r="DS7" s="201">
        <f t="shared" si="3"/>
        <v>9.5311920000000008</v>
      </c>
      <c r="DT7" s="201">
        <f t="shared" si="3"/>
        <v>1.3869000000000005E-2</v>
      </c>
      <c r="DU7" s="201">
        <f t="shared" si="3"/>
        <v>0.38171099999999997</v>
      </c>
      <c r="DV7" s="201">
        <f t="shared" si="3"/>
        <v>0.12576399999999999</v>
      </c>
      <c r="DW7" s="201">
        <f t="shared" si="3"/>
        <v>0</v>
      </c>
      <c r="DX7" s="201">
        <f t="shared" si="3"/>
        <v>0</v>
      </c>
      <c r="DY7" s="201">
        <f t="shared" si="3"/>
        <v>21.869111999999998</v>
      </c>
      <c r="DZ7" s="201">
        <f t="shared" si="3"/>
        <v>12.344548</v>
      </c>
      <c r="EA7" s="201">
        <f t="shared" si="3"/>
        <v>6.1728000000000005E-2</v>
      </c>
      <c r="EB7" s="201">
        <f t="shared" si="3"/>
        <v>16.179890999999998</v>
      </c>
      <c r="EC7" s="201">
        <f t="shared" si="3"/>
        <v>0.21782799999999999</v>
      </c>
      <c r="ED7" s="201">
        <f t="shared" si="3"/>
        <v>4.6982519999999992</v>
      </c>
      <c r="EE7" s="201">
        <f t="shared" si="3"/>
        <v>0</v>
      </c>
      <c r="EF7" s="201">
        <f t="shared" si="3"/>
        <v>6.0799949999999994</v>
      </c>
      <c r="EG7" s="201">
        <f t="shared" si="3"/>
        <v>4.5469799999999996</v>
      </c>
      <c r="EH7" s="201">
        <f t="shared" si="4"/>
        <v>4.4884419999999992</v>
      </c>
      <c r="EI7" s="201">
        <f t="shared" si="4"/>
        <v>1.0052250000000003</v>
      </c>
      <c r="EJ7" s="201">
        <f t="shared" si="4"/>
        <v>4.2525E-2</v>
      </c>
      <c r="EK7" s="201">
        <f t="shared" si="6"/>
        <v>2365.6020390000003</v>
      </c>
      <c r="EL7" s="202">
        <f t="shared" si="7"/>
        <v>6.9999999999999999E-4</v>
      </c>
      <c r="EM7" s="172">
        <f t="shared" si="8"/>
        <v>6.9999999999999999E-4</v>
      </c>
      <c r="EO7" s="172">
        <f>EM7+EN7</f>
        <v>6.9999999999999999E-4</v>
      </c>
      <c r="EQ7" s="206" t="s">
        <v>12</v>
      </c>
      <c r="ER7" s="172">
        <f t="shared" si="9"/>
        <v>6.9999999999999999E-4</v>
      </c>
    </row>
    <row r="8" spans="1:148">
      <c r="A8" s="203" t="s">
        <v>13</v>
      </c>
      <c r="B8" s="204">
        <v>15403.1</v>
      </c>
      <c r="C8" s="201">
        <v>68299.160000000018</v>
      </c>
      <c r="D8" s="201">
        <v>20968.82</v>
      </c>
      <c r="E8" s="201">
        <v>391863.51</v>
      </c>
      <c r="F8" s="201">
        <v>123887.93</v>
      </c>
      <c r="G8" s="201">
        <v>162380.65000000002</v>
      </c>
      <c r="H8" s="201">
        <v>53389.659999999989</v>
      </c>
      <c r="I8" s="201">
        <v>28245.06</v>
      </c>
      <c r="J8" s="201">
        <v>16289.4</v>
      </c>
      <c r="K8" s="201">
        <v>21414.419999999995</v>
      </c>
      <c r="L8" s="201">
        <v>3936.8900000000003</v>
      </c>
      <c r="M8" s="201">
        <v>91332.23</v>
      </c>
      <c r="N8" s="201">
        <v>16642.02</v>
      </c>
      <c r="O8" s="201">
        <v>451863.70999999973</v>
      </c>
      <c r="P8" s="201">
        <v>55917.910000000011</v>
      </c>
      <c r="Q8" s="201">
        <v>74347.549999999988</v>
      </c>
      <c r="R8" s="201">
        <v>40409.479999999996</v>
      </c>
      <c r="S8" s="201">
        <v>154647.93999999997</v>
      </c>
      <c r="T8" s="201">
        <v>98974.429999999978</v>
      </c>
      <c r="U8" s="201">
        <v>25524.639999999996</v>
      </c>
      <c r="V8" s="201">
        <v>9923.68</v>
      </c>
      <c r="W8" s="201">
        <v>52761.919999999998</v>
      </c>
      <c r="X8" s="201">
        <v>60139.189999999995</v>
      </c>
      <c r="Y8" s="201">
        <v>65649.33</v>
      </c>
      <c r="Z8" s="201">
        <v>64038.790000000008</v>
      </c>
      <c r="AA8" s="201">
        <v>45646.740000000013</v>
      </c>
      <c r="AB8" s="201">
        <v>102134.16000000002</v>
      </c>
      <c r="AC8" s="201">
        <v>11539.259999999998</v>
      </c>
      <c r="AD8" s="201">
        <v>9024.09</v>
      </c>
      <c r="AE8" s="201">
        <v>68174.790000000023</v>
      </c>
      <c r="AF8" s="201">
        <v>67039.789999999994</v>
      </c>
      <c r="AG8" s="201">
        <v>99438.910000000062</v>
      </c>
      <c r="AH8" s="201">
        <v>17377.129999999997</v>
      </c>
      <c r="AI8" s="201">
        <v>55859.89</v>
      </c>
      <c r="AJ8" s="201">
        <v>6080.68</v>
      </c>
      <c r="AK8" s="201">
        <v>167147.41</v>
      </c>
      <c r="AL8" s="201">
        <v>31489.539999999997</v>
      </c>
      <c r="AM8" s="201">
        <v>29836.500000000004</v>
      </c>
      <c r="AN8" s="201">
        <v>26108.559999999998</v>
      </c>
      <c r="AO8" s="201">
        <v>43031.539999999994</v>
      </c>
      <c r="AP8" s="201">
        <v>113706.99000000003</v>
      </c>
      <c r="AQ8" s="201">
        <v>60013.15</v>
      </c>
      <c r="AR8" s="201">
        <v>18956.330000000002</v>
      </c>
      <c r="AS8" s="201">
        <v>368910.35000000003</v>
      </c>
      <c r="AT8" s="201">
        <v>205176.39999999991</v>
      </c>
      <c r="AU8" s="201">
        <v>122493.85000000003</v>
      </c>
      <c r="AV8" s="201">
        <v>41865.429999999986</v>
      </c>
      <c r="AW8" s="201">
        <v>173049.29</v>
      </c>
      <c r="AX8" s="201">
        <v>21442.629999999997</v>
      </c>
      <c r="AY8" s="201">
        <v>119901.21000000002</v>
      </c>
      <c r="AZ8" s="201">
        <v>107373.90000000004</v>
      </c>
      <c r="BA8" s="201">
        <v>28376.799999999996</v>
      </c>
      <c r="BB8" s="201">
        <v>363265.35</v>
      </c>
      <c r="BC8" s="201">
        <v>4719.8099999999995</v>
      </c>
      <c r="BD8" s="201">
        <v>328647.17</v>
      </c>
      <c r="BE8" s="201">
        <v>202143.37999999998</v>
      </c>
      <c r="BF8" s="201">
        <v>38847.049999999996</v>
      </c>
      <c r="BG8" s="201">
        <v>26408.110000000004</v>
      </c>
      <c r="BH8" s="201">
        <v>54955.660000000011</v>
      </c>
      <c r="BI8" s="201">
        <v>28416.46</v>
      </c>
      <c r="BJ8" s="201">
        <v>14626.56</v>
      </c>
      <c r="BK8" s="201">
        <v>27192.62</v>
      </c>
      <c r="BL8" s="201"/>
      <c r="BM8" s="201">
        <v>159611.44000000006</v>
      </c>
      <c r="BN8" s="201">
        <v>79663.349999999991</v>
      </c>
      <c r="BO8" s="201">
        <v>30306.68</v>
      </c>
      <c r="BP8" s="201">
        <v>19764.22</v>
      </c>
      <c r="BQ8" s="201">
        <v>13889.609999999999</v>
      </c>
      <c r="BR8" s="205">
        <v>5721904.209999999</v>
      </c>
      <c r="BT8" s="195" t="s">
        <v>13</v>
      </c>
      <c r="BU8" s="201">
        <f t="shared" si="5"/>
        <v>15.4031</v>
      </c>
      <c r="BV8" s="201">
        <f t="shared" si="0"/>
        <v>1222.5549640000004</v>
      </c>
      <c r="BW8" s="201">
        <f t="shared" si="0"/>
        <v>67.100223999999997</v>
      </c>
      <c r="BX8" s="201">
        <f t="shared" si="0"/>
        <v>11912.650704</v>
      </c>
      <c r="BY8" s="201">
        <f t="shared" si="0"/>
        <v>495.55171999999999</v>
      </c>
      <c r="BZ8" s="201">
        <f t="shared" si="0"/>
        <v>7258.4150550000004</v>
      </c>
      <c r="CA8" s="201">
        <f t="shared" si="0"/>
        <v>1500.2494459999996</v>
      </c>
      <c r="CB8" s="201">
        <f t="shared" si="0"/>
        <v>519.70910400000002</v>
      </c>
      <c r="CC8" s="201">
        <f t="shared" si="0"/>
        <v>48.868200000000002</v>
      </c>
      <c r="CD8" s="201">
        <f t="shared" si="0"/>
        <v>19.272977999999995</v>
      </c>
      <c r="CE8" s="201">
        <f t="shared" si="0"/>
        <v>1.9684450000000002</v>
      </c>
      <c r="CF8" s="201">
        <f t="shared" si="0"/>
        <v>1561.781133</v>
      </c>
      <c r="CG8" s="201">
        <f t="shared" si="0"/>
        <v>48.261857999999997</v>
      </c>
      <c r="CH8" s="201">
        <f t="shared" si="0"/>
        <v>38318.042607999974</v>
      </c>
      <c r="CI8" s="201">
        <f t="shared" si="0"/>
        <v>178.93731200000005</v>
      </c>
      <c r="CJ8" s="201">
        <f t="shared" si="0"/>
        <v>8408.7079049999993</v>
      </c>
      <c r="CK8" s="201">
        <f t="shared" si="0"/>
        <v>101.02369999999999</v>
      </c>
      <c r="CL8" s="201">
        <f t="shared" si="1"/>
        <v>2304.2543059999998</v>
      </c>
      <c r="CM8" s="201">
        <f t="shared" si="1"/>
        <v>1850.8218409999997</v>
      </c>
      <c r="CN8" s="201">
        <f t="shared" si="1"/>
        <v>84.231311999999988</v>
      </c>
      <c r="CO8" s="201">
        <f t="shared" si="1"/>
        <v>148.8552</v>
      </c>
      <c r="CP8" s="201">
        <f t="shared" si="1"/>
        <v>26.380959999999998</v>
      </c>
      <c r="CQ8" s="201">
        <f t="shared" si="1"/>
        <v>108.25054199999998</v>
      </c>
      <c r="CR8" s="201">
        <f t="shared" si="1"/>
        <v>1234.207404</v>
      </c>
      <c r="CS8" s="201">
        <f t="shared" si="1"/>
        <v>877.33142300000009</v>
      </c>
      <c r="CT8" s="201">
        <f t="shared" si="1"/>
        <v>95.858154000000027</v>
      </c>
      <c r="CU8" s="201">
        <f t="shared" si="1"/>
        <v>316.61589600000002</v>
      </c>
      <c r="CV8" s="201">
        <f t="shared" si="1"/>
        <v>53.080595999999993</v>
      </c>
      <c r="CW8" s="201">
        <f t="shared" si="1"/>
        <v>28.877088000000001</v>
      </c>
      <c r="CX8" s="201">
        <f t="shared" si="1"/>
        <v>211.34184900000005</v>
      </c>
      <c r="CY8" s="201">
        <f t="shared" si="1"/>
        <v>663.69392100000005</v>
      </c>
      <c r="CZ8" s="201">
        <f t="shared" si="1"/>
        <v>2177.7121290000014</v>
      </c>
      <c r="DA8" s="201">
        <f t="shared" si="1"/>
        <v>236.32896799999995</v>
      </c>
      <c r="DB8" s="201">
        <f t="shared" si="2"/>
        <v>329.573351</v>
      </c>
      <c r="DC8" s="201">
        <f t="shared" si="2"/>
        <v>3.04034</v>
      </c>
      <c r="DD8" s="201">
        <f t="shared" si="2"/>
        <v>83.573705000000004</v>
      </c>
      <c r="DE8" s="201">
        <f t="shared" si="2"/>
        <v>154.29874599999999</v>
      </c>
      <c r="DF8" s="201">
        <f t="shared" si="2"/>
        <v>170.06805000000003</v>
      </c>
      <c r="DG8" s="201">
        <f t="shared" si="2"/>
        <v>462.121512</v>
      </c>
      <c r="DH8" s="201">
        <f t="shared" si="2"/>
        <v>163.51985199999999</v>
      </c>
      <c r="DI8" s="201">
        <f t="shared" si="2"/>
        <v>3252.0199140000009</v>
      </c>
      <c r="DJ8" s="201">
        <f t="shared" si="2"/>
        <v>1158.2537950000001</v>
      </c>
      <c r="DK8" s="201">
        <f t="shared" si="2"/>
        <v>553.52483600000005</v>
      </c>
      <c r="DL8" s="201">
        <f t="shared" si="2"/>
        <v>18519.299570000003</v>
      </c>
      <c r="DM8" s="201">
        <f t="shared" si="2"/>
        <v>4165.0809199999976</v>
      </c>
      <c r="DN8" s="201">
        <f t="shared" si="2"/>
        <v>2388.6300750000005</v>
      </c>
      <c r="DO8" s="201">
        <f t="shared" si="2"/>
        <v>171.64826299999996</v>
      </c>
      <c r="DP8" s="201">
        <f t="shared" si="2"/>
        <v>951.77109499999995</v>
      </c>
      <c r="DQ8" s="201">
        <f t="shared" si="2"/>
        <v>302.34108299999997</v>
      </c>
      <c r="DR8" s="201">
        <f t="shared" si="3"/>
        <v>503.58508200000006</v>
      </c>
      <c r="DS8" s="201">
        <f t="shared" si="3"/>
        <v>6786.0304800000031</v>
      </c>
      <c r="DT8" s="201">
        <f t="shared" si="3"/>
        <v>65.266639999999995</v>
      </c>
      <c r="DU8" s="201">
        <f t="shared" si="3"/>
        <v>9771.8379150000001</v>
      </c>
      <c r="DV8" s="201">
        <f t="shared" si="3"/>
        <v>21.711125999999997</v>
      </c>
      <c r="DW8" s="201">
        <f t="shared" si="3"/>
        <v>14230.422460999998</v>
      </c>
      <c r="DX8" s="201">
        <f t="shared" si="3"/>
        <v>505.35844999999995</v>
      </c>
      <c r="DY8" s="201">
        <f t="shared" si="3"/>
        <v>501.12694499999992</v>
      </c>
      <c r="DZ8" s="201">
        <f t="shared" si="3"/>
        <v>279.92596600000007</v>
      </c>
      <c r="EA8" s="201">
        <f t="shared" si="3"/>
        <v>263.78716800000007</v>
      </c>
      <c r="EB8" s="201">
        <f t="shared" si="3"/>
        <v>400.67208599999998</v>
      </c>
      <c r="EC8" s="201">
        <f t="shared" si="3"/>
        <v>19.014527999999999</v>
      </c>
      <c r="ED8" s="201">
        <f t="shared" si="3"/>
        <v>106.05121799999999</v>
      </c>
      <c r="EE8" s="201">
        <f t="shared" si="3"/>
        <v>0</v>
      </c>
      <c r="EF8" s="201">
        <f t="shared" si="3"/>
        <v>1388.6195280000004</v>
      </c>
      <c r="EG8" s="201">
        <f t="shared" si="3"/>
        <v>143.39402999999999</v>
      </c>
      <c r="EH8" s="201">
        <f t="shared" si="4"/>
        <v>103.04271199999999</v>
      </c>
      <c r="EI8" s="201">
        <f t="shared" si="4"/>
        <v>29.646330000000003</v>
      </c>
      <c r="EJ8" s="201">
        <f t="shared" si="4"/>
        <v>48.613634999999995</v>
      </c>
      <c r="EK8" s="201">
        <f t="shared" si="6"/>
        <v>150093.21145200002</v>
      </c>
      <c r="EL8" s="202">
        <f t="shared" si="7"/>
        <v>4.24E-2</v>
      </c>
      <c r="EM8" s="172">
        <f t="shared" si="8"/>
        <v>4.1099999999999998E-2</v>
      </c>
      <c r="EO8" s="172">
        <f>EM8+EN9</f>
        <v>7.2899999999999993E-2</v>
      </c>
      <c r="EQ8" s="170" t="s">
        <v>13</v>
      </c>
      <c r="ER8" s="172">
        <f t="shared" si="9"/>
        <v>7.2899999999999993E-2</v>
      </c>
    </row>
    <row r="9" spans="1:148">
      <c r="A9" s="203" t="s">
        <v>14</v>
      </c>
      <c r="B9" s="204">
        <v>127723.01000000001</v>
      </c>
      <c r="C9" s="201">
        <v>533299.77000000014</v>
      </c>
      <c r="D9" s="201">
        <v>199017.29</v>
      </c>
      <c r="E9" s="201">
        <v>1803962.62</v>
      </c>
      <c r="F9" s="201">
        <v>196577.50999999998</v>
      </c>
      <c r="G9" s="201">
        <v>662549.2200000002</v>
      </c>
      <c r="H9" s="201">
        <v>428478.27</v>
      </c>
      <c r="I9" s="201">
        <v>222001.93000000005</v>
      </c>
      <c r="J9" s="201">
        <v>127158.54000000001</v>
      </c>
      <c r="K9" s="201">
        <v>167189.64000000001</v>
      </c>
      <c r="L9" s="201">
        <v>36080.06</v>
      </c>
      <c r="M9" s="201">
        <v>732864.31</v>
      </c>
      <c r="N9" s="201">
        <v>129671.85</v>
      </c>
      <c r="O9" s="201">
        <v>4907983.8900000006</v>
      </c>
      <c r="P9" s="201">
        <v>561476.53</v>
      </c>
      <c r="Q9" s="201">
        <v>804882.33</v>
      </c>
      <c r="R9" s="201">
        <v>331598.96000000014</v>
      </c>
      <c r="S9" s="201">
        <v>1556104</v>
      </c>
      <c r="T9" s="201">
        <v>1035288.7699999999</v>
      </c>
      <c r="U9" s="201">
        <v>198109.09</v>
      </c>
      <c r="V9" s="201">
        <v>317897.69</v>
      </c>
      <c r="W9" s="201">
        <v>415347.57</v>
      </c>
      <c r="X9" s="201">
        <v>498840.18000000011</v>
      </c>
      <c r="Y9" s="201">
        <v>543732.66000000015</v>
      </c>
      <c r="Z9" s="201">
        <v>536527.58999999985</v>
      </c>
      <c r="AA9" s="201">
        <v>477668.49</v>
      </c>
      <c r="AB9" s="201">
        <v>1040799.3500000001</v>
      </c>
      <c r="AC9" s="201">
        <v>148392.58999999997</v>
      </c>
      <c r="AD9" s="201">
        <v>303505.33000000007</v>
      </c>
      <c r="AE9" s="201">
        <v>581665.93999999994</v>
      </c>
      <c r="AF9" s="201">
        <v>701586.29</v>
      </c>
      <c r="AG9" s="201">
        <v>1109343.5699999998</v>
      </c>
      <c r="AH9" s="201">
        <v>223501.72999999998</v>
      </c>
      <c r="AI9" s="201">
        <v>584490.53999999992</v>
      </c>
      <c r="AJ9" s="201">
        <v>63634.609999999993</v>
      </c>
      <c r="AK9" s="201">
        <v>1063404.27</v>
      </c>
      <c r="AL9" s="201">
        <v>243151.52000000005</v>
      </c>
      <c r="AM9" s="201">
        <v>218464.34000000005</v>
      </c>
      <c r="AN9" s="201">
        <v>203907.27000000008</v>
      </c>
      <c r="AO9" s="201">
        <v>450270.48</v>
      </c>
      <c r="AP9" s="201">
        <v>1193199.0399999998</v>
      </c>
      <c r="AQ9" s="201">
        <v>645431.59</v>
      </c>
      <c r="AR9" s="201">
        <v>1332.1899999999998</v>
      </c>
      <c r="AS9" s="201">
        <v>1483580.2399999995</v>
      </c>
      <c r="AT9" s="201">
        <v>901454.04</v>
      </c>
      <c r="AU9" s="201">
        <v>450961.82000000007</v>
      </c>
      <c r="AV9" s="201">
        <v>327120.54000000004</v>
      </c>
      <c r="AW9" s="201">
        <v>1506414.0999999989</v>
      </c>
      <c r="AX9" s="201">
        <v>148035.13000000003</v>
      </c>
      <c r="AY9" s="201">
        <v>990876.78000000014</v>
      </c>
      <c r="AZ9" s="201">
        <v>847189.93000000017</v>
      </c>
      <c r="BA9" s="201">
        <v>223672.73</v>
      </c>
      <c r="BB9" s="201">
        <v>591059.55999999994</v>
      </c>
      <c r="BC9" s="201">
        <v>158100.53</v>
      </c>
      <c r="BD9" s="201">
        <v>2108096.2400000002</v>
      </c>
      <c r="BE9" s="201">
        <v>855266.3</v>
      </c>
      <c r="BF9" s="201">
        <v>303510.49000000005</v>
      </c>
      <c r="BG9" s="201">
        <v>206257.66000000006</v>
      </c>
      <c r="BH9" s="201">
        <v>456906.13000000012</v>
      </c>
      <c r="BI9" s="201">
        <v>222021.46000000005</v>
      </c>
      <c r="BJ9" s="201">
        <v>342680.64999999997</v>
      </c>
      <c r="BK9" s="201">
        <v>212225.06000000003</v>
      </c>
      <c r="BL9" s="201"/>
      <c r="BM9" s="201">
        <v>1047814.3700000001</v>
      </c>
      <c r="BN9" s="201">
        <v>669442.25999999989</v>
      </c>
      <c r="BO9" s="201">
        <v>237372.55999999997</v>
      </c>
      <c r="BP9" s="201">
        <v>163411.44999999998</v>
      </c>
      <c r="BQ9" s="201">
        <v>78116.920000000013</v>
      </c>
      <c r="BR9" s="205">
        <v>40859699.369999997</v>
      </c>
      <c r="BT9" s="195" t="s">
        <v>14</v>
      </c>
      <c r="BU9" s="201">
        <f t="shared" si="5"/>
        <v>127.72301000000002</v>
      </c>
      <c r="BV9" s="201">
        <f t="shared" si="0"/>
        <v>9546.0658830000011</v>
      </c>
      <c r="BW9" s="201">
        <f t="shared" si="0"/>
        <v>636.8553280000001</v>
      </c>
      <c r="BX9" s="201">
        <f t="shared" si="0"/>
        <v>54840.463648000004</v>
      </c>
      <c r="BY9" s="201">
        <f t="shared" si="0"/>
        <v>786.31003999999996</v>
      </c>
      <c r="BZ9" s="201">
        <f t="shared" si="0"/>
        <v>29615.950134000006</v>
      </c>
      <c r="CA9" s="201">
        <f t="shared" si="0"/>
        <v>12040.239387</v>
      </c>
      <c r="CB9" s="201">
        <f t="shared" si="0"/>
        <v>4084.835512000001</v>
      </c>
      <c r="CC9" s="201">
        <f t="shared" si="0"/>
        <v>381.47562000000005</v>
      </c>
      <c r="CD9" s="201">
        <f t="shared" si="0"/>
        <v>150.470676</v>
      </c>
      <c r="CE9" s="201">
        <f t="shared" si="0"/>
        <v>18.040029999999998</v>
      </c>
      <c r="CF9" s="201">
        <f t="shared" si="0"/>
        <v>12531.979701000002</v>
      </c>
      <c r="CG9" s="201">
        <f t="shared" si="0"/>
        <v>376.04836499999999</v>
      </c>
      <c r="CH9" s="201">
        <f t="shared" si="0"/>
        <v>416197.03387200006</v>
      </c>
      <c r="CI9" s="201">
        <f t="shared" si="0"/>
        <v>1796.7248960000002</v>
      </c>
      <c r="CJ9" s="201">
        <f t="shared" si="0"/>
        <v>91032.191523000001</v>
      </c>
      <c r="CK9" s="201">
        <f t="shared" si="0"/>
        <v>828.99740000000031</v>
      </c>
      <c r="CL9" s="201">
        <f t="shared" si="1"/>
        <v>23185.9496</v>
      </c>
      <c r="CM9" s="201">
        <f t="shared" si="1"/>
        <v>19359.899999000001</v>
      </c>
      <c r="CN9" s="201">
        <f t="shared" si="1"/>
        <v>653.759997</v>
      </c>
      <c r="CO9" s="201">
        <f t="shared" si="1"/>
        <v>4768.4653499999995</v>
      </c>
      <c r="CP9" s="201">
        <f t="shared" si="1"/>
        <v>207.67378500000001</v>
      </c>
      <c r="CQ9" s="201">
        <f t="shared" si="1"/>
        <v>897.91232400000013</v>
      </c>
      <c r="CR9" s="201">
        <f t="shared" si="1"/>
        <v>10222.174008000004</v>
      </c>
      <c r="CS9" s="201">
        <f t="shared" si="1"/>
        <v>7350.4279829999978</v>
      </c>
      <c r="CT9" s="201">
        <f t="shared" si="1"/>
        <v>1003.1038289999999</v>
      </c>
      <c r="CU9" s="201">
        <f t="shared" si="1"/>
        <v>3226.477985</v>
      </c>
      <c r="CV9" s="201">
        <f t="shared" si="1"/>
        <v>682.60591399999987</v>
      </c>
      <c r="CW9" s="201">
        <f t="shared" si="1"/>
        <v>971.2170560000003</v>
      </c>
      <c r="CX9" s="201">
        <f t="shared" si="1"/>
        <v>1803.1644139999999</v>
      </c>
      <c r="CY9" s="201">
        <f t="shared" si="1"/>
        <v>6945.7042710000005</v>
      </c>
      <c r="CZ9" s="201">
        <f t="shared" si="1"/>
        <v>24294.624182999996</v>
      </c>
      <c r="DA9" s="201">
        <f t="shared" si="1"/>
        <v>3039.6235279999996</v>
      </c>
      <c r="DB9" s="201">
        <f t="shared" si="2"/>
        <v>3448.4941859999994</v>
      </c>
      <c r="DC9" s="201">
        <f t="shared" si="2"/>
        <v>31.817304999999998</v>
      </c>
      <c r="DD9" s="201">
        <f t="shared" si="2"/>
        <v>531.702135</v>
      </c>
      <c r="DE9" s="201">
        <f t="shared" si="2"/>
        <v>1191.4424480000002</v>
      </c>
      <c r="DF9" s="201">
        <f t="shared" si="2"/>
        <v>1245.2467380000003</v>
      </c>
      <c r="DG9" s="201">
        <f t="shared" si="2"/>
        <v>3609.1586790000015</v>
      </c>
      <c r="DH9" s="201">
        <f t="shared" si="2"/>
        <v>1711.027824</v>
      </c>
      <c r="DI9" s="201">
        <f t="shared" si="2"/>
        <v>34125.492543999993</v>
      </c>
      <c r="DJ9" s="201">
        <f t="shared" si="2"/>
        <v>12456.829686999999</v>
      </c>
      <c r="DK9" s="201">
        <f t="shared" si="2"/>
        <v>38.899947999999995</v>
      </c>
      <c r="DL9" s="201">
        <f t="shared" si="2"/>
        <v>74475.728047999975</v>
      </c>
      <c r="DM9" s="201">
        <f t="shared" si="2"/>
        <v>18299.517012</v>
      </c>
      <c r="DN9" s="201">
        <f t="shared" si="2"/>
        <v>8793.7554900000014</v>
      </c>
      <c r="DO9" s="201">
        <f t="shared" si="2"/>
        <v>1341.1942140000003</v>
      </c>
      <c r="DP9" s="201">
        <f t="shared" si="2"/>
        <v>8285.2775499999934</v>
      </c>
      <c r="DQ9" s="201">
        <f t="shared" si="2"/>
        <v>2087.2953330000005</v>
      </c>
      <c r="DR9" s="201">
        <f t="shared" si="3"/>
        <v>4161.682476</v>
      </c>
      <c r="DS9" s="201">
        <f t="shared" si="3"/>
        <v>53542.403576000019</v>
      </c>
      <c r="DT9" s="201">
        <f t="shared" si="3"/>
        <v>514.44727899999998</v>
      </c>
      <c r="DU9" s="201">
        <f t="shared" si="3"/>
        <v>15899.502163999998</v>
      </c>
      <c r="DV9" s="201">
        <f t="shared" si="3"/>
        <v>727.26243799999997</v>
      </c>
      <c r="DW9" s="201">
        <f t="shared" si="3"/>
        <v>91280.567192000002</v>
      </c>
      <c r="DX9" s="201">
        <f t="shared" si="3"/>
        <v>2138.1657500000001</v>
      </c>
      <c r="DY9" s="201">
        <f t="shared" si="3"/>
        <v>3915.2853210000007</v>
      </c>
      <c r="DZ9" s="201">
        <f t="shared" si="3"/>
        <v>2186.3311960000005</v>
      </c>
      <c r="EA9" s="201">
        <f t="shared" si="3"/>
        <v>2193.1494240000006</v>
      </c>
      <c r="EB9" s="201">
        <f t="shared" si="3"/>
        <v>3130.5025860000005</v>
      </c>
      <c r="EC9" s="201">
        <f t="shared" si="3"/>
        <v>445.48484499999995</v>
      </c>
      <c r="ED9" s="201">
        <f t="shared" si="3"/>
        <v>827.6777340000001</v>
      </c>
      <c r="EE9" s="201">
        <f t="shared" si="3"/>
        <v>0</v>
      </c>
      <c r="EF9" s="201">
        <f t="shared" si="3"/>
        <v>9115.9850189999997</v>
      </c>
      <c r="EG9" s="201">
        <f t="shared" si="3"/>
        <v>1204.9960679999997</v>
      </c>
      <c r="EH9" s="201">
        <f t="shared" si="4"/>
        <v>807.06670399999985</v>
      </c>
      <c r="EI9" s="201">
        <f t="shared" si="4"/>
        <v>245.11717499999997</v>
      </c>
      <c r="EJ9" s="201">
        <f t="shared" si="4"/>
        <v>273.40922000000006</v>
      </c>
      <c r="EK9" s="201">
        <f t="shared" si="6"/>
        <v>1107886.1045590001</v>
      </c>
      <c r="EL9" s="202">
        <f t="shared" si="7"/>
        <v>0.31330000000000002</v>
      </c>
      <c r="EM9" s="172">
        <f t="shared" si="8"/>
        <v>0.30330000000000001</v>
      </c>
      <c r="EN9" s="202">
        <v>3.1799999999999995E-2</v>
      </c>
      <c r="EO9" s="172">
        <f t="shared" ref="EO9:EO31" si="10">EM9+EN10</f>
        <v>0.30330000000000001</v>
      </c>
      <c r="EQ9" s="170" t="s">
        <v>14</v>
      </c>
      <c r="ER9" s="172">
        <f t="shared" si="9"/>
        <v>0.30330000000000001</v>
      </c>
    </row>
    <row r="10" spans="1:148">
      <c r="A10" s="203" t="s">
        <v>15</v>
      </c>
      <c r="B10" s="204">
        <v>6309.5700000000015</v>
      </c>
      <c r="C10" s="201">
        <v>26915.099999999995</v>
      </c>
      <c r="D10" s="201">
        <v>8740.2499999999982</v>
      </c>
      <c r="E10" s="201">
        <v>383327.45</v>
      </c>
      <c r="F10" s="201">
        <v>8858.49</v>
      </c>
      <c r="G10" s="201">
        <v>132160.17000000004</v>
      </c>
      <c r="H10" s="201">
        <v>19372.160000000003</v>
      </c>
      <c r="I10" s="201">
        <v>9831.6299999999992</v>
      </c>
      <c r="J10" s="201">
        <v>6433.57</v>
      </c>
      <c r="K10" s="201">
        <v>8473.74</v>
      </c>
      <c r="L10" s="201">
        <v>1358.31</v>
      </c>
      <c r="M10" s="201">
        <v>43760.46</v>
      </c>
      <c r="N10" s="201">
        <v>6587.869999999999</v>
      </c>
      <c r="O10" s="201">
        <v>248027.71999999986</v>
      </c>
      <c r="P10" s="201">
        <v>12969.84</v>
      </c>
      <c r="Q10" s="201">
        <v>18540</v>
      </c>
      <c r="R10" s="201">
        <v>16353.049999999997</v>
      </c>
      <c r="S10" s="201">
        <v>52585</v>
      </c>
      <c r="T10" s="201">
        <v>24080.71</v>
      </c>
      <c r="U10" s="201">
        <v>9575.3900000000012</v>
      </c>
      <c r="V10" s="201">
        <v>3411.84</v>
      </c>
      <c r="W10" s="201">
        <v>18335.34</v>
      </c>
      <c r="X10" s="201">
        <v>24781.699999999997</v>
      </c>
      <c r="Y10" s="201">
        <v>26874.190000000002</v>
      </c>
      <c r="Z10" s="201">
        <v>26239.65</v>
      </c>
      <c r="AA10" s="201">
        <v>11073.24</v>
      </c>
      <c r="AB10" s="201">
        <v>21864.04</v>
      </c>
      <c r="AC10" s="201">
        <v>6476.9300000000021</v>
      </c>
      <c r="AD10" s="201">
        <v>3168.52</v>
      </c>
      <c r="AE10" s="201">
        <v>18920.139999999996</v>
      </c>
      <c r="AF10" s="201">
        <v>16267.160000000002</v>
      </c>
      <c r="AG10" s="201">
        <v>47443.950000000012</v>
      </c>
      <c r="AH10" s="201">
        <v>6581.2600000000011</v>
      </c>
      <c r="AI10" s="201">
        <v>13542.139999999998</v>
      </c>
      <c r="AJ10" s="201">
        <v>1473.3</v>
      </c>
      <c r="AK10" s="201">
        <v>32835.440000000002</v>
      </c>
      <c r="AL10" s="201">
        <v>12826.029999999999</v>
      </c>
      <c r="AM10" s="201">
        <v>12589.459999999995</v>
      </c>
      <c r="AN10" s="201">
        <v>10359.220000000001</v>
      </c>
      <c r="AO10" s="201">
        <v>10432.669999999998</v>
      </c>
      <c r="AP10" s="201">
        <v>27563.940000000002</v>
      </c>
      <c r="AQ10" s="201">
        <v>14552.400000000001</v>
      </c>
      <c r="AR10" s="201">
        <v>59.98</v>
      </c>
      <c r="AS10" s="201">
        <v>265844.04000000004</v>
      </c>
      <c r="AT10" s="201">
        <v>99578.489999999976</v>
      </c>
      <c r="AU10" s="201">
        <v>41381.350000000006</v>
      </c>
      <c r="AV10" s="201">
        <v>16668.990000000002</v>
      </c>
      <c r="AW10" s="201">
        <v>53225.399999999987</v>
      </c>
      <c r="AX10" s="201">
        <v>9643.0400000000009</v>
      </c>
      <c r="AY10" s="201">
        <v>40421.009999999987</v>
      </c>
      <c r="AZ10" s="201">
        <v>38575.99</v>
      </c>
      <c r="BA10" s="201">
        <v>9944.4200000000037</v>
      </c>
      <c r="BB10" s="201">
        <v>463331.84000000003</v>
      </c>
      <c r="BC10" s="201">
        <v>70449.39</v>
      </c>
      <c r="BD10" s="201">
        <v>68834.340000000011</v>
      </c>
      <c r="BE10" s="201">
        <v>102603.12000000001</v>
      </c>
      <c r="BF10" s="201">
        <v>15456.37</v>
      </c>
      <c r="BG10" s="201">
        <v>10347.459999999999</v>
      </c>
      <c r="BH10" s="201">
        <v>18792.440000000002</v>
      </c>
      <c r="BI10" s="201">
        <v>11118.58</v>
      </c>
      <c r="BJ10" s="201">
        <v>4850.3599999999997</v>
      </c>
      <c r="BK10" s="201">
        <v>10710.48</v>
      </c>
      <c r="BL10" s="201"/>
      <c r="BM10" s="201">
        <v>26324.780000000006</v>
      </c>
      <c r="BN10" s="201">
        <v>26982.770000000004</v>
      </c>
      <c r="BO10" s="201">
        <v>12030.220000000001</v>
      </c>
      <c r="BP10" s="201">
        <v>6627.58</v>
      </c>
      <c r="BQ10" s="201">
        <v>2718.3300000000004</v>
      </c>
      <c r="BR10" s="205">
        <v>2838393.8099999991</v>
      </c>
      <c r="BT10" s="195" t="s">
        <v>15</v>
      </c>
      <c r="BU10" s="201">
        <f t="shared" si="5"/>
        <v>6.3095700000000017</v>
      </c>
      <c r="BV10" s="201">
        <f t="shared" si="0"/>
        <v>481.78028999999987</v>
      </c>
      <c r="BW10" s="201">
        <f t="shared" si="0"/>
        <v>27.968799999999995</v>
      </c>
      <c r="BX10" s="201">
        <f t="shared" si="0"/>
        <v>11653.154480000001</v>
      </c>
      <c r="BY10" s="201">
        <f t="shared" si="0"/>
        <v>35.433959999999999</v>
      </c>
      <c r="BZ10" s="201">
        <f t="shared" si="0"/>
        <v>5907.5595990000011</v>
      </c>
      <c r="CA10" s="201">
        <f t="shared" si="0"/>
        <v>544.35769600000015</v>
      </c>
      <c r="CB10" s="201">
        <f t="shared" si="0"/>
        <v>180.90199199999998</v>
      </c>
      <c r="CC10" s="201">
        <f t="shared" si="0"/>
        <v>19.300709999999999</v>
      </c>
      <c r="CD10" s="201">
        <f t="shared" si="0"/>
        <v>7.626366</v>
      </c>
      <c r="CE10" s="201">
        <f t="shared" si="0"/>
        <v>0.67915499999999995</v>
      </c>
      <c r="CF10" s="201">
        <f t="shared" si="0"/>
        <v>748.30386599999997</v>
      </c>
      <c r="CG10" s="201">
        <f t="shared" si="0"/>
        <v>19.104822999999996</v>
      </c>
      <c r="CH10" s="201">
        <f t="shared" si="0"/>
        <v>21032.750655999989</v>
      </c>
      <c r="CI10" s="201">
        <f t="shared" si="0"/>
        <v>41.503488000000004</v>
      </c>
      <c r="CJ10" s="201">
        <f t="shared" si="0"/>
        <v>2096.8740000000003</v>
      </c>
      <c r="CK10" s="201">
        <f t="shared" si="0"/>
        <v>40.882624999999997</v>
      </c>
      <c r="CL10" s="201">
        <f t="shared" si="1"/>
        <v>783.51649999999995</v>
      </c>
      <c r="CM10" s="201">
        <f t="shared" si="1"/>
        <v>450.30927700000001</v>
      </c>
      <c r="CN10" s="201">
        <f t="shared" si="1"/>
        <v>31.598787000000005</v>
      </c>
      <c r="CO10" s="201">
        <f t="shared" si="1"/>
        <v>51.177599999999998</v>
      </c>
      <c r="CP10" s="201">
        <f t="shared" si="1"/>
        <v>9.1676700000000011</v>
      </c>
      <c r="CQ10" s="201">
        <f t="shared" si="1"/>
        <v>44.607059999999997</v>
      </c>
      <c r="CR10" s="201">
        <f t="shared" si="1"/>
        <v>505.23477200000008</v>
      </c>
      <c r="CS10" s="201">
        <f t="shared" si="1"/>
        <v>359.48320500000005</v>
      </c>
      <c r="CT10" s="201">
        <f t="shared" si="1"/>
        <v>23.253803999999999</v>
      </c>
      <c r="CU10" s="201">
        <f t="shared" si="1"/>
        <v>67.778524000000004</v>
      </c>
      <c r="CV10" s="201">
        <f t="shared" si="1"/>
        <v>29.79387800000001</v>
      </c>
      <c r="CW10" s="201">
        <f t="shared" si="1"/>
        <v>10.139264000000001</v>
      </c>
      <c r="CX10" s="201">
        <f t="shared" si="1"/>
        <v>58.652433999999985</v>
      </c>
      <c r="CY10" s="201">
        <f t="shared" si="1"/>
        <v>161.04488400000002</v>
      </c>
      <c r="CZ10" s="201">
        <f t="shared" si="1"/>
        <v>1039.0225050000001</v>
      </c>
      <c r="DA10" s="201">
        <f t="shared" si="1"/>
        <v>89.505136000000007</v>
      </c>
      <c r="DB10" s="201">
        <f t="shared" si="2"/>
        <v>79.898625999999979</v>
      </c>
      <c r="DC10" s="201">
        <f t="shared" si="2"/>
        <v>0.73665000000000003</v>
      </c>
      <c r="DD10" s="201">
        <f t="shared" si="2"/>
        <v>16.417720000000003</v>
      </c>
      <c r="DE10" s="201">
        <f t="shared" si="2"/>
        <v>62.847546999999992</v>
      </c>
      <c r="DF10" s="201">
        <f t="shared" si="2"/>
        <v>71.759921999999975</v>
      </c>
      <c r="DG10" s="201">
        <f t="shared" si="2"/>
        <v>183.35819400000003</v>
      </c>
      <c r="DH10" s="201">
        <f t="shared" si="2"/>
        <v>39.644145999999992</v>
      </c>
      <c r="DI10" s="201">
        <f t="shared" si="2"/>
        <v>788.32868400000007</v>
      </c>
      <c r="DJ10" s="201">
        <f t="shared" si="2"/>
        <v>280.86132000000003</v>
      </c>
      <c r="DK10" s="201">
        <f t="shared" si="2"/>
        <v>1.7514159999999999</v>
      </c>
      <c r="DL10" s="201">
        <f t="shared" si="2"/>
        <v>13345.370808000001</v>
      </c>
      <c r="DM10" s="201">
        <f t="shared" si="2"/>
        <v>2021.4433469999994</v>
      </c>
      <c r="DN10" s="201">
        <f t="shared" si="2"/>
        <v>806.93632500000012</v>
      </c>
      <c r="DO10" s="201">
        <f t="shared" si="2"/>
        <v>68.342859000000018</v>
      </c>
      <c r="DP10" s="201">
        <f t="shared" si="2"/>
        <v>292.73969999999991</v>
      </c>
      <c r="DQ10" s="201">
        <f t="shared" si="2"/>
        <v>135.96686400000002</v>
      </c>
      <c r="DR10" s="201">
        <f t="shared" si="3"/>
        <v>169.76824199999993</v>
      </c>
      <c r="DS10" s="201">
        <f t="shared" si="3"/>
        <v>2438.0025679999999</v>
      </c>
      <c r="DT10" s="201">
        <f t="shared" si="3"/>
        <v>22.872166000000007</v>
      </c>
      <c r="DU10" s="201">
        <f t="shared" si="3"/>
        <v>12463.626496000001</v>
      </c>
      <c r="DV10" s="201">
        <f t="shared" si="3"/>
        <v>324.06719399999997</v>
      </c>
      <c r="DW10" s="201">
        <f t="shared" si="3"/>
        <v>2980.5269220000005</v>
      </c>
      <c r="DX10" s="201">
        <f t="shared" si="3"/>
        <v>256.50780000000003</v>
      </c>
      <c r="DY10" s="201">
        <f t="shared" si="3"/>
        <v>199.38717300000002</v>
      </c>
      <c r="DZ10" s="201">
        <f t="shared" si="3"/>
        <v>109.68307599999999</v>
      </c>
      <c r="EA10" s="201">
        <f t="shared" si="3"/>
        <v>90.203712000000024</v>
      </c>
      <c r="EB10" s="201">
        <f t="shared" si="3"/>
        <v>156.77197799999999</v>
      </c>
      <c r="EC10" s="201">
        <f t="shared" si="3"/>
        <v>6.3054679999999994</v>
      </c>
      <c r="ED10" s="201">
        <f t="shared" si="3"/>
        <v>41.770871999999997</v>
      </c>
      <c r="EE10" s="201">
        <f t="shared" si="3"/>
        <v>0</v>
      </c>
      <c r="EF10" s="201">
        <f t="shared" si="3"/>
        <v>229.02558600000003</v>
      </c>
      <c r="EG10" s="201">
        <f t="shared" si="3"/>
        <v>48.56898600000001</v>
      </c>
      <c r="EH10" s="201">
        <f t="shared" si="4"/>
        <v>40.902748000000003</v>
      </c>
      <c r="EI10" s="201">
        <f t="shared" si="4"/>
        <v>9.9413700000000009</v>
      </c>
      <c r="EJ10" s="201">
        <f t="shared" si="4"/>
        <v>9.5141550000000024</v>
      </c>
      <c r="EK10" s="201">
        <f t="shared" si="6"/>
        <v>84352.628016000002</v>
      </c>
      <c r="EL10" s="202">
        <f t="shared" si="7"/>
        <v>2.3900000000000001E-2</v>
      </c>
      <c r="EM10" s="172">
        <f t="shared" si="8"/>
        <v>2.3099999999999999E-2</v>
      </c>
      <c r="EO10" s="172">
        <f t="shared" si="10"/>
        <v>2.3099999999999999E-2</v>
      </c>
      <c r="EQ10" s="170" t="s">
        <v>15</v>
      </c>
      <c r="ER10" s="172">
        <f t="shared" si="9"/>
        <v>2.3099999999999999E-2</v>
      </c>
    </row>
    <row r="11" spans="1:148">
      <c r="A11" s="203" t="s">
        <v>16</v>
      </c>
      <c r="B11" s="204">
        <v>61932.180000000015</v>
      </c>
      <c r="C11" s="201">
        <v>232957.43000000008</v>
      </c>
      <c r="D11" s="201">
        <v>78442.720000000016</v>
      </c>
      <c r="E11" s="201">
        <v>893036.63999999943</v>
      </c>
      <c r="F11" s="201">
        <v>129077.01999999996</v>
      </c>
      <c r="G11" s="201">
        <v>347223.99</v>
      </c>
      <c r="H11" s="201">
        <v>163418.73000000001</v>
      </c>
      <c r="I11" s="201">
        <v>113163.3</v>
      </c>
      <c r="J11" s="201">
        <v>54786.340000000011</v>
      </c>
      <c r="K11" s="201">
        <v>72027.73</v>
      </c>
      <c r="L11" s="201">
        <v>24908.879999999997</v>
      </c>
      <c r="M11" s="201">
        <v>313341.38999999996</v>
      </c>
      <c r="N11" s="201">
        <v>58075.070000000014</v>
      </c>
      <c r="O11" s="201">
        <v>1562616.3300000005</v>
      </c>
      <c r="P11" s="201">
        <v>166309.45999999996</v>
      </c>
      <c r="Q11" s="201">
        <v>242452.65</v>
      </c>
      <c r="R11" s="201">
        <v>161582.12000000002</v>
      </c>
      <c r="S11" s="201">
        <v>578941.3600000001</v>
      </c>
      <c r="T11" s="201">
        <v>310139.68</v>
      </c>
      <c r="U11" s="201">
        <v>98145.119999999981</v>
      </c>
      <c r="V11" s="201">
        <v>38479.339999999997</v>
      </c>
      <c r="W11" s="201">
        <v>204905.92</v>
      </c>
      <c r="X11" s="201">
        <v>241816.23999999996</v>
      </c>
      <c r="Y11" s="201">
        <v>269286.10000000009</v>
      </c>
      <c r="Z11" s="201">
        <v>261121.93000000002</v>
      </c>
      <c r="AA11" s="201">
        <v>335839.13999999996</v>
      </c>
      <c r="AB11" s="201">
        <v>356660.18999999989</v>
      </c>
      <c r="AC11" s="201">
        <v>37128.92</v>
      </c>
      <c r="AD11" s="201">
        <v>68808.190000000017</v>
      </c>
      <c r="AE11" s="201">
        <v>276597.87</v>
      </c>
      <c r="AF11" s="201">
        <v>208479.96000000002</v>
      </c>
      <c r="AG11" s="201">
        <v>333083.67999999993</v>
      </c>
      <c r="AH11" s="201">
        <v>132713.17000000001</v>
      </c>
      <c r="AI11" s="201">
        <v>173729.34000000003</v>
      </c>
      <c r="AJ11" s="201">
        <v>18952.560000000001</v>
      </c>
      <c r="AK11" s="201">
        <v>539397.85999999987</v>
      </c>
      <c r="AL11" s="201">
        <v>105126.32</v>
      </c>
      <c r="AM11" s="201">
        <v>98349.61</v>
      </c>
      <c r="AN11" s="201">
        <v>87844.72</v>
      </c>
      <c r="AO11" s="201">
        <v>133816.21</v>
      </c>
      <c r="AP11" s="201">
        <v>353579.72999999992</v>
      </c>
      <c r="AQ11" s="201">
        <v>189728.32999999996</v>
      </c>
      <c r="AR11" s="201">
        <v>627.98</v>
      </c>
      <c r="AS11" s="201">
        <v>852599.44000000029</v>
      </c>
      <c r="AT11" s="201">
        <v>460836.07000000012</v>
      </c>
      <c r="AU11" s="201">
        <v>219001.07999999993</v>
      </c>
      <c r="AV11" s="201">
        <v>140927.14000000004</v>
      </c>
      <c r="AW11" s="201">
        <v>636784.17000000004</v>
      </c>
      <c r="AX11" s="201">
        <v>85228.699999999983</v>
      </c>
      <c r="AY11" s="201">
        <v>394988.33999999997</v>
      </c>
      <c r="AZ11" s="201">
        <v>415642.72</v>
      </c>
      <c r="BA11" s="201">
        <v>110318.11000000002</v>
      </c>
      <c r="BB11" s="201">
        <v>1001258.1900000002</v>
      </c>
      <c r="BC11" s="201">
        <v>32540.93</v>
      </c>
      <c r="BD11" s="201">
        <v>908638.30999999982</v>
      </c>
      <c r="BE11" s="201">
        <v>616786.49</v>
      </c>
      <c r="BF11" s="201">
        <v>130752.36999999998</v>
      </c>
      <c r="BG11" s="201">
        <v>89954.889999999985</v>
      </c>
      <c r="BH11" s="201">
        <v>232232.95999999999</v>
      </c>
      <c r="BI11" s="201">
        <v>96896.449999999983</v>
      </c>
      <c r="BJ11" s="201">
        <v>176037.60999999996</v>
      </c>
      <c r="BK11" s="201">
        <v>91454.540000000008</v>
      </c>
      <c r="BL11" s="201"/>
      <c r="BM11" s="201">
        <v>595686.35000000021</v>
      </c>
      <c r="BN11" s="201">
        <v>266666.15000000002</v>
      </c>
      <c r="BO11" s="201">
        <v>102902.63000000003</v>
      </c>
      <c r="BP11" s="201">
        <v>64967.130000000005</v>
      </c>
      <c r="BQ11" s="201">
        <v>35219.370000000003</v>
      </c>
      <c r="BR11" s="205">
        <v>17886971.59</v>
      </c>
      <c r="BT11" s="195" t="s">
        <v>16</v>
      </c>
      <c r="BU11" s="201">
        <f t="shared" si="5"/>
        <v>61.932180000000017</v>
      </c>
      <c r="BV11" s="201">
        <f t="shared" si="0"/>
        <v>4169.9379970000009</v>
      </c>
      <c r="BW11" s="201">
        <f t="shared" si="0"/>
        <v>251.01670400000006</v>
      </c>
      <c r="BX11" s="201">
        <f t="shared" si="0"/>
        <v>27148.313855999982</v>
      </c>
      <c r="BY11" s="201">
        <f t="shared" si="0"/>
        <v>516.3080799999999</v>
      </c>
      <c r="BZ11" s="201">
        <f t="shared" si="0"/>
        <v>15520.912352999998</v>
      </c>
      <c r="CA11" s="201">
        <f t="shared" si="0"/>
        <v>4592.0663130000003</v>
      </c>
      <c r="CB11" s="201">
        <f t="shared" si="0"/>
        <v>2082.2047200000002</v>
      </c>
      <c r="CC11" s="201">
        <f t="shared" si="0"/>
        <v>164.35902000000004</v>
      </c>
      <c r="CD11" s="201">
        <f t="shared" si="0"/>
        <v>64.824956999999998</v>
      </c>
      <c r="CE11" s="201">
        <f t="shared" si="0"/>
        <v>12.454439999999998</v>
      </c>
      <c r="CF11" s="201">
        <f t="shared" si="0"/>
        <v>5358.137768999999</v>
      </c>
      <c r="CG11" s="201">
        <f t="shared" si="0"/>
        <v>168.41770300000002</v>
      </c>
      <c r="CH11" s="201">
        <f t="shared" si="0"/>
        <v>132509.86478400003</v>
      </c>
      <c r="CI11" s="201">
        <f t="shared" si="0"/>
        <v>532.19027199999994</v>
      </c>
      <c r="CJ11" s="201">
        <f t="shared" si="0"/>
        <v>27421.394715000002</v>
      </c>
      <c r="CK11" s="201">
        <f t="shared" si="0"/>
        <v>403.95530000000008</v>
      </c>
      <c r="CL11" s="201">
        <f t="shared" si="1"/>
        <v>8626.2262640000008</v>
      </c>
      <c r="CM11" s="201">
        <f t="shared" si="1"/>
        <v>5799.612016</v>
      </c>
      <c r="CN11" s="201">
        <f t="shared" si="1"/>
        <v>323.87889599999994</v>
      </c>
      <c r="CO11" s="201">
        <f t="shared" si="1"/>
        <v>577.19009999999992</v>
      </c>
      <c r="CP11" s="201">
        <f t="shared" si="1"/>
        <v>102.45296</v>
      </c>
      <c r="CQ11" s="201">
        <f t="shared" si="1"/>
        <v>435.26923199999993</v>
      </c>
      <c r="CR11" s="201">
        <f t="shared" si="1"/>
        <v>5062.5786800000024</v>
      </c>
      <c r="CS11" s="201">
        <f t="shared" si="1"/>
        <v>3577.3704410000005</v>
      </c>
      <c r="CT11" s="201">
        <f t="shared" si="1"/>
        <v>705.26219399999991</v>
      </c>
      <c r="CU11" s="201">
        <f t="shared" si="1"/>
        <v>1105.6465889999995</v>
      </c>
      <c r="CV11" s="201">
        <f t="shared" si="1"/>
        <v>170.79303199999998</v>
      </c>
      <c r="CW11" s="201">
        <f t="shared" si="1"/>
        <v>220.18620800000008</v>
      </c>
      <c r="CX11" s="201">
        <f t="shared" si="1"/>
        <v>857.453397</v>
      </c>
      <c r="CY11" s="201">
        <f t="shared" si="1"/>
        <v>2063.9516040000003</v>
      </c>
      <c r="CZ11" s="201">
        <f t="shared" si="1"/>
        <v>7294.5325919999987</v>
      </c>
      <c r="DA11" s="201">
        <f t="shared" si="1"/>
        <v>1804.8991120000001</v>
      </c>
      <c r="DB11" s="201">
        <f t="shared" si="2"/>
        <v>1025.0031060000001</v>
      </c>
      <c r="DC11" s="201">
        <f t="shared" si="2"/>
        <v>9.4762800000000009</v>
      </c>
      <c r="DD11" s="201">
        <f t="shared" si="2"/>
        <v>269.69892999999996</v>
      </c>
      <c r="DE11" s="201">
        <f t="shared" si="2"/>
        <v>515.118968</v>
      </c>
      <c r="DF11" s="201">
        <f t="shared" si="2"/>
        <v>560.59277700000007</v>
      </c>
      <c r="DG11" s="201">
        <f t="shared" si="2"/>
        <v>1554.8515440000001</v>
      </c>
      <c r="DH11" s="201">
        <f t="shared" si="2"/>
        <v>508.50159799999994</v>
      </c>
      <c r="DI11" s="201">
        <f t="shared" si="2"/>
        <v>10112.380277999999</v>
      </c>
      <c r="DJ11" s="201">
        <f t="shared" si="2"/>
        <v>3661.7567689999996</v>
      </c>
      <c r="DK11" s="201">
        <f t="shared" si="2"/>
        <v>18.337016000000002</v>
      </c>
      <c r="DL11" s="201">
        <f t="shared" si="2"/>
        <v>42800.491888000019</v>
      </c>
      <c r="DM11" s="201">
        <f t="shared" si="2"/>
        <v>9354.9722210000018</v>
      </c>
      <c r="DN11" s="201">
        <f t="shared" si="2"/>
        <v>4270.5210599999982</v>
      </c>
      <c r="DO11" s="201">
        <f t="shared" si="2"/>
        <v>577.80127400000026</v>
      </c>
      <c r="DP11" s="201">
        <f t="shared" si="2"/>
        <v>3502.3129349999999</v>
      </c>
      <c r="DQ11" s="201">
        <f t="shared" si="2"/>
        <v>1201.7246699999998</v>
      </c>
      <c r="DR11" s="201">
        <f t="shared" si="3"/>
        <v>1658.9510279999997</v>
      </c>
      <c r="DS11" s="201">
        <f t="shared" si="3"/>
        <v>26268.619903999999</v>
      </c>
      <c r="DT11" s="201">
        <f t="shared" si="3"/>
        <v>253.73165300000002</v>
      </c>
      <c r="DU11" s="201">
        <f t="shared" si="3"/>
        <v>26933.845311000005</v>
      </c>
      <c r="DV11" s="201">
        <f t="shared" si="3"/>
        <v>149.688278</v>
      </c>
      <c r="DW11" s="201">
        <f t="shared" si="3"/>
        <v>39344.038822999988</v>
      </c>
      <c r="DX11" s="201">
        <f t="shared" si="3"/>
        <v>1541.9662250000001</v>
      </c>
      <c r="DY11" s="201">
        <f t="shared" si="3"/>
        <v>1686.7055729999997</v>
      </c>
      <c r="DZ11" s="201">
        <f t="shared" si="3"/>
        <v>953.5218339999999</v>
      </c>
      <c r="EA11" s="201">
        <f t="shared" si="3"/>
        <v>1114.718208</v>
      </c>
      <c r="EB11" s="201">
        <f t="shared" si="3"/>
        <v>1366.2399449999998</v>
      </c>
      <c r="EC11" s="201">
        <f t="shared" si="3"/>
        <v>228.84889299999995</v>
      </c>
      <c r="ED11" s="201">
        <f t="shared" si="3"/>
        <v>356.67270600000001</v>
      </c>
      <c r="EE11" s="201">
        <f t="shared" si="3"/>
        <v>0</v>
      </c>
      <c r="EF11" s="201">
        <f t="shared" si="3"/>
        <v>5182.4712450000015</v>
      </c>
      <c r="EG11" s="201">
        <f t="shared" si="3"/>
        <v>479.99907000000002</v>
      </c>
      <c r="EH11" s="201">
        <f t="shared" si="4"/>
        <v>349.86894200000012</v>
      </c>
      <c r="EI11" s="201">
        <f t="shared" si="4"/>
        <v>97.45069500000001</v>
      </c>
      <c r="EJ11" s="201">
        <f t="shared" si="4"/>
        <v>123.26779500000001</v>
      </c>
      <c r="EK11" s="201">
        <f t="shared" si="6"/>
        <v>447739.74192200013</v>
      </c>
      <c r="EL11" s="202">
        <f t="shared" si="7"/>
        <v>0.12659999999999999</v>
      </c>
      <c r="EM11" s="172">
        <f t="shared" si="8"/>
        <v>0.1226</v>
      </c>
      <c r="EO11" s="172">
        <f t="shared" si="10"/>
        <v>0.1226</v>
      </c>
      <c r="EQ11" s="170" t="s">
        <v>16</v>
      </c>
      <c r="ER11" s="172">
        <f t="shared" si="9"/>
        <v>0.1226</v>
      </c>
    </row>
    <row r="12" spans="1:148">
      <c r="A12" s="203" t="s">
        <v>17</v>
      </c>
      <c r="B12" s="204">
        <v>28402.63</v>
      </c>
      <c r="C12" s="201">
        <v>125144.59999999995</v>
      </c>
      <c r="D12" s="201">
        <v>40077.599999999999</v>
      </c>
      <c r="E12" s="201">
        <v>892265.11999999988</v>
      </c>
      <c r="F12" s="201">
        <v>104400.40999999997</v>
      </c>
      <c r="G12" s="201">
        <v>231142.55</v>
      </c>
      <c r="H12" s="201">
        <v>90063.210000000021</v>
      </c>
      <c r="I12" s="201">
        <v>67215.510000000009</v>
      </c>
      <c r="J12" s="201">
        <v>29487.370000000003</v>
      </c>
      <c r="K12" s="201">
        <v>38764.62999999999</v>
      </c>
      <c r="L12" s="201">
        <v>11634.740000000002</v>
      </c>
      <c r="M12" s="201">
        <v>201596.15000000002</v>
      </c>
      <c r="N12" s="201">
        <v>31355.009999999995</v>
      </c>
      <c r="O12" s="201">
        <v>782367.04000000039</v>
      </c>
      <c r="P12" s="201">
        <v>118640.42999999996</v>
      </c>
      <c r="Q12" s="201">
        <v>161533.10000000006</v>
      </c>
      <c r="R12" s="201">
        <v>74851.740000000005</v>
      </c>
      <c r="S12" s="201">
        <v>314499.19999999995</v>
      </c>
      <c r="T12" s="201">
        <v>184406.08000000002</v>
      </c>
      <c r="U12" s="201">
        <v>53366.64</v>
      </c>
      <c r="V12" s="201">
        <v>20589.25</v>
      </c>
      <c r="W12" s="201">
        <v>110443.87000000001</v>
      </c>
      <c r="X12" s="201">
        <v>110272.42000000001</v>
      </c>
      <c r="Y12" s="201">
        <v>120672.76999999997</v>
      </c>
      <c r="Z12" s="201">
        <v>117605.49999999999</v>
      </c>
      <c r="AA12" s="201">
        <v>84389.82</v>
      </c>
      <c r="AB12" s="201">
        <v>135804.4</v>
      </c>
      <c r="AC12" s="201">
        <v>21704.049999999996</v>
      </c>
      <c r="AD12" s="201">
        <v>59043.010000000009</v>
      </c>
      <c r="AE12" s="201">
        <v>235476.88999999998</v>
      </c>
      <c r="AF12" s="201">
        <v>123947.69999999998</v>
      </c>
      <c r="AG12" s="201">
        <v>195875.64000000004</v>
      </c>
      <c r="AH12" s="201">
        <v>45954.68</v>
      </c>
      <c r="AI12" s="201">
        <v>103185.37</v>
      </c>
      <c r="AJ12" s="201">
        <v>11277.3</v>
      </c>
      <c r="AK12" s="201">
        <v>210571.30000000005</v>
      </c>
      <c r="AL12" s="201">
        <v>56587.23</v>
      </c>
      <c r="AM12" s="201">
        <v>55190.559999999998</v>
      </c>
      <c r="AN12" s="201">
        <v>47265.51</v>
      </c>
      <c r="AO12" s="201">
        <v>79488.760000000009</v>
      </c>
      <c r="AP12" s="201">
        <v>210010.0100000001</v>
      </c>
      <c r="AQ12" s="201">
        <v>110875.11999999998</v>
      </c>
      <c r="AR12" s="201">
        <v>312.22000000000003</v>
      </c>
      <c r="AS12" s="201">
        <v>519443.03999999992</v>
      </c>
      <c r="AT12" s="201">
        <v>241821.05000000002</v>
      </c>
      <c r="AU12" s="201">
        <v>130119.56000000001</v>
      </c>
      <c r="AV12" s="201">
        <v>75811.23</v>
      </c>
      <c r="AW12" s="201">
        <v>343912.78000000009</v>
      </c>
      <c r="AX12" s="201">
        <v>52830.570000000014</v>
      </c>
      <c r="AY12" s="201">
        <v>208118.49000000002</v>
      </c>
      <c r="AZ12" s="201">
        <v>223473.09999999998</v>
      </c>
      <c r="BA12" s="201">
        <v>59449.10000000002</v>
      </c>
      <c r="BB12" s="201">
        <v>322324.68000000005</v>
      </c>
      <c r="BC12" s="201">
        <v>61719.62</v>
      </c>
      <c r="BD12" s="201">
        <v>885877.14000000036</v>
      </c>
      <c r="BE12" s="201">
        <v>348872.27</v>
      </c>
      <c r="BF12" s="201">
        <v>70342.5</v>
      </c>
      <c r="BG12" s="201">
        <v>48412.13</v>
      </c>
      <c r="BH12" s="201">
        <v>122581.63</v>
      </c>
      <c r="BI12" s="201">
        <v>52125.090000000004</v>
      </c>
      <c r="BJ12" s="201">
        <v>65202.23000000001</v>
      </c>
      <c r="BK12" s="201">
        <v>49233.840000000004</v>
      </c>
      <c r="BL12" s="201"/>
      <c r="BM12" s="201">
        <v>194778.50999999998</v>
      </c>
      <c r="BN12" s="201">
        <v>140893.02000000002</v>
      </c>
      <c r="BO12" s="201">
        <v>54812.689999999995</v>
      </c>
      <c r="BP12" s="201">
        <v>34253.14</v>
      </c>
      <c r="BQ12" s="201">
        <v>21017.570000000007</v>
      </c>
      <c r="BR12" s="205">
        <v>10175182.119999999</v>
      </c>
      <c r="BT12" s="195" t="s">
        <v>17</v>
      </c>
      <c r="BU12" s="201">
        <f t="shared" si="5"/>
        <v>28.402630000000002</v>
      </c>
      <c r="BV12" s="201">
        <f t="shared" si="0"/>
        <v>2240.0883399999989</v>
      </c>
      <c r="BW12" s="201">
        <f t="shared" si="0"/>
        <v>128.24832000000001</v>
      </c>
      <c r="BX12" s="201">
        <f t="shared" si="0"/>
        <v>27124.859647999998</v>
      </c>
      <c r="BY12" s="201">
        <f t="shared" si="0"/>
        <v>417.60163999999992</v>
      </c>
      <c r="BZ12" s="201">
        <f t="shared" si="0"/>
        <v>10332.071984999999</v>
      </c>
      <c r="CA12" s="201">
        <f t="shared" si="0"/>
        <v>2530.7762010000006</v>
      </c>
      <c r="CB12" s="201">
        <f t="shared" si="0"/>
        <v>1236.765384</v>
      </c>
      <c r="CC12" s="201">
        <f t="shared" si="0"/>
        <v>88.46211000000001</v>
      </c>
      <c r="CD12" s="201">
        <f t="shared" si="0"/>
        <v>34.888166999999989</v>
      </c>
      <c r="CE12" s="201">
        <f t="shared" si="0"/>
        <v>5.8173700000000013</v>
      </c>
      <c r="CF12" s="201">
        <f t="shared" si="0"/>
        <v>3447.2941650000007</v>
      </c>
      <c r="CG12" s="201">
        <f t="shared" si="0"/>
        <v>90.929528999999974</v>
      </c>
      <c r="CH12" s="201">
        <f t="shared" si="0"/>
        <v>66344.724992000032</v>
      </c>
      <c r="CI12" s="201">
        <f t="shared" si="0"/>
        <v>379.6493759999999</v>
      </c>
      <c r="CJ12" s="201">
        <f t="shared" si="0"/>
        <v>18269.393610000006</v>
      </c>
      <c r="CK12" s="201">
        <f t="shared" si="0"/>
        <v>187.12935000000002</v>
      </c>
      <c r="CL12" s="201">
        <f t="shared" si="1"/>
        <v>4686.0380799999994</v>
      </c>
      <c r="CM12" s="201">
        <f t="shared" si="1"/>
        <v>3448.3936960000005</v>
      </c>
      <c r="CN12" s="201">
        <f t="shared" si="1"/>
        <v>176.10991200000001</v>
      </c>
      <c r="CO12" s="201">
        <f t="shared" si="1"/>
        <v>308.83875</v>
      </c>
      <c r="CP12" s="201">
        <f t="shared" si="1"/>
        <v>55.221935000000009</v>
      </c>
      <c r="CQ12" s="201">
        <f t="shared" si="1"/>
        <v>198.49035600000002</v>
      </c>
      <c r="CR12" s="201">
        <f t="shared" si="1"/>
        <v>2268.6480759999995</v>
      </c>
      <c r="CS12" s="201">
        <f t="shared" si="1"/>
        <v>1611.1953499999997</v>
      </c>
      <c r="CT12" s="201">
        <f t="shared" si="1"/>
        <v>177.21862200000001</v>
      </c>
      <c r="CU12" s="201">
        <f t="shared" si="1"/>
        <v>420.99363999999997</v>
      </c>
      <c r="CV12" s="201">
        <f t="shared" si="1"/>
        <v>99.838629999999981</v>
      </c>
      <c r="CW12" s="201">
        <f t="shared" si="1"/>
        <v>188.93763200000004</v>
      </c>
      <c r="CX12" s="201">
        <f t="shared" si="1"/>
        <v>729.97835899999995</v>
      </c>
      <c r="CY12" s="201">
        <f t="shared" si="1"/>
        <v>1227.08223</v>
      </c>
      <c r="CZ12" s="201">
        <f t="shared" si="1"/>
        <v>4289.6765160000004</v>
      </c>
      <c r="DA12" s="201">
        <f t="shared" si="1"/>
        <v>624.98364800000002</v>
      </c>
      <c r="DB12" s="201">
        <f t="shared" si="2"/>
        <v>608.79368299999999</v>
      </c>
      <c r="DC12" s="201">
        <f t="shared" si="2"/>
        <v>5.6386500000000002</v>
      </c>
      <c r="DD12" s="201">
        <f t="shared" si="2"/>
        <v>105.28565000000003</v>
      </c>
      <c r="DE12" s="201">
        <f t="shared" si="2"/>
        <v>277.27742699999999</v>
      </c>
      <c r="DF12" s="201">
        <f t="shared" si="2"/>
        <v>314.58619199999998</v>
      </c>
      <c r="DG12" s="201">
        <f t="shared" si="2"/>
        <v>836.59952700000008</v>
      </c>
      <c r="DH12" s="201">
        <f t="shared" si="2"/>
        <v>302.05728800000003</v>
      </c>
      <c r="DI12" s="201">
        <f t="shared" si="2"/>
        <v>6006.2862860000032</v>
      </c>
      <c r="DJ12" s="201">
        <f t="shared" si="2"/>
        <v>2139.8898159999999</v>
      </c>
      <c r="DK12" s="201">
        <f t="shared" si="2"/>
        <v>9.1168240000000011</v>
      </c>
      <c r="DL12" s="201">
        <f t="shared" si="2"/>
        <v>26076.040607999996</v>
      </c>
      <c r="DM12" s="201">
        <f t="shared" si="2"/>
        <v>4908.9673149999999</v>
      </c>
      <c r="DN12" s="201">
        <f t="shared" si="2"/>
        <v>2537.3314200000004</v>
      </c>
      <c r="DO12" s="201">
        <f t="shared" si="2"/>
        <v>310.82604300000003</v>
      </c>
      <c r="DP12" s="201">
        <f t="shared" si="2"/>
        <v>1891.5202900000004</v>
      </c>
      <c r="DQ12" s="201">
        <f t="shared" si="2"/>
        <v>744.91103700000019</v>
      </c>
      <c r="DR12" s="201">
        <f t="shared" si="3"/>
        <v>874.09765800000002</v>
      </c>
      <c r="DS12" s="201">
        <f t="shared" si="3"/>
        <v>14123.49992</v>
      </c>
      <c r="DT12" s="201">
        <f t="shared" si="3"/>
        <v>136.73293000000004</v>
      </c>
      <c r="DU12" s="201">
        <f t="shared" si="3"/>
        <v>8670.5338920000013</v>
      </c>
      <c r="DV12" s="201">
        <f t="shared" si="3"/>
        <v>283.91025200000001</v>
      </c>
      <c r="DW12" s="201">
        <f t="shared" si="3"/>
        <v>38358.480162000014</v>
      </c>
      <c r="DX12" s="201">
        <f t="shared" si="3"/>
        <v>872.18067500000006</v>
      </c>
      <c r="DY12" s="201">
        <f t="shared" si="3"/>
        <v>907.41825000000006</v>
      </c>
      <c r="DZ12" s="201">
        <f t="shared" si="3"/>
        <v>513.16857800000002</v>
      </c>
      <c r="EA12" s="201">
        <f t="shared" si="3"/>
        <v>588.39182400000004</v>
      </c>
      <c r="EB12" s="201">
        <f t="shared" si="3"/>
        <v>734.96376900000007</v>
      </c>
      <c r="EC12" s="201">
        <f t="shared" si="3"/>
        <v>84.762899000000004</v>
      </c>
      <c r="ED12" s="201">
        <f t="shared" si="3"/>
        <v>192.011976</v>
      </c>
      <c r="EE12" s="201">
        <f t="shared" si="3"/>
        <v>0</v>
      </c>
      <c r="EF12" s="201">
        <f t="shared" si="3"/>
        <v>1694.5730369999997</v>
      </c>
      <c r="EG12" s="201">
        <f t="shared" si="3"/>
        <v>253.60743600000004</v>
      </c>
      <c r="EH12" s="201">
        <f t="shared" si="4"/>
        <v>186.36314599999997</v>
      </c>
      <c r="EI12" s="201">
        <f t="shared" si="4"/>
        <v>51.379710000000003</v>
      </c>
      <c r="EJ12" s="201">
        <f t="shared" si="4"/>
        <v>73.561495000000022</v>
      </c>
      <c r="EK12" s="201">
        <f t="shared" si="6"/>
        <v>269073.51391400018</v>
      </c>
      <c r="EL12" s="202">
        <f t="shared" si="7"/>
        <v>7.6100000000000001E-2</v>
      </c>
      <c r="EM12" s="172">
        <f t="shared" si="8"/>
        <v>7.3700000000000002E-2</v>
      </c>
      <c r="EO12" s="172">
        <f t="shared" si="10"/>
        <v>7.3700000000000002E-2</v>
      </c>
      <c r="EQ12" s="170" t="s">
        <v>17</v>
      </c>
      <c r="ER12" s="172">
        <f t="shared" si="9"/>
        <v>7.3700000000000002E-2</v>
      </c>
    </row>
    <row r="13" spans="1:148">
      <c r="A13" s="203" t="s">
        <v>18</v>
      </c>
      <c r="B13" s="204">
        <v>188.55</v>
      </c>
      <c r="C13" s="201">
        <v>2895.1899999999982</v>
      </c>
      <c r="D13" s="201">
        <v>1555.7799999999997</v>
      </c>
      <c r="E13" s="201">
        <v>8002.9900000000025</v>
      </c>
      <c r="F13" s="201"/>
      <c r="G13" s="201">
        <v>10533.659999999996</v>
      </c>
      <c r="H13" s="201"/>
      <c r="I13" s="201">
        <v>12.719999999999999</v>
      </c>
      <c r="J13" s="201">
        <v>1410.94</v>
      </c>
      <c r="K13" s="201">
        <v>983.17</v>
      </c>
      <c r="L13" s="201">
        <v>139.74</v>
      </c>
      <c r="M13" s="201">
        <v>3481.4400000000005</v>
      </c>
      <c r="N13" s="201">
        <v>1141.9600000000003</v>
      </c>
      <c r="O13" s="201"/>
      <c r="P13" s="201"/>
      <c r="Q13" s="201"/>
      <c r="R13" s="201">
        <v>485.33000000000004</v>
      </c>
      <c r="S13" s="201"/>
      <c r="T13" s="201"/>
      <c r="U13" s="201"/>
      <c r="V13" s="201"/>
      <c r="W13" s="201"/>
      <c r="X13" s="201">
        <v>757.54999999999984</v>
      </c>
      <c r="Y13" s="201">
        <v>781.56999999999994</v>
      </c>
      <c r="Z13" s="201">
        <v>661.98000000000013</v>
      </c>
      <c r="AA13" s="201"/>
      <c r="AB13" s="201"/>
      <c r="AC13" s="201">
        <v>256.12</v>
      </c>
      <c r="AD13" s="201">
        <v>345.91</v>
      </c>
      <c r="AE13" s="201"/>
      <c r="AF13" s="201"/>
      <c r="AG13" s="201"/>
      <c r="AH13" s="201"/>
      <c r="AI13" s="201"/>
      <c r="AJ13" s="201"/>
      <c r="AK13" s="201"/>
      <c r="AL13" s="201">
        <v>1409.4799999999996</v>
      </c>
      <c r="AM13" s="201">
        <v>813.90999999999985</v>
      </c>
      <c r="AN13" s="201">
        <v>1197.2399999999998</v>
      </c>
      <c r="AO13" s="201"/>
      <c r="AP13" s="201"/>
      <c r="AQ13" s="201"/>
      <c r="AR13" s="201">
        <v>16347.839999999998</v>
      </c>
      <c r="AS13" s="201">
        <v>38.93</v>
      </c>
      <c r="AT13" s="201">
        <v>39.020000000000003</v>
      </c>
      <c r="AU13" s="201">
        <v>1087.02</v>
      </c>
      <c r="AV13" s="201">
        <v>1919.8700000000001</v>
      </c>
      <c r="AW13" s="201"/>
      <c r="AX13" s="201">
        <v>948.80999999999983</v>
      </c>
      <c r="AY13" s="201">
        <v>5049.9400000000014</v>
      </c>
      <c r="AZ13" s="201">
        <v>11319.409999999998</v>
      </c>
      <c r="BA13" s="201">
        <v>6762.5899999999983</v>
      </c>
      <c r="BB13" s="201">
        <v>15.119999999999997</v>
      </c>
      <c r="BC13" s="201">
        <v>28.970000000000002</v>
      </c>
      <c r="BD13" s="201"/>
      <c r="BE13" s="201"/>
      <c r="BF13" s="201">
        <v>1780.8000000000002</v>
      </c>
      <c r="BG13" s="201">
        <v>1317.6000000000004</v>
      </c>
      <c r="BH13" s="201">
        <v>13.81</v>
      </c>
      <c r="BI13" s="201">
        <v>1196.2599999999998</v>
      </c>
      <c r="BJ13" s="201">
        <v>411.24</v>
      </c>
      <c r="BK13" s="201">
        <v>1248.94</v>
      </c>
      <c r="BL13" s="201">
        <v>5180.29</v>
      </c>
      <c r="BM13" s="201">
        <v>174.60999999999999</v>
      </c>
      <c r="BN13" s="201">
        <v>3063.3700000000003</v>
      </c>
      <c r="BO13" s="201">
        <v>1324.04</v>
      </c>
      <c r="BP13" s="201">
        <v>830.1099999999999</v>
      </c>
      <c r="BQ13" s="201">
        <v>3.3200000000000003</v>
      </c>
      <c r="BR13" s="205">
        <v>97157.139999999985</v>
      </c>
      <c r="BT13" s="195" t="s">
        <v>18</v>
      </c>
      <c r="BU13" s="201">
        <f t="shared" si="5"/>
        <v>0.18855000000000002</v>
      </c>
      <c r="BV13" s="201">
        <f t="shared" si="0"/>
        <v>51.823900999999964</v>
      </c>
      <c r="BW13" s="201">
        <f t="shared" si="0"/>
        <v>4.9784959999999998</v>
      </c>
      <c r="BX13" s="201">
        <f t="shared" si="0"/>
        <v>243.29089600000009</v>
      </c>
      <c r="BY13" s="201">
        <f t="shared" si="0"/>
        <v>0</v>
      </c>
      <c r="BZ13" s="201">
        <f t="shared" si="0"/>
        <v>470.85460199999977</v>
      </c>
      <c r="CA13" s="201">
        <f t="shared" si="0"/>
        <v>0</v>
      </c>
      <c r="CB13" s="201">
        <f t="shared" si="0"/>
        <v>0.23404799999999998</v>
      </c>
      <c r="CC13" s="201">
        <f t="shared" si="0"/>
        <v>4.2328200000000002</v>
      </c>
      <c r="CD13" s="201">
        <f t="shared" si="0"/>
        <v>0.88485299999999989</v>
      </c>
      <c r="CE13" s="201">
        <f t="shared" si="0"/>
        <v>6.9870000000000002E-2</v>
      </c>
      <c r="CF13" s="201">
        <f t="shared" si="0"/>
        <v>59.532624000000013</v>
      </c>
      <c r="CG13" s="201">
        <f t="shared" si="0"/>
        <v>3.3116840000000005</v>
      </c>
      <c r="CH13" s="201">
        <f t="shared" si="0"/>
        <v>0</v>
      </c>
      <c r="CI13" s="201">
        <f t="shared" si="0"/>
        <v>0</v>
      </c>
      <c r="CJ13" s="201">
        <f t="shared" si="0"/>
        <v>0</v>
      </c>
      <c r="CK13" s="201">
        <f t="shared" si="0"/>
        <v>1.2133250000000002</v>
      </c>
      <c r="CL13" s="201">
        <f t="shared" si="1"/>
        <v>0</v>
      </c>
      <c r="CM13" s="201">
        <f t="shared" si="1"/>
        <v>0</v>
      </c>
      <c r="CN13" s="201">
        <f t="shared" si="1"/>
        <v>0</v>
      </c>
      <c r="CO13" s="201">
        <f t="shared" si="1"/>
        <v>0</v>
      </c>
      <c r="CP13" s="201">
        <f t="shared" si="1"/>
        <v>0</v>
      </c>
      <c r="CQ13" s="201">
        <f t="shared" si="1"/>
        <v>1.3635899999999996</v>
      </c>
      <c r="CR13" s="201">
        <f t="shared" si="1"/>
        <v>14.693515999999999</v>
      </c>
      <c r="CS13" s="201">
        <f t="shared" si="1"/>
        <v>9.0691260000000025</v>
      </c>
      <c r="CT13" s="201">
        <f t="shared" si="1"/>
        <v>0</v>
      </c>
      <c r="CU13" s="201">
        <f t="shared" si="1"/>
        <v>0</v>
      </c>
      <c r="CV13" s="201">
        <f t="shared" si="1"/>
        <v>1.1781520000000001</v>
      </c>
      <c r="CW13" s="201">
        <f t="shared" si="1"/>
        <v>1.1069120000000001</v>
      </c>
      <c r="CX13" s="201">
        <f t="shared" si="1"/>
        <v>0</v>
      </c>
      <c r="CY13" s="201">
        <f t="shared" si="1"/>
        <v>0</v>
      </c>
      <c r="CZ13" s="201">
        <f t="shared" si="1"/>
        <v>0</v>
      </c>
      <c r="DA13" s="201">
        <f t="shared" si="1"/>
        <v>0</v>
      </c>
      <c r="DB13" s="201">
        <f t="shared" si="2"/>
        <v>0</v>
      </c>
      <c r="DC13" s="201">
        <f t="shared" si="2"/>
        <v>0</v>
      </c>
      <c r="DD13" s="201">
        <f t="shared" si="2"/>
        <v>0</v>
      </c>
      <c r="DE13" s="201">
        <f t="shared" si="2"/>
        <v>6.906451999999998</v>
      </c>
      <c r="DF13" s="201">
        <f t="shared" si="2"/>
        <v>4.6392869999999995</v>
      </c>
      <c r="DG13" s="201">
        <f t="shared" si="2"/>
        <v>21.191147999999998</v>
      </c>
      <c r="DH13" s="201">
        <f t="shared" si="2"/>
        <v>0</v>
      </c>
      <c r="DI13" s="201">
        <f t="shared" si="2"/>
        <v>0</v>
      </c>
      <c r="DJ13" s="201">
        <f t="shared" si="2"/>
        <v>0</v>
      </c>
      <c r="DK13" s="201">
        <f t="shared" si="2"/>
        <v>477.35692799999998</v>
      </c>
      <c r="DL13" s="201">
        <f t="shared" si="2"/>
        <v>1.954286</v>
      </c>
      <c r="DM13" s="201">
        <f t="shared" si="2"/>
        <v>0.79210599999999998</v>
      </c>
      <c r="DN13" s="201">
        <f t="shared" si="2"/>
        <v>21.19689</v>
      </c>
      <c r="DO13" s="201">
        <f t="shared" si="2"/>
        <v>7.8714670000000009</v>
      </c>
      <c r="DP13" s="201">
        <f t="shared" si="2"/>
        <v>0</v>
      </c>
      <c r="DQ13" s="201">
        <f t="shared" si="2"/>
        <v>13.378220999999998</v>
      </c>
      <c r="DR13" s="201">
        <f t="shared" si="3"/>
        <v>21.209748000000005</v>
      </c>
      <c r="DS13" s="201">
        <f t="shared" si="3"/>
        <v>715.38671199999999</v>
      </c>
      <c r="DT13" s="201">
        <f t="shared" si="3"/>
        <v>15.553956999999995</v>
      </c>
      <c r="DU13" s="201">
        <f t="shared" si="3"/>
        <v>0.40672799999999992</v>
      </c>
      <c r="DV13" s="201">
        <f t="shared" si="3"/>
        <v>0.13326200000000002</v>
      </c>
      <c r="DW13" s="201">
        <f t="shared" si="3"/>
        <v>0</v>
      </c>
      <c r="DX13" s="201">
        <f t="shared" si="3"/>
        <v>0</v>
      </c>
      <c r="DY13" s="201">
        <f t="shared" si="3"/>
        <v>22.972320000000003</v>
      </c>
      <c r="DZ13" s="201">
        <f t="shared" si="3"/>
        <v>13.966560000000005</v>
      </c>
      <c r="EA13" s="201">
        <f t="shared" si="3"/>
        <v>6.6288000000000014E-2</v>
      </c>
      <c r="EB13" s="201">
        <f t="shared" si="3"/>
        <v>16.867265999999997</v>
      </c>
      <c r="EC13" s="201">
        <f t="shared" si="3"/>
        <v>0.53461199999999998</v>
      </c>
      <c r="ED13" s="201">
        <f t="shared" si="3"/>
        <v>4.8708660000000004</v>
      </c>
      <c r="EE13" s="201">
        <f t="shared" si="3"/>
        <v>5.1802900000000003</v>
      </c>
      <c r="EF13" s="201">
        <f t="shared" si="3"/>
        <v>1.5191069999999998</v>
      </c>
      <c r="EG13" s="201">
        <f t="shared" si="3"/>
        <v>5.5140660000000006</v>
      </c>
      <c r="EH13" s="201">
        <f t="shared" si="4"/>
        <v>4.5017359999999993</v>
      </c>
      <c r="EI13" s="201">
        <f t="shared" si="4"/>
        <v>1.2451649999999999</v>
      </c>
      <c r="EJ13" s="201">
        <f t="shared" si="4"/>
        <v>1.1620000000000002E-2</v>
      </c>
      <c r="EK13" s="201">
        <f t="shared" si="6"/>
        <v>2253.2540530000001</v>
      </c>
      <c r="EL13" s="202">
        <f t="shared" si="7"/>
        <v>5.9999999999999995E-4</v>
      </c>
      <c r="EM13" s="172">
        <f t="shared" si="8"/>
        <v>5.9999999999999995E-4</v>
      </c>
      <c r="EO13" s="172">
        <f t="shared" si="10"/>
        <v>5.9999999999999995E-4</v>
      </c>
      <c r="EQ13" s="170" t="s">
        <v>18</v>
      </c>
      <c r="ER13" s="172">
        <f t="shared" si="9"/>
        <v>5.9999999999999995E-4</v>
      </c>
    </row>
    <row r="14" spans="1:148">
      <c r="A14" s="203" t="s">
        <v>19</v>
      </c>
      <c r="B14" s="204">
        <v>105380.74000000002</v>
      </c>
      <c r="C14" s="201">
        <v>713791.17999999993</v>
      </c>
      <c r="D14" s="201">
        <v>390552.38</v>
      </c>
      <c r="E14" s="201">
        <v>4187671.4400000004</v>
      </c>
      <c r="F14" s="201"/>
      <c r="G14" s="201">
        <v>970137.86000000022</v>
      </c>
      <c r="H14" s="201"/>
      <c r="I14" s="201">
        <v>2796.44</v>
      </c>
      <c r="J14" s="201">
        <v>303251.13000000006</v>
      </c>
      <c r="K14" s="201">
        <v>337652.37</v>
      </c>
      <c r="L14" s="201">
        <v>124933.01999999999</v>
      </c>
      <c r="M14" s="201">
        <v>1582125.0100000002</v>
      </c>
      <c r="N14" s="201">
        <v>233475.06000000003</v>
      </c>
      <c r="O14" s="201">
        <v>646.72</v>
      </c>
      <c r="P14" s="201"/>
      <c r="Q14" s="201"/>
      <c r="R14" s="201">
        <v>235103.95999999993</v>
      </c>
      <c r="S14" s="201"/>
      <c r="T14" s="201"/>
      <c r="U14" s="201"/>
      <c r="V14" s="201"/>
      <c r="W14" s="201"/>
      <c r="X14" s="201">
        <v>416979.67</v>
      </c>
      <c r="Y14" s="201">
        <v>526829.68999999983</v>
      </c>
      <c r="Z14" s="201">
        <v>637424.52</v>
      </c>
      <c r="AA14" s="201"/>
      <c r="AB14" s="201"/>
      <c r="AC14" s="201">
        <v>45846.720000000001</v>
      </c>
      <c r="AD14" s="201">
        <v>84895.660000000018</v>
      </c>
      <c r="AE14" s="201"/>
      <c r="AF14" s="201">
        <v>5155.12</v>
      </c>
      <c r="AG14" s="201"/>
      <c r="AH14" s="201"/>
      <c r="AI14" s="201"/>
      <c r="AJ14" s="201"/>
      <c r="AK14" s="201"/>
      <c r="AL14" s="201">
        <v>349504.27999999997</v>
      </c>
      <c r="AM14" s="201">
        <v>204021.10000000003</v>
      </c>
      <c r="AN14" s="201">
        <v>297134.8</v>
      </c>
      <c r="AO14" s="201"/>
      <c r="AP14" s="201"/>
      <c r="AQ14" s="201"/>
      <c r="AR14" s="201">
        <v>3200765.43</v>
      </c>
      <c r="AS14" s="201">
        <v>7965.93</v>
      </c>
      <c r="AT14" s="201">
        <v>9859.16</v>
      </c>
      <c r="AU14" s="201">
        <v>277859.22000000009</v>
      </c>
      <c r="AV14" s="201">
        <v>477231.52999999997</v>
      </c>
      <c r="AW14" s="201"/>
      <c r="AX14" s="201">
        <v>284511.32000000007</v>
      </c>
      <c r="AY14" s="201">
        <v>1371796.5800000003</v>
      </c>
      <c r="AZ14" s="201">
        <v>1883648.65</v>
      </c>
      <c r="BA14" s="201">
        <v>1129126.3999999999</v>
      </c>
      <c r="BB14" s="201">
        <v>3777.72</v>
      </c>
      <c r="BC14" s="201">
        <v>276906.05000000005</v>
      </c>
      <c r="BD14" s="201"/>
      <c r="BE14" s="201"/>
      <c r="BF14" s="201">
        <v>442631.49000000011</v>
      </c>
      <c r="BG14" s="201">
        <v>308090.7</v>
      </c>
      <c r="BH14" s="201">
        <v>3493.73</v>
      </c>
      <c r="BI14" s="201">
        <v>295319.99000000005</v>
      </c>
      <c r="BJ14" s="201">
        <v>375835.74999999994</v>
      </c>
      <c r="BK14" s="201">
        <v>308719.39</v>
      </c>
      <c r="BL14" s="201">
        <v>924455.86999999988</v>
      </c>
      <c r="BM14" s="201">
        <v>167705.67999999996</v>
      </c>
      <c r="BN14" s="201">
        <v>827542.69999999972</v>
      </c>
      <c r="BO14" s="201">
        <v>337562.38000000006</v>
      </c>
      <c r="BP14" s="201">
        <v>225897.94</v>
      </c>
      <c r="BQ14" s="201">
        <v>816.32999999999993</v>
      </c>
      <c r="BR14" s="205">
        <v>24896828.809999991</v>
      </c>
      <c r="BT14" s="195" t="s">
        <v>19</v>
      </c>
      <c r="BU14" s="201">
        <f t="shared" si="5"/>
        <v>105.38074000000002</v>
      </c>
      <c r="BV14" s="201">
        <f t="shared" si="0"/>
        <v>12776.862121999999</v>
      </c>
      <c r="BW14" s="201">
        <f t="shared" si="0"/>
        <v>1249.7676160000001</v>
      </c>
      <c r="BX14" s="201">
        <f t="shared" si="0"/>
        <v>127305.21177600001</v>
      </c>
      <c r="BY14" s="201">
        <f t="shared" si="0"/>
        <v>0</v>
      </c>
      <c r="BZ14" s="201">
        <f t="shared" si="0"/>
        <v>43365.162342000003</v>
      </c>
      <c r="CA14" s="201">
        <f t="shared" si="0"/>
        <v>0</v>
      </c>
      <c r="CB14" s="201">
        <f t="shared" si="0"/>
        <v>51.454495999999999</v>
      </c>
      <c r="CC14" s="201">
        <f t="shared" si="0"/>
        <v>909.75339000000019</v>
      </c>
      <c r="CD14" s="201">
        <f t="shared" si="0"/>
        <v>303.88713300000001</v>
      </c>
      <c r="CE14" s="201">
        <f t="shared" si="0"/>
        <v>62.46651</v>
      </c>
      <c r="CF14" s="201">
        <f t="shared" si="0"/>
        <v>27054.337671000005</v>
      </c>
      <c r="CG14" s="201">
        <f t="shared" si="0"/>
        <v>677.077674</v>
      </c>
      <c r="CH14" s="201">
        <f t="shared" si="0"/>
        <v>54.841856</v>
      </c>
      <c r="CI14" s="201">
        <f t="shared" si="0"/>
        <v>0</v>
      </c>
      <c r="CJ14" s="201">
        <f t="shared" si="0"/>
        <v>0</v>
      </c>
      <c r="CK14" s="201">
        <f t="shared" si="0"/>
        <v>587.7598999999999</v>
      </c>
      <c r="CL14" s="201">
        <f t="shared" si="1"/>
        <v>0</v>
      </c>
      <c r="CM14" s="201">
        <f t="shared" si="1"/>
        <v>0</v>
      </c>
      <c r="CN14" s="201">
        <f t="shared" si="1"/>
        <v>0</v>
      </c>
      <c r="CO14" s="201">
        <f t="shared" si="1"/>
        <v>0</v>
      </c>
      <c r="CP14" s="201">
        <f t="shared" si="1"/>
        <v>0</v>
      </c>
      <c r="CQ14" s="201">
        <f t="shared" si="1"/>
        <v>750.56340599999999</v>
      </c>
      <c r="CR14" s="201">
        <f t="shared" si="1"/>
        <v>9904.3981719999974</v>
      </c>
      <c r="CS14" s="201">
        <f t="shared" si="1"/>
        <v>8732.7159240000001</v>
      </c>
      <c r="CT14" s="201">
        <f t="shared" si="1"/>
        <v>0</v>
      </c>
      <c r="CU14" s="201">
        <f t="shared" si="1"/>
        <v>0</v>
      </c>
      <c r="CV14" s="201">
        <f t="shared" si="1"/>
        <v>210.89491200000001</v>
      </c>
      <c r="CW14" s="201">
        <f t="shared" si="1"/>
        <v>271.66611200000006</v>
      </c>
      <c r="CX14" s="201">
        <f t="shared" si="1"/>
        <v>0</v>
      </c>
      <c r="CY14" s="201">
        <f t="shared" si="1"/>
        <v>51.035688</v>
      </c>
      <c r="CZ14" s="201">
        <f t="shared" si="1"/>
        <v>0</v>
      </c>
      <c r="DA14" s="201">
        <f t="shared" si="1"/>
        <v>0</v>
      </c>
      <c r="DB14" s="201">
        <f t="shared" si="2"/>
        <v>0</v>
      </c>
      <c r="DC14" s="201">
        <f t="shared" si="2"/>
        <v>0</v>
      </c>
      <c r="DD14" s="201">
        <f t="shared" si="2"/>
        <v>0</v>
      </c>
      <c r="DE14" s="201">
        <f t="shared" si="2"/>
        <v>1712.5709719999998</v>
      </c>
      <c r="DF14" s="201">
        <f t="shared" si="2"/>
        <v>1162.9202700000003</v>
      </c>
      <c r="DG14" s="201">
        <f t="shared" si="2"/>
        <v>5259.2859600000002</v>
      </c>
      <c r="DH14" s="201">
        <f t="shared" si="2"/>
        <v>0</v>
      </c>
      <c r="DI14" s="201">
        <f t="shared" si="2"/>
        <v>0</v>
      </c>
      <c r="DJ14" s="201">
        <f t="shared" si="2"/>
        <v>0</v>
      </c>
      <c r="DK14" s="201">
        <f t="shared" si="2"/>
        <v>93462.350556000005</v>
      </c>
      <c r="DL14" s="201">
        <f t="shared" si="2"/>
        <v>399.88968600000004</v>
      </c>
      <c r="DM14" s="201">
        <f t="shared" si="2"/>
        <v>200.14094799999998</v>
      </c>
      <c r="DN14" s="201">
        <f t="shared" si="2"/>
        <v>5418.2547900000018</v>
      </c>
      <c r="DO14" s="201">
        <f t="shared" si="2"/>
        <v>1956.649273</v>
      </c>
      <c r="DP14" s="201">
        <f t="shared" si="2"/>
        <v>0</v>
      </c>
      <c r="DQ14" s="201">
        <f t="shared" si="2"/>
        <v>4011.6096120000007</v>
      </c>
      <c r="DR14" s="201">
        <f t="shared" si="3"/>
        <v>5761.5456360000007</v>
      </c>
      <c r="DS14" s="201">
        <f t="shared" si="3"/>
        <v>119046.59468000001</v>
      </c>
      <c r="DT14" s="201">
        <f t="shared" si="3"/>
        <v>2596.9907199999998</v>
      </c>
      <c r="DU14" s="201">
        <f t="shared" si="3"/>
        <v>101.62066799999999</v>
      </c>
      <c r="DV14" s="201">
        <f t="shared" si="3"/>
        <v>1273.7678300000002</v>
      </c>
      <c r="DW14" s="201">
        <f t="shared" si="3"/>
        <v>0</v>
      </c>
      <c r="DX14" s="201">
        <f t="shared" si="3"/>
        <v>0</v>
      </c>
      <c r="DY14" s="201">
        <f t="shared" si="3"/>
        <v>5709.9462210000011</v>
      </c>
      <c r="DZ14" s="201">
        <f t="shared" si="3"/>
        <v>3265.7614200000003</v>
      </c>
      <c r="EA14" s="201">
        <f t="shared" si="3"/>
        <v>16.769904</v>
      </c>
      <c r="EB14" s="201">
        <f t="shared" si="3"/>
        <v>4164.0118590000002</v>
      </c>
      <c r="EC14" s="201">
        <f t="shared" si="3"/>
        <v>488.58647499999989</v>
      </c>
      <c r="ED14" s="201">
        <f t="shared" si="3"/>
        <v>1204.005621</v>
      </c>
      <c r="EE14" s="201">
        <f t="shared" si="3"/>
        <v>924.45586999999989</v>
      </c>
      <c r="EF14" s="201">
        <f t="shared" si="3"/>
        <v>1459.0394159999996</v>
      </c>
      <c r="EG14" s="201">
        <f t="shared" si="3"/>
        <v>1489.5768599999994</v>
      </c>
      <c r="EH14" s="201">
        <f t="shared" si="4"/>
        <v>1147.7120920000002</v>
      </c>
      <c r="EI14" s="201">
        <f t="shared" si="4"/>
        <v>338.84691000000004</v>
      </c>
      <c r="EJ14" s="201">
        <f t="shared" si="4"/>
        <v>2.8571549999999997</v>
      </c>
      <c r="EK14" s="201">
        <f t="shared" si="6"/>
        <v>497000.99884400016</v>
      </c>
      <c r="EL14" s="202">
        <f t="shared" si="7"/>
        <v>0.1406</v>
      </c>
      <c r="EM14" s="172">
        <f t="shared" si="8"/>
        <v>0.1361</v>
      </c>
      <c r="EO14" s="172">
        <f t="shared" si="10"/>
        <v>0.1361</v>
      </c>
      <c r="EQ14" s="170" t="s">
        <v>19</v>
      </c>
      <c r="ER14" s="172">
        <f t="shared" si="9"/>
        <v>0.1361</v>
      </c>
    </row>
    <row r="15" spans="1:148">
      <c r="A15" s="203" t="s">
        <v>20</v>
      </c>
      <c r="B15" s="204">
        <v>164.69</v>
      </c>
      <c r="C15" s="201">
        <v>18134.229999999989</v>
      </c>
      <c r="D15" s="201">
        <v>253.94000000000003</v>
      </c>
      <c r="E15" s="201">
        <v>4021.4700000000021</v>
      </c>
      <c r="F15" s="201"/>
      <c r="G15" s="201">
        <v>7541.3099999999995</v>
      </c>
      <c r="H15" s="201"/>
      <c r="I15" s="201">
        <v>4.5600000000000005</v>
      </c>
      <c r="J15" s="201">
        <v>227.67999999999998</v>
      </c>
      <c r="K15" s="201">
        <v>300.76</v>
      </c>
      <c r="L15" s="201">
        <v>42.78</v>
      </c>
      <c r="M15" s="201">
        <v>1063.4399999999998</v>
      </c>
      <c r="N15" s="201">
        <v>220.71</v>
      </c>
      <c r="O15" s="201"/>
      <c r="P15" s="201"/>
      <c r="Q15" s="201"/>
      <c r="R15" s="201">
        <v>362.14999999999986</v>
      </c>
      <c r="S15" s="201"/>
      <c r="T15" s="201"/>
      <c r="U15" s="201"/>
      <c r="V15" s="201"/>
      <c r="W15" s="201"/>
      <c r="X15" s="201">
        <v>670.68999999999994</v>
      </c>
      <c r="Y15" s="201">
        <v>694.86</v>
      </c>
      <c r="Z15" s="201">
        <v>583.17999999999984</v>
      </c>
      <c r="AA15" s="201"/>
      <c r="AB15" s="201"/>
      <c r="AC15" s="201">
        <v>129.27000000000001</v>
      </c>
      <c r="AD15" s="201">
        <v>101.00999999999999</v>
      </c>
      <c r="AE15" s="201"/>
      <c r="AF15" s="201"/>
      <c r="AG15" s="201"/>
      <c r="AH15" s="201"/>
      <c r="AI15" s="201"/>
      <c r="AJ15" s="201"/>
      <c r="AK15" s="201"/>
      <c r="AL15" s="201">
        <v>432.62000000000012</v>
      </c>
      <c r="AM15" s="201">
        <v>258.2</v>
      </c>
      <c r="AN15" s="201">
        <v>364.87</v>
      </c>
      <c r="AO15" s="201"/>
      <c r="AP15" s="201"/>
      <c r="AQ15" s="201"/>
      <c r="AR15" s="201">
        <v>1.65</v>
      </c>
      <c r="AS15" s="201">
        <v>9.76</v>
      </c>
      <c r="AT15" s="201">
        <v>11.67</v>
      </c>
      <c r="AU15" s="201">
        <v>354.71999999999991</v>
      </c>
      <c r="AV15" s="201">
        <v>585.94000000000005</v>
      </c>
      <c r="AW15" s="201"/>
      <c r="AX15" s="201">
        <v>590.83999999999992</v>
      </c>
      <c r="AY15" s="201">
        <v>1034.3800000000001</v>
      </c>
      <c r="AZ15" s="201">
        <v>41.909999999999989</v>
      </c>
      <c r="BA15" s="201">
        <v>2.5999999999999996</v>
      </c>
      <c r="BB15" s="201">
        <v>4.6300000000000008</v>
      </c>
      <c r="BC15" s="201">
        <v>8.4599999999999991</v>
      </c>
      <c r="BD15" s="201"/>
      <c r="BE15" s="201"/>
      <c r="BF15" s="201">
        <v>541.76</v>
      </c>
      <c r="BG15" s="201">
        <v>370.26000000000005</v>
      </c>
      <c r="BH15" s="201">
        <v>4.18</v>
      </c>
      <c r="BI15" s="201">
        <v>365.26</v>
      </c>
      <c r="BJ15" s="201">
        <v>53.49</v>
      </c>
      <c r="BK15" s="201">
        <v>379.16000000000008</v>
      </c>
      <c r="BL15" s="201"/>
      <c r="BM15" s="201">
        <v>156.20000000000005</v>
      </c>
      <c r="BN15" s="201">
        <v>631.25999999999988</v>
      </c>
      <c r="BO15" s="201">
        <v>412.49999999999994</v>
      </c>
      <c r="BP15" s="201">
        <v>167.17000000000002</v>
      </c>
      <c r="BQ15" s="201">
        <v>0.90999999999999992</v>
      </c>
      <c r="BR15" s="205">
        <v>41301.12999999999</v>
      </c>
      <c r="BT15" s="195" t="s">
        <v>20</v>
      </c>
      <c r="BU15" s="201">
        <f t="shared" si="5"/>
        <v>0.16469</v>
      </c>
      <c r="BV15" s="201">
        <f t="shared" si="0"/>
        <v>324.60271699999976</v>
      </c>
      <c r="BW15" s="201">
        <f t="shared" si="0"/>
        <v>0.81260800000000011</v>
      </c>
      <c r="BX15" s="201">
        <f t="shared" si="0"/>
        <v>122.25268800000006</v>
      </c>
      <c r="BY15" s="201">
        <f t="shared" si="0"/>
        <v>0</v>
      </c>
      <c r="BZ15" s="201">
        <f t="shared" si="0"/>
        <v>337.09655699999996</v>
      </c>
      <c r="CA15" s="201">
        <f t="shared" si="0"/>
        <v>0</v>
      </c>
      <c r="CB15" s="201">
        <f t="shared" si="0"/>
        <v>8.3904000000000006E-2</v>
      </c>
      <c r="CC15" s="201">
        <f t="shared" si="0"/>
        <v>0.68303999999999998</v>
      </c>
      <c r="CD15" s="201">
        <f t="shared" si="0"/>
        <v>0.27068399999999998</v>
      </c>
      <c r="CE15" s="201">
        <f t="shared" si="0"/>
        <v>2.1389999999999999E-2</v>
      </c>
      <c r="CF15" s="201">
        <f t="shared" si="0"/>
        <v>18.184823999999999</v>
      </c>
      <c r="CG15" s="201">
        <f t="shared" si="0"/>
        <v>0.64005899999999993</v>
      </c>
      <c r="CH15" s="201">
        <f t="shared" si="0"/>
        <v>0</v>
      </c>
      <c r="CI15" s="201">
        <f t="shared" si="0"/>
        <v>0</v>
      </c>
      <c r="CJ15" s="201">
        <f t="shared" si="0"/>
        <v>0</v>
      </c>
      <c r="CK15" s="201">
        <f t="shared" si="0"/>
        <v>0.90537499999999971</v>
      </c>
      <c r="CL15" s="201">
        <f t="shared" si="1"/>
        <v>0</v>
      </c>
      <c r="CM15" s="201">
        <f t="shared" si="1"/>
        <v>0</v>
      </c>
      <c r="CN15" s="201">
        <f t="shared" si="1"/>
        <v>0</v>
      </c>
      <c r="CO15" s="201">
        <f t="shared" si="1"/>
        <v>0</v>
      </c>
      <c r="CP15" s="201">
        <f t="shared" si="1"/>
        <v>0</v>
      </c>
      <c r="CQ15" s="201">
        <f t="shared" si="1"/>
        <v>1.2072419999999999</v>
      </c>
      <c r="CR15" s="201">
        <f t="shared" si="1"/>
        <v>13.063368000000001</v>
      </c>
      <c r="CS15" s="201">
        <f t="shared" si="1"/>
        <v>7.9895659999999982</v>
      </c>
      <c r="CT15" s="201">
        <f t="shared" si="1"/>
        <v>0</v>
      </c>
      <c r="CU15" s="201">
        <f t="shared" si="1"/>
        <v>0</v>
      </c>
      <c r="CV15" s="201">
        <f t="shared" si="1"/>
        <v>0.594642</v>
      </c>
      <c r="CW15" s="201">
        <f t="shared" si="1"/>
        <v>0.32323199999999996</v>
      </c>
      <c r="CX15" s="201">
        <f t="shared" si="1"/>
        <v>0</v>
      </c>
      <c r="CY15" s="201">
        <f t="shared" si="1"/>
        <v>0</v>
      </c>
      <c r="CZ15" s="201">
        <f t="shared" si="1"/>
        <v>0</v>
      </c>
      <c r="DA15" s="201">
        <f t="shared" si="1"/>
        <v>0</v>
      </c>
      <c r="DB15" s="201">
        <f t="shared" si="2"/>
        <v>0</v>
      </c>
      <c r="DC15" s="201">
        <f t="shared" si="2"/>
        <v>0</v>
      </c>
      <c r="DD15" s="201">
        <f t="shared" si="2"/>
        <v>0</v>
      </c>
      <c r="DE15" s="201">
        <f t="shared" si="2"/>
        <v>2.1198380000000006</v>
      </c>
      <c r="DF15" s="201">
        <f t="shared" si="2"/>
        <v>1.47174</v>
      </c>
      <c r="DG15" s="201">
        <f t="shared" si="2"/>
        <v>6.4581990000000005</v>
      </c>
      <c r="DH15" s="201">
        <f t="shared" si="2"/>
        <v>0</v>
      </c>
      <c r="DI15" s="201">
        <f t="shared" si="2"/>
        <v>0</v>
      </c>
      <c r="DJ15" s="201">
        <f t="shared" si="2"/>
        <v>0</v>
      </c>
      <c r="DK15" s="201">
        <f t="shared" si="2"/>
        <v>4.8180000000000001E-2</v>
      </c>
      <c r="DL15" s="201">
        <f t="shared" si="2"/>
        <v>0.489952</v>
      </c>
      <c r="DM15" s="201">
        <f t="shared" si="2"/>
        <v>0.23690099999999997</v>
      </c>
      <c r="DN15" s="201">
        <f t="shared" si="2"/>
        <v>6.9170399999999983</v>
      </c>
      <c r="DO15" s="201">
        <f t="shared" si="2"/>
        <v>2.4023540000000003</v>
      </c>
      <c r="DP15" s="201">
        <f t="shared" si="2"/>
        <v>0</v>
      </c>
      <c r="DQ15" s="201">
        <f t="shared" si="2"/>
        <v>8.330843999999999</v>
      </c>
      <c r="DR15" s="201">
        <f t="shared" si="3"/>
        <v>4.3443960000000006</v>
      </c>
      <c r="DS15" s="201">
        <f t="shared" si="3"/>
        <v>2.6487119999999997</v>
      </c>
      <c r="DT15" s="201">
        <f t="shared" si="3"/>
        <v>5.9799999999999992E-3</v>
      </c>
      <c r="DU15" s="201">
        <f t="shared" si="3"/>
        <v>0.12454700000000002</v>
      </c>
      <c r="DV15" s="201">
        <f t="shared" si="3"/>
        <v>3.8915999999999992E-2</v>
      </c>
      <c r="DW15" s="201">
        <f t="shared" si="3"/>
        <v>0</v>
      </c>
      <c r="DX15" s="201">
        <f t="shared" si="3"/>
        <v>0</v>
      </c>
      <c r="DY15" s="201">
        <f t="shared" si="3"/>
        <v>6.9887040000000002</v>
      </c>
      <c r="DZ15" s="201">
        <f t="shared" si="3"/>
        <v>3.9247560000000004</v>
      </c>
      <c r="EA15" s="201">
        <f t="shared" si="3"/>
        <v>2.0064000000000002E-2</v>
      </c>
      <c r="EB15" s="201">
        <f t="shared" si="3"/>
        <v>5.1501659999999996</v>
      </c>
      <c r="EC15" s="201">
        <f t="shared" si="3"/>
        <v>6.9537000000000002E-2</v>
      </c>
      <c r="ED15" s="201">
        <f t="shared" si="3"/>
        <v>1.4787240000000001</v>
      </c>
      <c r="EE15" s="201">
        <f t="shared" si="3"/>
        <v>0</v>
      </c>
      <c r="EF15" s="201">
        <f t="shared" si="3"/>
        <v>1.3589400000000003</v>
      </c>
      <c r="EG15" s="201">
        <f t="shared" si="3"/>
        <v>1.1362679999999998</v>
      </c>
      <c r="EH15" s="201">
        <f t="shared" si="4"/>
        <v>1.4024999999999996</v>
      </c>
      <c r="EI15" s="201">
        <f t="shared" si="4"/>
        <v>0.25075500000000001</v>
      </c>
      <c r="EJ15" s="201">
        <f t="shared" si="4"/>
        <v>3.1849999999999999E-3</v>
      </c>
      <c r="EK15" s="201">
        <f t="shared" si="6"/>
        <v>886.31778399999962</v>
      </c>
      <c r="EL15" s="202">
        <f t="shared" si="7"/>
        <v>2.9999999999999997E-4</v>
      </c>
      <c r="EM15" s="172">
        <f>ROUND(EL15*$EM$2,4)</f>
        <v>2.9999999999999997E-4</v>
      </c>
      <c r="EO15" s="172">
        <f t="shared" si="10"/>
        <v>2.9999999999999997E-4</v>
      </c>
      <c r="EQ15" s="170" t="s">
        <v>20</v>
      </c>
      <c r="ER15" s="172">
        <f t="shared" si="9"/>
        <v>2.9999999999999997E-4</v>
      </c>
    </row>
    <row r="16" spans="1:148">
      <c r="A16" s="203" t="s">
        <v>21</v>
      </c>
      <c r="B16" s="204">
        <v>1341.83</v>
      </c>
      <c r="C16" s="201">
        <v>254745.44999999992</v>
      </c>
      <c r="D16" s="201">
        <v>1911.3500000000001</v>
      </c>
      <c r="E16" s="201">
        <v>1086511.67</v>
      </c>
      <c r="F16" s="201"/>
      <c r="G16" s="201">
        <v>105134.15999999997</v>
      </c>
      <c r="H16" s="201"/>
      <c r="I16" s="201">
        <v>254.17</v>
      </c>
      <c r="J16" s="201">
        <v>14729.840000000002</v>
      </c>
      <c r="K16" s="201">
        <v>19315.420000000002</v>
      </c>
      <c r="L16" s="201">
        <v>2746.1499999999996</v>
      </c>
      <c r="M16" s="201">
        <v>68383.83</v>
      </c>
      <c r="N16" s="201">
        <v>10703.75</v>
      </c>
      <c r="O16" s="201"/>
      <c r="P16" s="201"/>
      <c r="Q16" s="201"/>
      <c r="R16" s="201">
        <v>3957.1499999999996</v>
      </c>
      <c r="S16" s="201"/>
      <c r="T16" s="201"/>
      <c r="U16" s="201"/>
      <c r="V16" s="201"/>
      <c r="W16" s="201"/>
      <c r="X16" s="201">
        <v>5196.9699999999993</v>
      </c>
      <c r="Y16" s="201">
        <v>5787.53</v>
      </c>
      <c r="Z16" s="201">
        <v>4722.68</v>
      </c>
      <c r="AA16" s="201"/>
      <c r="AB16" s="201"/>
      <c r="AC16" s="201">
        <v>3040.36</v>
      </c>
      <c r="AD16" s="201">
        <v>6555.6499999999987</v>
      </c>
      <c r="AE16" s="201"/>
      <c r="AF16" s="201"/>
      <c r="AG16" s="201"/>
      <c r="AH16" s="201"/>
      <c r="AI16" s="201"/>
      <c r="AJ16" s="201"/>
      <c r="AK16" s="201"/>
      <c r="AL16" s="201">
        <v>27114.479999999996</v>
      </c>
      <c r="AM16" s="201">
        <v>15315.729999999998</v>
      </c>
      <c r="AN16" s="201">
        <v>23454.250000000004</v>
      </c>
      <c r="AO16" s="201"/>
      <c r="AP16" s="201"/>
      <c r="AQ16" s="201"/>
      <c r="AR16" s="201">
        <v>30.75</v>
      </c>
      <c r="AS16" s="201">
        <v>116.30000000000001</v>
      </c>
      <c r="AT16" s="201">
        <v>775.09</v>
      </c>
      <c r="AU16" s="201">
        <v>18019.560000000001</v>
      </c>
      <c r="AV16" s="201">
        <v>37461.050000000003</v>
      </c>
      <c r="AW16" s="201"/>
      <c r="AX16" s="201">
        <v>4042.6199999999994</v>
      </c>
      <c r="AY16" s="201">
        <v>20645.390000000003</v>
      </c>
      <c r="AZ16" s="201">
        <v>1294.2700000000004</v>
      </c>
      <c r="BA16" s="201">
        <v>97.45999999999998</v>
      </c>
      <c r="BB16" s="201">
        <v>298.08999999999997</v>
      </c>
      <c r="BC16" s="201">
        <v>15427.439999999997</v>
      </c>
      <c r="BD16" s="201"/>
      <c r="BE16" s="201"/>
      <c r="BF16" s="201">
        <v>34799.5</v>
      </c>
      <c r="BG16" s="201">
        <v>22089.16</v>
      </c>
      <c r="BH16" s="201">
        <v>256.47000000000003</v>
      </c>
      <c r="BI16" s="201">
        <v>23512.829999999998</v>
      </c>
      <c r="BJ16" s="201">
        <v>3463.94</v>
      </c>
      <c r="BK16" s="201">
        <v>24705.160000000003</v>
      </c>
      <c r="BL16" s="201"/>
      <c r="BM16" s="201">
        <v>1259.5899999999999</v>
      </c>
      <c r="BN16" s="201">
        <v>13740.340000000004</v>
      </c>
      <c r="BO16" s="201">
        <v>25246.28000000001</v>
      </c>
      <c r="BP16" s="201">
        <v>3098.78</v>
      </c>
      <c r="BQ16" s="201">
        <v>55.04</v>
      </c>
      <c r="BR16" s="205">
        <v>1911357.5299999998</v>
      </c>
      <c r="BT16" s="195" t="s">
        <v>21</v>
      </c>
      <c r="BU16" s="201">
        <f t="shared" si="5"/>
        <v>1.3418299999999999</v>
      </c>
      <c r="BV16" s="201">
        <f t="shared" si="0"/>
        <v>4559.943554999998</v>
      </c>
      <c r="BW16" s="201">
        <f t="shared" si="0"/>
        <v>6.1163200000000009</v>
      </c>
      <c r="BX16" s="201">
        <f t="shared" si="0"/>
        <v>33029.954767999996</v>
      </c>
      <c r="BY16" s="201">
        <f t="shared" si="0"/>
        <v>0</v>
      </c>
      <c r="BZ16" s="201">
        <f t="shared" si="0"/>
        <v>4699.4969519999986</v>
      </c>
      <c r="CA16" s="201">
        <f t="shared" si="0"/>
        <v>0</v>
      </c>
      <c r="CB16" s="201">
        <f t="shared" si="0"/>
        <v>4.6767279999999998</v>
      </c>
      <c r="CC16" s="201">
        <f t="shared" si="0"/>
        <v>44.189520000000009</v>
      </c>
      <c r="CD16" s="201">
        <f t="shared" si="0"/>
        <v>17.383878000000003</v>
      </c>
      <c r="CE16" s="201">
        <f t="shared" si="0"/>
        <v>1.3730749999999998</v>
      </c>
      <c r="CF16" s="201">
        <f t="shared" si="0"/>
        <v>1169.3634930000001</v>
      </c>
      <c r="CG16" s="201">
        <f t="shared" si="0"/>
        <v>31.040874999999996</v>
      </c>
      <c r="CH16" s="201">
        <f t="shared" si="0"/>
        <v>0</v>
      </c>
      <c r="CI16" s="201">
        <f t="shared" si="0"/>
        <v>0</v>
      </c>
      <c r="CJ16" s="201">
        <f t="shared" si="0"/>
        <v>0</v>
      </c>
      <c r="CK16" s="201">
        <f t="shared" si="0"/>
        <v>9.8928750000000001</v>
      </c>
      <c r="CL16" s="201">
        <f t="shared" si="1"/>
        <v>0</v>
      </c>
      <c r="CM16" s="201">
        <f t="shared" si="1"/>
        <v>0</v>
      </c>
      <c r="CN16" s="201">
        <f t="shared" si="1"/>
        <v>0</v>
      </c>
      <c r="CO16" s="201">
        <f t="shared" si="1"/>
        <v>0</v>
      </c>
      <c r="CP16" s="201">
        <f t="shared" si="1"/>
        <v>0</v>
      </c>
      <c r="CQ16" s="201">
        <f t="shared" si="1"/>
        <v>9.3545459999999991</v>
      </c>
      <c r="CR16" s="201">
        <f t="shared" si="1"/>
        <v>108.805564</v>
      </c>
      <c r="CS16" s="201">
        <f t="shared" si="1"/>
        <v>64.700716</v>
      </c>
      <c r="CT16" s="201">
        <f t="shared" si="1"/>
        <v>0</v>
      </c>
      <c r="CU16" s="201">
        <f t="shared" si="1"/>
        <v>0</v>
      </c>
      <c r="CV16" s="201">
        <f t="shared" si="1"/>
        <v>13.985656000000001</v>
      </c>
      <c r="CW16" s="201">
        <f t="shared" si="1"/>
        <v>20.978079999999999</v>
      </c>
      <c r="CX16" s="201">
        <f t="shared" si="1"/>
        <v>0</v>
      </c>
      <c r="CY16" s="201">
        <f t="shared" si="1"/>
        <v>0</v>
      </c>
      <c r="CZ16" s="201">
        <f t="shared" si="1"/>
        <v>0</v>
      </c>
      <c r="DA16" s="201">
        <f t="shared" si="1"/>
        <v>0</v>
      </c>
      <c r="DB16" s="201">
        <f t="shared" si="2"/>
        <v>0</v>
      </c>
      <c r="DC16" s="201">
        <f t="shared" si="2"/>
        <v>0</v>
      </c>
      <c r="DD16" s="201">
        <f t="shared" si="2"/>
        <v>0</v>
      </c>
      <c r="DE16" s="201">
        <f t="shared" si="2"/>
        <v>132.86095199999997</v>
      </c>
      <c r="DF16" s="201">
        <f t="shared" si="2"/>
        <v>87.299660999999986</v>
      </c>
      <c r="DG16" s="201">
        <f t="shared" si="2"/>
        <v>415.1402250000001</v>
      </c>
      <c r="DH16" s="201">
        <f t="shared" si="2"/>
        <v>0</v>
      </c>
      <c r="DI16" s="201">
        <f t="shared" si="2"/>
        <v>0</v>
      </c>
      <c r="DJ16" s="201">
        <f t="shared" si="2"/>
        <v>0</v>
      </c>
      <c r="DK16" s="201">
        <f t="shared" si="2"/>
        <v>0.89790000000000003</v>
      </c>
      <c r="DL16" s="201">
        <f t="shared" si="2"/>
        <v>5.8382600000000009</v>
      </c>
      <c r="DM16" s="201">
        <f t="shared" si="2"/>
        <v>15.734327</v>
      </c>
      <c r="DN16" s="201">
        <f t="shared" si="2"/>
        <v>351.38142000000005</v>
      </c>
      <c r="DO16" s="201">
        <f t="shared" si="2"/>
        <v>153.59030500000003</v>
      </c>
      <c r="DP16" s="201">
        <f t="shared" si="2"/>
        <v>0</v>
      </c>
      <c r="DQ16" s="201">
        <f t="shared" si="2"/>
        <v>57.000941999999988</v>
      </c>
      <c r="DR16" s="201">
        <f t="shared" si="3"/>
        <v>86.710638000000003</v>
      </c>
      <c r="DS16" s="201">
        <f t="shared" si="3"/>
        <v>81.797864000000033</v>
      </c>
      <c r="DT16" s="201">
        <f t="shared" si="3"/>
        <v>0.22415799999999994</v>
      </c>
      <c r="DU16" s="201">
        <f t="shared" si="3"/>
        <v>8.0186209999999996</v>
      </c>
      <c r="DV16" s="201">
        <f t="shared" si="3"/>
        <v>70.966223999999983</v>
      </c>
      <c r="DW16" s="201">
        <f t="shared" si="3"/>
        <v>0</v>
      </c>
      <c r="DX16" s="201">
        <f t="shared" si="3"/>
        <v>0</v>
      </c>
      <c r="DY16" s="201">
        <f t="shared" si="3"/>
        <v>448.91354999999999</v>
      </c>
      <c r="DZ16" s="201">
        <f t="shared" si="3"/>
        <v>234.145096</v>
      </c>
      <c r="EA16" s="201">
        <f t="shared" si="3"/>
        <v>1.2310560000000002</v>
      </c>
      <c r="EB16" s="201">
        <f t="shared" si="3"/>
        <v>331.53090299999997</v>
      </c>
      <c r="EC16" s="201">
        <f t="shared" si="3"/>
        <v>4.5031220000000003</v>
      </c>
      <c r="ED16" s="201">
        <f t="shared" si="3"/>
        <v>96.350124000000008</v>
      </c>
      <c r="EE16" s="201">
        <f t="shared" si="3"/>
        <v>0</v>
      </c>
      <c r="EF16" s="201">
        <f t="shared" si="3"/>
        <v>10.958432999999998</v>
      </c>
      <c r="EG16" s="201">
        <f t="shared" si="3"/>
        <v>24.732612000000007</v>
      </c>
      <c r="EH16" s="201">
        <f t="shared" si="4"/>
        <v>85.837352000000024</v>
      </c>
      <c r="EI16" s="201">
        <f t="shared" si="4"/>
        <v>4.6481700000000004</v>
      </c>
      <c r="EJ16" s="201">
        <f t="shared" si="4"/>
        <v>0.19264000000000001</v>
      </c>
      <c r="EK16" s="201">
        <f t="shared" si="6"/>
        <v>46503.102985999984</v>
      </c>
      <c r="EL16" s="202">
        <f t="shared" si="7"/>
        <v>1.32E-2</v>
      </c>
      <c r="EM16" s="172">
        <f t="shared" si="8"/>
        <v>1.2800000000000001E-2</v>
      </c>
      <c r="EO16" s="172">
        <f t="shared" si="10"/>
        <v>1.2800000000000001E-2</v>
      </c>
      <c r="EQ16" s="170" t="s">
        <v>21</v>
      </c>
      <c r="ER16" s="172">
        <f t="shared" si="9"/>
        <v>1.2800000000000001E-2</v>
      </c>
    </row>
    <row r="17" spans="1:148">
      <c r="A17" s="203" t="s">
        <v>22</v>
      </c>
      <c r="B17" s="204">
        <v>300017.02999999997</v>
      </c>
      <c r="C17" s="201">
        <v>772936.65999999992</v>
      </c>
      <c r="D17" s="201">
        <v>446357.69999999995</v>
      </c>
      <c r="E17" s="201">
        <v>2055643.6300000006</v>
      </c>
      <c r="F17" s="201">
        <v>176989.3</v>
      </c>
      <c r="G17" s="201">
        <v>1059031.7000000002</v>
      </c>
      <c r="H17" s="201"/>
      <c r="I17" s="201">
        <v>3124.92</v>
      </c>
      <c r="J17" s="201">
        <v>256038.74000000005</v>
      </c>
      <c r="K17" s="201">
        <v>257833.33000000002</v>
      </c>
      <c r="L17" s="201">
        <v>43270.429999999993</v>
      </c>
      <c r="M17" s="201">
        <v>994787.21999999986</v>
      </c>
      <c r="N17" s="201">
        <v>235698.54000000004</v>
      </c>
      <c r="O17" s="201"/>
      <c r="P17" s="201">
        <v>6741.4699999999993</v>
      </c>
      <c r="Q17" s="201"/>
      <c r="R17" s="201">
        <v>596765.19999999972</v>
      </c>
      <c r="S17" s="201"/>
      <c r="T17" s="201"/>
      <c r="U17" s="201"/>
      <c r="V17" s="201"/>
      <c r="W17" s="201"/>
      <c r="X17" s="201">
        <v>1082098.8399999999</v>
      </c>
      <c r="Y17" s="201">
        <v>1225175.7599999998</v>
      </c>
      <c r="Z17" s="201">
        <v>951811.4800000001</v>
      </c>
      <c r="AA17" s="201"/>
      <c r="AB17" s="201"/>
      <c r="AC17" s="201">
        <v>32064.95</v>
      </c>
      <c r="AD17" s="201">
        <v>115285.83999999997</v>
      </c>
      <c r="AE17" s="201">
        <v>3066.38</v>
      </c>
      <c r="AF17" s="201"/>
      <c r="AG17" s="201">
        <v>42340.349999999991</v>
      </c>
      <c r="AH17" s="201"/>
      <c r="AI17" s="201"/>
      <c r="AJ17" s="201"/>
      <c r="AK17" s="201"/>
      <c r="AL17" s="201">
        <v>370035.83</v>
      </c>
      <c r="AM17" s="201">
        <v>217360.57000000004</v>
      </c>
      <c r="AN17" s="201">
        <v>314574.24999999994</v>
      </c>
      <c r="AO17" s="201"/>
      <c r="AP17" s="201">
        <v>374.97</v>
      </c>
      <c r="AQ17" s="201"/>
      <c r="AR17" s="201">
        <v>2731.43</v>
      </c>
      <c r="AS17" s="201">
        <v>16230.709999999997</v>
      </c>
      <c r="AT17" s="201">
        <v>10394.630000000001</v>
      </c>
      <c r="AU17" s="201">
        <v>299990.72000000003</v>
      </c>
      <c r="AV17" s="201">
        <v>504683.08999999997</v>
      </c>
      <c r="AW17" s="201">
        <v>189971.15000000005</v>
      </c>
      <c r="AX17" s="201">
        <v>507630.98</v>
      </c>
      <c r="AY17" s="201">
        <v>1239976.7900000005</v>
      </c>
      <c r="AZ17" s="201">
        <v>207028.11999999988</v>
      </c>
      <c r="BA17" s="201">
        <v>308976.55999999994</v>
      </c>
      <c r="BB17" s="201">
        <v>4088.35</v>
      </c>
      <c r="BC17" s="201">
        <v>17559.27</v>
      </c>
      <c r="BD17" s="201">
        <v>705.8</v>
      </c>
      <c r="BE17" s="201"/>
      <c r="BF17" s="201">
        <v>468263.95999999996</v>
      </c>
      <c r="BG17" s="201">
        <v>348876.76999999984</v>
      </c>
      <c r="BH17" s="201">
        <v>3674.04</v>
      </c>
      <c r="BI17" s="201">
        <v>312923.48</v>
      </c>
      <c r="BJ17" s="201">
        <v>1153461.6200000001</v>
      </c>
      <c r="BK17" s="201">
        <v>326944.55</v>
      </c>
      <c r="BL17" s="201"/>
      <c r="BM17" s="201">
        <v>250585.86</v>
      </c>
      <c r="BN17" s="201">
        <v>882448.71</v>
      </c>
      <c r="BO17" s="201">
        <v>1576677.2799999998</v>
      </c>
      <c r="BP17" s="201">
        <v>202835.84000000003</v>
      </c>
      <c r="BQ17" s="201">
        <v>35355.899999999987</v>
      </c>
      <c r="BR17" s="205">
        <v>20431440.700000003</v>
      </c>
      <c r="BT17" s="195" t="s">
        <v>22</v>
      </c>
      <c r="BU17" s="201">
        <f t="shared" si="5"/>
        <v>300.01702999999998</v>
      </c>
      <c r="BV17" s="201">
        <f t="shared" si="0"/>
        <v>13835.566213999999</v>
      </c>
      <c r="BW17" s="201">
        <f t="shared" si="0"/>
        <v>1428.34464</v>
      </c>
      <c r="BX17" s="201">
        <f t="shared" si="0"/>
        <v>62491.566352000016</v>
      </c>
      <c r="BY17" s="201">
        <f t="shared" si="0"/>
        <v>707.95719999999994</v>
      </c>
      <c r="BZ17" s="201">
        <f t="shared" si="0"/>
        <v>47338.716990000008</v>
      </c>
      <c r="CA17" s="201">
        <f t="shared" si="0"/>
        <v>0</v>
      </c>
      <c r="CB17" s="201">
        <f t="shared" si="0"/>
        <v>57.498528</v>
      </c>
      <c r="CC17" s="201">
        <f t="shared" si="0"/>
        <v>768.11622000000011</v>
      </c>
      <c r="CD17" s="201">
        <f t="shared" si="0"/>
        <v>232.04999700000002</v>
      </c>
      <c r="CE17" s="201">
        <f t="shared" si="0"/>
        <v>21.635214999999995</v>
      </c>
      <c r="CF17" s="201">
        <f t="shared" si="0"/>
        <v>17010.861461999997</v>
      </c>
      <c r="CG17" s="201">
        <f t="shared" si="0"/>
        <v>683.52576600000009</v>
      </c>
      <c r="CH17" s="201">
        <f t="shared" si="0"/>
        <v>0</v>
      </c>
      <c r="CI17" s="201">
        <f t="shared" si="0"/>
        <v>21.572703999999998</v>
      </c>
      <c r="CJ17" s="201">
        <f t="shared" si="0"/>
        <v>0</v>
      </c>
      <c r="CK17" s="201">
        <f t="shared" si="0"/>
        <v>1491.9129999999993</v>
      </c>
      <c r="CL17" s="201">
        <f t="shared" si="1"/>
        <v>0</v>
      </c>
      <c r="CM17" s="201">
        <f t="shared" si="1"/>
        <v>0</v>
      </c>
      <c r="CN17" s="201">
        <f t="shared" si="1"/>
        <v>0</v>
      </c>
      <c r="CO17" s="201">
        <f t="shared" si="1"/>
        <v>0</v>
      </c>
      <c r="CP17" s="201">
        <f t="shared" si="1"/>
        <v>0</v>
      </c>
      <c r="CQ17" s="201">
        <f t="shared" si="1"/>
        <v>1947.7779119999998</v>
      </c>
      <c r="CR17" s="201">
        <f t="shared" si="1"/>
        <v>23033.304287999996</v>
      </c>
      <c r="CS17" s="201">
        <f t="shared" si="1"/>
        <v>13039.817276000002</v>
      </c>
      <c r="CT17" s="201">
        <f t="shared" si="1"/>
        <v>0</v>
      </c>
      <c r="CU17" s="201">
        <f t="shared" si="1"/>
        <v>0</v>
      </c>
      <c r="CV17" s="201">
        <f t="shared" si="1"/>
        <v>147.49877000000001</v>
      </c>
      <c r="CW17" s="201">
        <f t="shared" si="1"/>
        <v>368.9146879999999</v>
      </c>
      <c r="CX17" s="201">
        <f t="shared" si="1"/>
        <v>9.5057779999999994</v>
      </c>
      <c r="CY17" s="201">
        <f t="shared" si="1"/>
        <v>0</v>
      </c>
      <c r="CZ17" s="201">
        <f t="shared" si="1"/>
        <v>927.25366499999973</v>
      </c>
      <c r="DA17" s="201">
        <f t="shared" si="1"/>
        <v>0</v>
      </c>
      <c r="DB17" s="201">
        <f t="shared" si="2"/>
        <v>0</v>
      </c>
      <c r="DC17" s="201">
        <f t="shared" si="2"/>
        <v>0</v>
      </c>
      <c r="DD17" s="201">
        <f t="shared" si="2"/>
        <v>0</v>
      </c>
      <c r="DE17" s="201">
        <f t="shared" si="2"/>
        <v>1813.175567</v>
      </c>
      <c r="DF17" s="201">
        <f t="shared" si="2"/>
        <v>1238.9552490000003</v>
      </c>
      <c r="DG17" s="201">
        <f t="shared" si="2"/>
        <v>5567.9642249999988</v>
      </c>
      <c r="DH17" s="201">
        <f t="shared" si="2"/>
        <v>0</v>
      </c>
      <c r="DI17" s="201">
        <f t="shared" si="2"/>
        <v>10.724142000000001</v>
      </c>
      <c r="DJ17" s="201">
        <f t="shared" si="2"/>
        <v>0</v>
      </c>
      <c r="DK17" s="201">
        <f t="shared" si="2"/>
        <v>79.757756000000001</v>
      </c>
      <c r="DL17" s="201">
        <f t="shared" si="2"/>
        <v>814.78164199999992</v>
      </c>
      <c r="DM17" s="201">
        <f t="shared" si="2"/>
        <v>211.010989</v>
      </c>
      <c r="DN17" s="201">
        <f t="shared" si="2"/>
        <v>5849.8190400000003</v>
      </c>
      <c r="DO17" s="201">
        <f t="shared" si="2"/>
        <v>2069.2006689999998</v>
      </c>
      <c r="DP17" s="201">
        <f t="shared" si="2"/>
        <v>1044.8413250000003</v>
      </c>
      <c r="DQ17" s="201">
        <f t="shared" si="2"/>
        <v>7157.596818</v>
      </c>
      <c r="DR17" s="201">
        <f t="shared" si="3"/>
        <v>5207.9025180000017</v>
      </c>
      <c r="DS17" s="201">
        <f t="shared" si="3"/>
        <v>13084.177183999993</v>
      </c>
      <c r="DT17" s="201">
        <f t="shared" si="3"/>
        <v>710.64608799999985</v>
      </c>
      <c r="DU17" s="201">
        <f t="shared" si="3"/>
        <v>109.976615</v>
      </c>
      <c r="DV17" s="201">
        <f t="shared" si="3"/>
        <v>80.772642000000005</v>
      </c>
      <c r="DW17" s="201">
        <f t="shared" si="3"/>
        <v>30.561139999999998</v>
      </c>
      <c r="DX17" s="201">
        <f t="shared" si="3"/>
        <v>0</v>
      </c>
      <c r="DY17" s="201">
        <f t="shared" si="3"/>
        <v>6040.6050839999998</v>
      </c>
      <c r="DZ17" s="201">
        <f t="shared" si="3"/>
        <v>3698.0937619999982</v>
      </c>
      <c r="EA17" s="201">
        <f t="shared" si="3"/>
        <v>17.635392000000003</v>
      </c>
      <c r="EB17" s="201">
        <f t="shared" si="3"/>
        <v>4412.2210679999998</v>
      </c>
      <c r="EC17" s="201">
        <f t="shared" si="3"/>
        <v>1499.5001060000002</v>
      </c>
      <c r="ED17" s="201">
        <f t="shared" si="3"/>
        <v>1275.0837449999999</v>
      </c>
      <c r="EE17" s="201">
        <f t="shared" si="3"/>
        <v>0</v>
      </c>
      <c r="EF17" s="201">
        <f t="shared" si="3"/>
        <v>2180.0969819999996</v>
      </c>
      <c r="EG17" s="201">
        <f t="shared" si="3"/>
        <v>1588.4076779999998</v>
      </c>
      <c r="EH17" s="201">
        <f t="shared" si="4"/>
        <v>5360.7027519999992</v>
      </c>
      <c r="EI17" s="201">
        <f t="shared" si="4"/>
        <v>304.25376000000006</v>
      </c>
      <c r="EJ17" s="201">
        <f t="shared" si="4"/>
        <v>123.74564999999996</v>
      </c>
      <c r="EK17" s="201">
        <f t="shared" si="6"/>
        <v>257445.62328299994</v>
      </c>
      <c r="EL17" s="202">
        <f t="shared" si="7"/>
        <v>7.2800000000000004E-2</v>
      </c>
      <c r="EM17" s="172">
        <f t="shared" si="8"/>
        <v>7.0499999999999993E-2</v>
      </c>
      <c r="EO17" s="172">
        <f t="shared" si="10"/>
        <v>7.0499999999999993E-2</v>
      </c>
      <c r="EQ17" s="170" t="s">
        <v>22</v>
      </c>
      <c r="ER17" s="172">
        <f>EO17+EO26+EO27</f>
        <v>8.5900000000000004E-2</v>
      </c>
    </row>
    <row r="18" spans="1:148">
      <c r="A18" s="203" t="s">
        <v>23</v>
      </c>
      <c r="B18" s="204">
        <v>304.54999999999995</v>
      </c>
      <c r="C18" s="201">
        <v>36351.049999999996</v>
      </c>
      <c r="D18" s="201">
        <v>5268.4199999999992</v>
      </c>
      <c r="E18" s="201">
        <v>189626.71000000002</v>
      </c>
      <c r="F18" s="201"/>
      <c r="G18" s="201">
        <v>21855.16</v>
      </c>
      <c r="H18" s="201"/>
      <c r="I18" s="201">
        <v>39.380000000000003</v>
      </c>
      <c r="J18" s="201">
        <v>2227.8199999999997</v>
      </c>
      <c r="K18" s="201">
        <v>2920.0099999999998</v>
      </c>
      <c r="L18" s="201">
        <v>416.49</v>
      </c>
      <c r="M18" s="201">
        <v>10345.189999999997</v>
      </c>
      <c r="N18" s="201">
        <v>2637.84</v>
      </c>
      <c r="O18" s="201"/>
      <c r="P18" s="201"/>
      <c r="Q18" s="201"/>
      <c r="R18" s="201">
        <v>941.24000000000024</v>
      </c>
      <c r="S18" s="201"/>
      <c r="T18" s="201"/>
      <c r="U18" s="201"/>
      <c r="V18" s="201"/>
      <c r="W18" s="201"/>
      <c r="X18" s="201">
        <v>1208.1099999999997</v>
      </c>
      <c r="Y18" s="201">
        <v>1264.73</v>
      </c>
      <c r="Z18" s="201">
        <v>1067.5499999999997</v>
      </c>
      <c r="AA18" s="201"/>
      <c r="AB18" s="201"/>
      <c r="AC18" s="201">
        <v>792.04</v>
      </c>
      <c r="AD18" s="201">
        <v>8241.6099999999988</v>
      </c>
      <c r="AE18" s="201"/>
      <c r="AF18" s="201"/>
      <c r="AG18" s="201"/>
      <c r="AH18" s="201"/>
      <c r="AI18" s="201"/>
      <c r="AJ18" s="201"/>
      <c r="AK18" s="201"/>
      <c r="AL18" s="201">
        <v>4108.95</v>
      </c>
      <c r="AM18" s="201">
        <v>2722.7200000000007</v>
      </c>
      <c r="AN18" s="201">
        <v>3547.58</v>
      </c>
      <c r="AO18" s="201"/>
      <c r="AP18" s="201"/>
      <c r="AQ18" s="201"/>
      <c r="AR18" s="201">
        <v>19.920000000000002</v>
      </c>
      <c r="AS18" s="201">
        <v>117.25999999999999</v>
      </c>
      <c r="AT18" s="201">
        <v>115.85999999999999</v>
      </c>
      <c r="AU18" s="201">
        <v>6400.6899999999969</v>
      </c>
      <c r="AV18" s="201">
        <v>5663.0899999999992</v>
      </c>
      <c r="AW18" s="201"/>
      <c r="AX18" s="201">
        <v>6288.49</v>
      </c>
      <c r="AY18" s="201">
        <v>4125.59</v>
      </c>
      <c r="AZ18" s="201">
        <v>223.29999999999995</v>
      </c>
      <c r="BA18" s="201">
        <v>14.570000000000002</v>
      </c>
      <c r="BB18" s="201">
        <v>44.860000000000007</v>
      </c>
      <c r="BC18" s="201">
        <v>85.889999999999986</v>
      </c>
      <c r="BD18" s="201"/>
      <c r="BE18" s="201"/>
      <c r="BF18" s="201">
        <v>5260.5999999999995</v>
      </c>
      <c r="BG18" s="201">
        <v>4108.170000000001</v>
      </c>
      <c r="BH18" s="201">
        <v>38.81</v>
      </c>
      <c r="BI18" s="201">
        <v>3555.8999999999992</v>
      </c>
      <c r="BJ18" s="201">
        <v>523.79</v>
      </c>
      <c r="BK18" s="201">
        <v>3734.3899999999994</v>
      </c>
      <c r="BL18" s="201"/>
      <c r="BM18" s="201">
        <v>287.38000000000005</v>
      </c>
      <c r="BN18" s="201">
        <v>2675.89</v>
      </c>
      <c r="BO18" s="201">
        <v>3832.35</v>
      </c>
      <c r="BP18" s="201">
        <v>647.81000000000006</v>
      </c>
      <c r="BQ18" s="201">
        <v>16.579999999999998</v>
      </c>
      <c r="BR18" s="205">
        <v>343668.33999999997</v>
      </c>
      <c r="BT18" s="195" t="s">
        <v>23</v>
      </c>
      <c r="BU18" s="201">
        <f t="shared" si="5"/>
        <v>0.30454999999999999</v>
      </c>
      <c r="BV18" s="201">
        <f t="shared" si="0"/>
        <v>650.68379499999992</v>
      </c>
      <c r="BW18" s="201">
        <f t="shared" si="0"/>
        <v>16.858943999999997</v>
      </c>
      <c r="BX18" s="201">
        <f t="shared" si="0"/>
        <v>5764.651984000001</v>
      </c>
      <c r="BY18" s="201">
        <f t="shared" si="0"/>
        <v>0</v>
      </c>
      <c r="BZ18" s="201">
        <f t="shared" si="0"/>
        <v>976.9256519999999</v>
      </c>
      <c r="CA18" s="201">
        <f t="shared" si="0"/>
        <v>0</v>
      </c>
      <c r="CB18" s="201">
        <f t="shared" si="0"/>
        <v>0.72459200000000001</v>
      </c>
      <c r="CC18" s="201">
        <f t="shared" si="0"/>
        <v>6.6834599999999993</v>
      </c>
      <c r="CD18" s="201">
        <f t="shared" si="0"/>
        <v>2.6280089999999996</v>
      </c>
      <c r="CE18" s="201">
        <f t="shared" si="0"/>
        <v>0.20824500000000001</v>
      </c>
      <c r="CF18" s="201">
        <f t="shared" si="0"/>
        <v>176.90274899999994</v>
      </c>
      <c r="CG18" s="201">
        <f t="shared" si="0"/>
        <v>7.6497359999999999</v>
      </c>
      <c r="CH18" s="201">
        <f t="shared" si="0"/>
        <v>0</v>
      </c>
      <c r="CI18" s="201">
        <f t="shared" si="0"/>
        <v>0</v>
      </c>
      <c r="CJ18" s="201">
        <f t="shared" si="0"/>
        <v>0</v>
      </c>
      <c r="CK18" s="201">
        <f t="shared" si="0"/>
        <v>2.3531000000000009</v>
      </c>
      <c r="CL18" s="201">
        <f t="shared" si="1"/>
        <v>0</v>
      </c>
      <c r="CM18" s="201">
        <f t="shared" si="1"/>
        <v>0</v>
      </c>
      <c r="CN18" s="201">
        <f t="shared" si="1"/>
        <v>0</v>
      </c>
      <c r="CO18" s="201">
        <f t="shared" si="1"/>
        <v>0</v>
      </c>
      <c r="CP18" s="201">
        <f t="shared" si="1"/>
        <v>0</v>
      </c>
      <c r="CQ18" s="201">
        <f t="shared" si="1"/>
        <v>2.1745979999999991</v>
      </c>
      <c r="CR18" s="201">
        <f t="shared" si="1"/>
        <v>23.776924000000001</v>
      </c>
      <c r="CS18" s="201">
        <f t="shared" si="1"/>
        <v>14.625434999999996</v>
      </c>
      <c r="CT18" s="201">
        <f t="shared" si="1"/>
        <v>0</v>
      </c>
      <c r="CU18" s="201">
        <f t="shared" si="1"/>
        <v>0</v>
      </c>
      <c r="CV18" s="201">
        <f t="shared" si="1"/>
        <v>3.6433839999999997</v>
      </c>
      <c r="CW18" s="201">
        <f t="shared" si="1"/>
        <v>26.373151999999997</v>
      </c>
      <c r="CX18" s="201">
        <f t="shared" si="1"/>
        <v>0</v>
      </c>
      <c r="CY18" s="201">
        <f t="shared" si="1"/>
        <v>0</v>
      </c>
      <c r="CZ18" s="201">
        <f t="shared" si="1"/>
        <v>0</v>
      </c>
      <c r="DA18" s="201">
        <f t="shared" si="1"/>
        <v>0</v>
      </c>
      <c r="DB18" s="201">
        <f t="shared" si="2"/>
        <v>0</v>
      </c>
      <c r="DC18" s="201">
        <f t="shared" si="2"/>
        <v>0</v>
      </c>
      <c r="DD18" s="201">
        <f t="shared" si="2"/>
        <v>0</v>
      </c>
      <c r="DE18" s="201">
        <f t="shared" si="2"/>
        <v>20.133854999999997</v>
      </c>
      <c r="DF18" s="201">
        <f t="shared" si="2"/>
        <v>15.519504000000005</v>
      </c>
      <c r="DG18" s="201">
        <f t="shared" si="2"/>
        <v>62.792166000000002</v>
      </c>
      <c r="DH18" s="201">
        <f t="shared" si="2"/>
        <v>0</v>
      </c>
      <c r="DI18" s="201">
        <f t="shared" si="2"/>
        <v>0</v>
      </c>
      <c r="DJ18" s="201">
        <f t="shared" si="2"/>
        <v>0</v>
      </c>
      <c r="DK18" s="201">
        <f t="shared" si="2"/>
        <v>0.58166400000000007</v>
      </c>
      <c r="DL18" s="201">
        <f t="shared" si="2"/>
        <v>5.8864519999999994</v>
      </c>
      <c r="DM18" s="201">
        <f t="shared" si="2"/>
        <v>2.3519579999999993</v>
      </c>
      <c r="DN18" s="201">
        <f t="shared" si="2"/>
        <v>124.81345499999993</v>
      </c>
      <c r="DO18" s="201">
        <f t="shared" si="2"/>
        <v>23.218668999999998</v>
      </c>
      <c r="DP18" s="201">
        <f t="shared" si="2"/>
        <v>0</v>
      </c>
      <c r="DQ18" s="201">
        <f t="shared" si="2"/>
        <v>88.667708999999988</v>
      </c>
      <c r="DR18" s="201">
        <f t="shared" si="3"/>
        <v>17.327477999999999</v>
      </c>
      <c r="DS18" s="201">
        <f t="shared" si="3"/>
        <v>14.112559999999998</v>
      </c>
      <c r="DT18" s="201">
        <f t="shared" si="3"/>
        <v>3.3511000000000006E-2</v>
      </c>
      <c r="DU18" s="201">
        <f t="shared" si="3"/>
        <v>1.2067340000000002</v>
      </c>
      <c r="DV18" s="201">
        <f t="shared" si="3"/>
        <v>0.39509399999999995</v>
      </c>
      <c r="DW18" s="201">
        <f t="shared" si="3"/>
        <v>0</v>
      </c>
      <c r="DX18" s="201">
        <f t="shared" si="3"/>
        <v>0</v>
      </c>
      <c r="DY18" s="201">
        <f t="shared" si="3"/>
        <v>67.861739999999998</v>
      </c>
      <c r="DZ18" s="201">
        <f t="shared" si="3"/>
        <v>43.546602000000007</v>
      </c>
      <c r="EA18" s="201">
        <f t="shared" si="3"/>
        <v>0.18628800000000004</v>
      </c>
      <c r="EB18" s="201">
        <f t="shared" si="3"/>
        <v>50.138189999999987</v>
      </c>
      <c r="EC18" s="201">
        <f t="shared" si="3"/>
        <v>0.68092699999999995</v>
      </c>
      <c r="ED18" s="201">
        <f t="shared" si="3"/>
        <v>14.564120999999997</v>
      </c>
      <c r="EE18" s="201">
        <f t="shared" si="3"/>
        <v>0</v>
      </c>
      <c r="EF18" s="201">
        <f t="shared" si="3"/>
        <v>2.5002060000000004</v>
      </c>
      <c r="EG18" s="201">
        <f t="shared" si="3"/>
        <v>4.8166019999999996</v>
      </c>
      <c r="EH18" s="201">
        <f t="shared" si="4"/>
        <v>13.02999</v>
      </c>
      <c r="EI18" s="201">
        <f t="shared" si="4"/>
        <v>0.97171500000000011</v>
      </c>
      <c r="EJ18" s="201">
        <f t="shared" si="4"/>
        <v>5.8029999999999998E-2</v>
      </c>
      <c r="EK18" s="201">
        <f t="shared" si="6"/>
        <v>8252.5635290000027</v>
      </c>
      <c r="EL18" s="202">
        <f t="shared" si="7"/>
        <v>2.3E-3</v>
      </c>
      <c r="EM18" s="172">
        <f t="shared" si="8"/>
        <v>2.2000000000000001E-3</v>
      </c>
      <c r="EO18" s="172">
        <f t="shared" si="10"/>
        <v>2.2000000000000001E-3</v>
      </c>
      <c r="EQ18" s="170" t="s">
        <v>23</v>
      </c>
      <c r="ER18" s="172">
        <f t="shared" si="9"/>
        <v>2.2000000000000001E-3</v>
      </c>
    </row>
    <row r="19" spans="1:148">
      <c r="A19" s="203" t="s">
        <v>24</v>
      </c>
      <c r="B19" s="204">
        <v>2.2199999999999998</v>
      </c>
      <c r="C19" s="201">
        <v>124.85999999999999</v>
      </c>
      <c r="D19" s="201">
        <v>0.91000000000000014</v>
      </c>
      <c r="E19" s="201">
        <v>93.01</v>
      </c>
      <c r="F19" s="201"/>
      <c r="G19" s="201">
        <v>944.69999999999993</v>
      </c>
      <c r="H19" s="201"/>
      <c r="I19" s="201"/>
      <c r="J19" s="201">
        <v>34.68</v>
      </c>
      <c r="K19" s="201">
        <v>46.120000000000005</v>
      </c>
      <c r="L19" s="201">
        <v>5.6899999999999986</v>
      </c>
      <c r="M19" s="201">
        <v>162.32000000000002</v>
      </c>
      <c r="N19" s="201">
        <v>17.560000000000002</v>
      </c>
      <c r="O19" s="201"/>
      <c r="P19" s="201"/>
      <c r="Q19" s="201"/>
      <c r="R19" s="201">
        <v>5.4899999999999993</v>
      </c>
      <c r="S19" s="201"/>
      <c r="T19" s="201"/>
      <c r="U19" s="201"/>
      <c r="V19" s="201"/>
      <c r="W19" s="201"/>
      <c r="X19" s="201">
        <v>8.5399999999999991</v>
      </c>
      <c r="Y19" s="201">
        <v>8.5</v>
      </c>
      <c r="Z19" s="201">
        <v>8.08</v>
      </c>
      <c r="AA19" s="201"/>
      <c r="AB19" s="201"/>
      <c r="AC19" s="201">
        <v>35.610000000000007</v>
      </c>
      <c r="AD19" s="201">
        <v>11.13</v>
      </c>
      <c r="AE19" s="201"/>
      <c r="AF19" s="201"/>
      <c r="AG19" s="201"/>
      <c r="AH19" s="201"/>
      <c r="AI19" s="201"/>
      <c r="AJ19" s="201"/>
      <c r="AK19" s="201"/>
      <c r="AL19" s="201">
        <v>53.21</v>
      </c>
      <c r="AM19" s="201">
        <v>29.789999999999996</v>
      </c>
      <c r="AN19" s="201">
        <v>57.84</v>
      </c>
      <c r="AO19" s="201"/>
      <c r="AP19" s="201"/>
      <c r="AQ19" s="201"/>
      <c r="AR19" s="201"/>
      <c r="AS19" s="201">
        <v>0.1</v>
      </c>
      <c r="AT19" s="201">
        <v>1.5199999999999998</v>
      </c>
      <c r="AU19" s="201">
        <v>2237.8900000000008</v>
      </c>
      <c r="AV19" s="201">
        <v>84.75</v>
      </c>
      <c r="AW19" s="201"/>
      <c r="AX19" s="201">
        <v>2.91</v>
      </c>
      <c r="AY19" s="201">
        <v>3.55</v>
      </c>
      <c r="AZ19" s="201">
        <v>0.93</v>
      </c>
      <c r="BA19" s="201">
        <v>0.51999999999999991</v>
      </c>
      <c r="BB19" s="201">
        <v>0.81</v>
      </c>
      <c r="BC19" s="201">
        <v>1.1000000000000001</v>
      </c>
      <c r="BD19" s="201"/>
      <c r="BE19" s="201"/>
      <c r="BF19" s="201">
        <v>71.25</v>
      </c>
      <c r="BG19" s="201">
        <v>53.68</v>
      </c>
      <c r="BH19" s="201"/>
      <c r="BI19" s="201">
        <v>43.120000000000005</v>
      </c>
      <c r="BJ19" s="201">
        <v>10.280000000000001</v>
      </c>
      <c r="BK19" s="201">
        <v>67.53</v>
      </c>
      <c r="BL19" s="201"/>
      <c r="BM19" s="201">
        <v>2.4500000000000002</v>
      </c>
      <c r="BN19" s="201">
        <v>9</v>
      </c>
      <c r="BO19" s="201">
        <v>52.740000000000009</v>
      </c>
      <c r="BP19" s="201">
        <v>-0.02</v>
      </c>
      <c r="BQ19" s="201">
        <v>0.05</v>
      </c>
      <c r="BR19" s="205">
        <v>4294.4199999999992</v>
      </c>
      <c r="BT19" s="195" t="s">
        <v>24</v>
      </c>
      <c r="BU19" s="201">
        <f t="shared" si="5"/>
        <v>2.2199999999999998E-3</v>
      </c>
      <c r="BV19" s="201">
        <f t="shared" si="0"/>
        <v>2.2349939999999995</v>
      </c>
      <c r="BW19" s="201">
        <f t="shared" si="0"/>
        <v>2.9120000000000005E-3</v>
      </c>
      <c r="BX19" s="201">
        <f t="shared" si="0"/>
        <v>2.8275040000000002</v>
      </c>
      <c r="BY19" s="201">
        <f t="shared" si="0"/>
        <v>0</v>
      </c>
      <c r="BZ19" s="201">
        <f t="shared" si="0"/>
        <v>42.228089999999995</v>
      </c>
      <c r="CA19" s="201">
        <f t="shared" si="0"/>
        <v>0</v>
      </c>
      <c r="CB19" s="201">
        <f t="shared" si="0"/>
        <v>0</v>
      </c>
      <c r="CC19" s="201">
        <f t="shared" si="0"/>
        <v>0.10404000000000001</v>
      </c>
      <c r="CD19" s="201">
        <f t="shared" si="0"/>
        <v>4.1508000000000003E-2</v>
      </c>
      <c r="CE19" s="201">
        <f t="shared" si="0"/>
        <v>2.8449999999999994E-3</v>
      </c>
      <c r="CF19" s="201">
        <f t="shared" si="0"/>
        <v>2.7756720000000006</v>
      </c>
      <c r="CG19" s="201">
        <f t="shared" si="0"/>
        <v>5.0924000000000004E-2</v>
      </c>
      <c r="CH19" s="201">
        <f t="shared" si="0"/>
        <v>0</v>
      </c>
      <c r="CI19" s="201">
        <f t="shared" si="0"/>
        <v>0</v>
      </c>
      <c r="CJ19" s="201">
        <f t="shared" si="0"/>
        <v>0</v>
      </c>
      <c r="CK19" s="201">
        <f t="shared" ref="CK19:CZ31" si="11">CK$2*R19</f>
        <v>1.3724999999999999E-2</v>
      </c>
      <c r="CL19" s="201">
        <f t="shared" si="1"/>
        <v>0</v>
      </c>
      <c r="CM19" s="201">
        <f t="shared" si="1"/>
        <v>0</v>
      </c>
      <c r="CN19" s="201">
        <f t="shared" si="1"/>
        <v>0</v>
      </c>
      <c r="CO19" s="201">
        <f t="shared" si="1"/>
        <v>0</v>
      </c>
      <c r="CP19" s="201">
        <f t="shared" si="1"/>
        <v>0</v>
      </c>
      <c r="CQ19" s="201">
        <f t="shared" si="1"/>
        <v>1.5371999999999999E-2</v>
      </c>
      <c r="CR19" s="201">
        <f t="shared" si="1"/>
        <v>0.1598</v>
      </c>
      <c r="CS19" s="201">
        <f t="shared" si="1"/>
        <v>0.110696</v>
      </c>
      <c r="CT19" s="201">
        <f t="shared" si="1"/>
        <v>0</v>
      </c>
      <c r="CU19" s="201">
        <f t="shared" si="1"/>
        <v>0</v>
      </c>
      <c r="CV19" s="201">
        <f t="shared" si="1"/>
        <v>0.16380600000000003</v>
      </c>
      <c r="CW19" s="201">
        <f t="shared" si="1"/>
        <v>3.5616000000000002E-2</v>
      </c>
      <c r="CX19" s="201">
        <f t="shared" si="1"/>
        <v>0</v>
      </c>
      <c r="CY19" s="201">
        <f t="shared" si="1"/>
        <v>0</v>
      </c>
      <c r="CZ19" s="201">
        <f t="shared" si="1"/>
        <v>0</v>
      </c>
      <c r="DA19" s="201">
        <f t="shared" ref="DA19:DP31" si="12">DA$2*AH19</f>
        <v>0</v>
      </c>
      <c r="DB19" s="201">
        <f t="shared" si="2"/>
        <v>0</v>
      </c>
      <c r="DC19" s="201">
        <f t="shared" si="2"/>
        <v>0</v>
      </c>
      <c r="DD19" s="201">
        <f t="shared" si="2"/>
        <v>0</v>
      </c>
      <c r="DE19" s="201">
        <f t="shared" si="2"/>
        <v>0.26072899999999999</v>
      </c>
      <c r="DF19" s="201">
        <f t="shared" si="2"/>
        <v>0.16980299999999998</v>
      </c>
      <c r="DG19" s="201">
        <f t="shared" si="2"/>
        <v>1.023768</v>
      </c>
      <c r="DH19" s="201">
        <f t="shared" si="2"/>
        <v>0</v>
      </c>
      <c r="DI19" s="201">
        <f t="shared" si="2"/>
        <v>0</v>
      </c>
      <c r="DJ19" s="201">
        <f t="shared" si="2"/>
        <v>0</v>
      </c>
      <c r="DK19" s="201">
        <f t="shared" si="2"/>
        <v>0</v>
      </c>
      <c r="DL19" s="201">
        <f t="shared" si="2"/>
        <v>5.0200000000000002E-3</v>
      </c>
      <c r="DM19" s="201">
        <f t="shared" si="2"/>
        <v>3.0855999999999995E-2</v>
      </c>
      <c r="DN19" s="201">
        <f t="shared" si="2"/>
        <v>43.638855000000014</v>
      </c>
      <c r="DO19" s="201">
        <f t="shared" si="2"/>
        <v>0.34747500000000003</v>
      </c>
      <c r="DP19" s="201">
        <f t="shared" si="2"/>
        <v>0</v>
      </c>
      <c r="DQ19" s="201">
        <f t="shared" ref="DQ19:EF31" si="13">DQ$2*AX19</f>
        <v>4.1030999999999998E-2</v>
      </c>
      <c r="DR19" s="201">
        <f t="shared" si="3"/>
        <v>1.4909999999999998E-2</v>
      </c>
      <c r="DS19" s="201">
        <f t="shared" si="3"/>
        <v>5.8776000000000009E-2</v>
      </c>
      <c r="DT19" s="201">
        <f t="shared" si="3"/>
        <v>1.1959999999999998E-3</v>
      </c>
      <c r="DU19" s="201">
        <f t="shared" si="3"/>
        <v>2.1789000000000003E-2</v>
      </c>
      <c r="DV19" s="201">
        <f t="shared" si="3"/>
        <v>5.0600000000000003E-3</v>
      </c>
      <c r="DW19" s="201">
        <f t="shared" si="3"/>
        <v>0</v>
      </c>
      <c r="DX19" s="201">
        <f t="shared" si="3"/>
        <v>0</v>
      </c>
      <c r="DY19" s="201">
        <f t="shared" si="3"/>
        <v>0.91912499999999997</v>
      </c>
      <c r="DZ19" s="201">
        <f t="shared" si="3"/>
        <v>0.56900799999999996</v>
      </c>
      <c r="EA19" s="201">
        <f t="shared" si="3"/>
        <v>0</v>
      </c>
      <c r="EB19" s="201">
        <f t="shared" si="3"/>
        <v>0.60799200000000009</v>
      </c>
      <c r="EC19" s="201">
        <f t="shared" si="3"/>
        <v>1.3364000000000001E-2</v>
      </c>
      <c r="ED19" s="201">
        <f t="shared" si="3"/>
        <v>0.26336700000000002</v>
      </c>
      <c r="EE19" s="201">
        <f t="shared" si="3"/>
        <v>0</v>
      </c>
      <c r="EF19" s="201">
        <f t="shared" si="3"/>
        <v>2.1315000000000001E-2</v>
      </c>
      <c r="EG19" s="201">
        <f t="shared" ref="EG19:EJ31" si="14">EG$2*BN19</f>
        <v>1.6199999999999999E-2</v>
      </c>
      <c r="EH19" s="201">
        <f t="shared" si="4"/>
        <v>0.17931600000000003</v>
      </c>
      <c r="EI19" s="201">
        <f t="shared" si="4"/>
        <v>-3.0000000000000001E-5</v>
      </c>
      <c r="EJ19" s="201">
        <f t="shared" si="4"/>
        <v>1.7500000000000003E-4</v>
      </c>
      <c r="EK19" s="201">
        <f t="shared" si="6"/>
        <v>98.978823999999975</v>
      </c>
      <c r="EL19" s="202">
        <f t="shared" si="7"/>
        <v>0</v>
      </c>
      <c r="EM19" s="172">
        <f t="shared" si="8"/>
        <v>0</v>
      </c>
      <c r="EO19" s="172">
        <f t="shared" si="10"/>
        <v>0</v>
      </c>
      <c r="EQ19" s="170" t="s">
        <v>24</v>
      </c>
      <c r="ER19" s="172">
        <f t="shared" si="9"/>
        <v>0</v>
      </c>
    </row>
    <row r="20" spans="1:148">
      <c r="A20" s="203" t="s">
        <v>27</v>
      </c>
      <c r="B20" s="204">
        <v>23.060000000000002</v>
      </c>
      <c r="C20" s="201">
        <v>1135.3400000000001</v>
      </c>
      <c r="D20" s="201">
        <v>52.65</v>
      </c>
      <c r="E20" s="201">
        <v>10272.390000000001</v>
      </c>
      <c r="F20" s="201"/>
      <c r="G20" s="201">
        <v>18909.28</v>
      </c>
      <c r="H20" s="201"/>
      <c r="I20" s="201">
        <v>4.62</v>
      </c>
      <c r="J20" s="201">
        <v>295.56</v>
      </c>
      <c r="K20" s="201">
        <v>390.43</v>
      </c>
      <c r="L20" s="201">
        <v>55.21</v>
      </c>
      <c r="M20" s="201">
        <v>1384.8299999999997</v>
      </c>
      <c r="N20" s="201">
        <v>238.95000000000002</v>
      </c>
      <c r="O20" s="201"/>
      <c r="P20" s="201"/>
      <c r="Q20" s="201"/>
      <c r="R20" s="201">
        <v>78.140000000000029</v>
      </c>
      <c r="S20" s="201"/>
      <c r="T20" s="201"/>
      <c r="U20" s="201"/>
      <c r="V20" s="201"/>
      <c r="W20" s="201"/>
      <c r="X20" s="201">
        <v>95.88000000000001</v>
      </c>
      <c r="Y20" s="201">
        <v>99.75</v>
      </c>
      <c r="Z20" s="201">
        <v>82.389999999999986</v>
      </c>
      <c r="AA20" s="201"/>
      <c r="AB20" s="201"/>
      <c r="AC20" s="201">
        <v>127.07999999999998</v>
      </c>
      <c r="AD20" s="201">
        <v>199.77999999999997</v>
      </c>
      <c r="AE20" s="201"/>
      <c r="AF20" s="201"/>
      <c r="AG20" s="201"/>
      <c r="AH20" s="201"/>
      <c r="AI20" s="201"/>
      <c r="AJ20" s="201"/>
      <c r="AK20" s="201"/>
      <c r="AL20" s="201">
        <v>564.8900000000001</v>
      </c>
      <c r="AM20" s="201">
        <v>298.75</v>
      </c>
      <c r="AN20" s="201">
        <v>476.38</v>
      </c>
      <c r="AO20" s="201"/>
      <c r="AP20" s="201"/>
      <c r="AQ20" s="201"/>
      <c r="AR20" s="201">
        <v>1.0900000000000001</v>
      </c>
      <c r="AS20" s="201">
        <v>5.21</v>
      </c>
      <c r="AT20" s="201">
        <v>15.9</v>
      </c>
      <c r="AU20" s="201">
        <v>340.52000000000004</v>
      </c>
      <c r="AV20" s="201">
        <v>762.03000000000009</v>
      </c>
      <c r="AW20" s="201"/>
      <c r="AX20" s="201">
        <v>34.720000000000006</v>
      </c>
      <c r="AY20" s="201">
        <v>537.17999999999995</v>
      </c>
      <c r="AZ20" s="201">
        <v>26.29</v>
      </c>
      <c r="BA20" s="201">
        <v>2.3999999999999995</v>
      </c>
      <c r="BB20" s="201">
        <v>6.0299999999999994</v>
      </c>
      <c r="BC20" s="201">
        <v>11.530000000000001</v>
      </c>
      <c r="BD20" s="201"/>
      <c r="BE20" s="201"/>
      <c r="BF20" s="201">
        <v>708.22000000000014</v>
      </c>
      <c r="BG20" s="201">
        <v>449.04000000000008</v>
      </c>
      <c r="BH20" s="201">
        <v>5.44</v>
      </c>
      <c r="BI20" s="201">
        <v>472.04000000000008</v>
      </c>
      <c r="BJ20" s="201">
        <v>69.56</v>
      </c>
      <c r="BK20" s="201">
        <v>498.74</v>
      </c>
      <c r="BL20" s="201"/>
      <c r="BM20" s="201">
        <v>23.310000000000002</v>
      </c>
      <c r="BN20" s="201">
        <v>350.9</v>
      </c>
      <c r="BO20" s="201">
        <v>512.88000000000011</v>
      </c>
      <c r="BP20" s="201">
        <v>84.399999999999991</v>
      </c>
      <c r="BQ20" s="201">
        <v>1.2400000000000002</v>
      </c>
      <c r="BR20" s="205">
        <v>39704.029999999984</v>
      </c>
      <c r="BT20" s="195" t="s">
        <v>27</v>
      </c>
      <c r="BU20" s="201">
        <f t="shared" si="5"/>
        <v>2.3060000000000004E-2</v>
      </c>
      <c r="BV20" s="201">
        <f t="shared" si="5"/>
        <v>20.322586000000001</v>
      </c>
      <c r="BW20" s="201">
        <f t="shared" si="5"/>
        <v>0.16847999999999999</v>
      </c>
      <c r="BX20" s="201">
        <f t="shared" si="5"/>
        <v>312.28065600000002</v>
      </c>
      <c r="BY20" s="201">
        <f t="shared" si="5"/>
        <v>0</v>
      </c>
      <c r="BZ20" s="201">
        <f t="shared" si="5"/>
        <v>845.2448159999999</v>
      </c>
      <c r="CA20" s="201">
        <f t="shared" si="5"/>
        <v>0</v>
      </c>
      <c r="CB20" s="201">
        <f t="shared" si="5"/>
        <v>8.5008E-2</v>
      </c>
      <c r="CC20" s="201">
        <f t="shared" si="5"/>
        <v>0.88668000000000002</v>
      </c>
      <c r="CD20" s="201">
        <f t="shared" si="5"/>
        <v>0.351387</v>
      </c>
      <c r="CE20" s="201">
        <f t="shared" si="5"/>
        <v>2.7605000000000001E-2</v>
      </c>
      <c r="CF20" s="201">
        <f t="shared" si="5"/>
        <v>23.680592999999995</v>
      </c>
      <c r="CG20" s="201">
        <f t="shared" si="5"/>
        <v>0.69295499999999999</v>
      </c>
      <c r="CH20" s="201">
        <f t="shared" si="5"/>
        <v>0</v>
      </c>
      <c r="CI20" s="201">
        <f t="shared" si="5"/>
        <v>0</v>
      </c>
      <c r="CJ20" s="201">
        <f t="shared" si="5"/>
        <v>0</v>
      </c>
      <c r="CK20" s="201">
        <f t="shared" si="11"/>
        <v>0.19535000000000008</v>
      </c>
      <c r="CL20" s="201">
        <f t="shared" si="11"/>
        <v>0</v>
      </c>
      <c r="CM20" s="201">
        <f t="shared" si="11"/>
        <v>0</v>
      </c>
      <c r="CN20" s="201">
        <f t="shared" si="11"/>
        <v>0</v>
      </c>
      <c r="CO20" s="201">
        <f t="shared" si="11"/>
        <v>0</v>
      </c>
      <c r="CP20" s="201">
        <f t="shared" si="11"/>
        <v>0</v>
      </c>
      <c r="CQ20" s="201">
        <f t="shared" si="11"/>
        <v>0.17258400000000002</v>
      </c>
      <c r="CR20" s="201">
        <f t="shared" si="11"/>
        <v>1.8753</v>
      </c>
      <c r="CS20" s="201">
        <f t="shared" si="11"/>
        <v>1.1287429999999998</v>
      </c>
      <c r="CT20" s="201">
        <f t="shared" si="11"/>
        <v>0</v>
      </c>
      <c r="CU20" s="201">
        <f t="shared" si="11"/>
        <v>0</v>
      </c>
      <c r="CV20" s="201">
        <f t="shared" si="11"/>
        <v>0.58456799999999987</v>
      </c>
      <c r="CW20" s="201">
        <f t="shared" si="11"/>
        <v>0.63929599999999998</v>
      </c>
      <c r="CX20" s="201">
        <f t="shared" si="11"/>
        <v>0</v>
      </c>
      <c r="CY20" s="201">
        <f t="shared" si="11"/>
        <v>0</v>
      </c>
      <c r="CZ20" s="201">
        <f t="shared" si="11"/>
        <v>0</v>
      </c>
      <c r="DA20" s="201">
        <f t="shared" si="12"/>
        <v>0</v>
      </c>
      <c r="DB20" s="201">
        <f t="shared" si="12"/>
        <v>0</v>
      </c>
      <c r="DC20" s="201">
        <f t="shared" si="12"/>
        <v>0</v>
      </c>
      <c r="DD20" s="201">
        <f t="shared" si="12"/>
        <v>0</v>
      </c>
      <c r="DE20" s="201">
        <f t="shared" si="12"/>
        <v>2.7679610000000006</v>
      </c>
      <c r="DF20" s="201">
        <f t="shared" si="12"/>
        <v>1.7028750000000001</v>
      </c>
      <c r="DG20" s="201">
        <f t="shared" si="12"/>
        <v>8.4319260000000007</v>
      </c>
      <c r="DH20" s="201">
        <f t="shared" si="12"/>
        <v>0</v>
      </c>
      <c r="DI20" s="201">
        <f t="shared" si="12"/>
        <v>0</v>
      </c>
      <c r="DJ20" s="201">
        <f t="shared" si="12"/>
        <v>0</v>
      </c>
      <c r="DK20" s="201">
        <f t="shared" si="12"/>
        <v>3.1828000000000002E-2</v>
      </c>
      <c r="DL20" s="201">
        <f t="shared" si="12"/>
        <v>0.261542</v>
      </c>
      <c r="DM20" s="201">
        <f t="shared" si="12"/>
        <v>0.32277</v>
      </c>
      <c r="DN20" s="201">
        <f t="shared" si="12"/>
        <v>6.6401400000000006</v>
      </c>
      <c r="DO20" s="201">
        <f t="shared" si="12"/>
        <v>3.1243230000000004</v>
      </c>
      <c r="DP20" s="201">
        <f t="shared" si="12"/>
        <v>0</v>
      </c>
      <c r="DQ20" s="201">
        <f t="shared" si="13"/>
        <v>0.4895520000000001</v>
      </c>
      <c r="DR20" s="201">
        <f t="shared" si="13"/>
        <v>2.2561559999999998</v>
      </c>
      <c r="DS20" s="201">
        <f t="shared" si="13"/>
        <v>1.6615280000000001</v>
      </c>
      <c r="DT20" s="201">
        <f t="shared" si="13"/>
        <v>5.5199999999999989E-3</v>
      </c>
      <c r="DU20" s="201">
        <f t="shared" si="13"/>
        <v>0.16220699999999999</v>
      </c>
      <c r="DV20" s="201">
        <f t="shared" si="13"/>
        <v>5.3038000000000002E-2</v>
      </c>
      <c r="DW20" s="201">
        <f t="shared" si="13"/>
        <v>0</v>
      </c>
      <c r="DX20" s="201">
        <f t="shared" si="13"/>
        <v>0</v>
      </c>
      <c r="DY20" s="201">
        <f t="shared" si="13"/>
        <v>9.136038000000001</v>
      </c>
      <c r="DZ20" s="201">
        <f t="shared" si="13"/>
        <v>4.7598240000000009</v>
      </c>
      <c r="EA20" s="201">
        <f t="shared" si="13"/>
        <v>2.6112000000000003E-2</v>
      </c>
      <c r="EB20" s="201">
        <f t="shared" si="13"/>
        <v>6.6557640000000013</v>
      </c>
      <c r="EC20" s="201">
        <f t="shared" si="13"/>
        <v>9.0427999999999994E-2</v>
      </c>
      <c r="ED20" s="201">
        <f t="shared" si="13"/>
        <v>1.9450859999999999</v>
      </c>
      <c r="EE20" s="201">
        <f t="shared" si="13"/>
        <v>0</v>
      </c>
      <c r="EF20" s="201">
        <f t="shared" si="13"/>
        <v>0.20279700000000001</v>
      </c>
      <c r="EG20" s="201">
        <f t="shared" si="14"/>
        <v>0.63161999999999996</v>
      </c>
      <c r="EH20" s="201">
        <f t="shared" si="14"/>
        <v>1.7437920000000002</v>
      </c>
      <c r="EI20" s="201">
        <f t="shared" si="14"/>
        <v>0.12659999999999999</v>
      </c>
      <c r="EJ20" s="201">
        <f t="shared" si="14"/>
        <v>4.340000000000001E-3</v>
      </c>
      <c r="EK20" s="201">
        <f t="shared" si="6"/>
        <v>1261.5934339999997</v>
      </c>
      <c r="EL20" s="202">
        <f t="shared" si="7"/>
        <v>4.0000000000000002E-4</v>
      </c>
      <c r="EM20" s="172">
        <f t="shared" si="8"/>
        <v>4.0000000000000002E-4</v>
      </c>
      <c r="EO20" s="172">
        <f t="shared" si="10"/>
        <v>4.0000000000000002E-4</v>
      </c>
      <c r="EQ20" s="170" t="s">
        <v>27</v>
      </c>
      <c r="ER20" s="172">
        <f t="shared" si="9"/>
        <v>4.0000000000000002E-4</v>
      </c>
    </row>
    <row r="21" spans="1:148">
      <c r="A21" s="203" t="s">
        <v>131</v>
      </c>
      <c r="B21" s="204">
        <v>0.09</v>
      </c>
      <c r="C21" s="201">
        <v>0.12</v>
      </c>
      <c r="D21" s="201">
        <v>0.04</v>
      </c>
      <c r="E21" s="201">
        <v>0.26</v>
      </c>
      <c r="F21" s="201"/>
      <c r="G21" s="201">
        <v>0.31</v>
      </c>
      <c r="H21" s="201"/>
      <c r="I21" s="201"/>
      <c r="J21" s="201"/>
      <c r="K21" s="201"/>
      <c r="L21" s="201"/>
      <c r="M21" s="201">
        <v>0.02</v>
      </c>
      <c r="N21" s="201">
        <v>0.02</v>
      </c>
      <c r="O21" s="201"/>
      <c r="P21" s="201"/>
      <c r="Q21" s="201"/>
      <c r="R21" s="201">
        <v>0.18000000000000002</v>
      </c>
      <c r="S21" s="201"/>
      <c r="T21" s="201"/>
      <c r="U21" s="201"/>
      <c r="V21" s="201"/>
      <c r="W21" s="201"/>
      <c r="X21" s="201">
        <v>0.42</v>
      </c>
      <c r="Y21" s="201">
        <v>0.28000000000000003</v>
      </c>
      <c r="Z21" s="201">
        <v>0.26</v>
      </c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>
        <v>0.25</v>
      </c>
      <c r="AM21" s="201">
        <v>0.4</v>
      </c>
      <c r="AN21" s="201"/>
      <c r="AO21" s="201"/>
      <c r="AP21" s="201"/>
      <c r="AQ21" s="201"/>
      <c r="AR21" s="201"/>
      <c r="AS21" s="201">
        <v>421.39</v>
      </c>
      <c r="AT21" s="201"/>
      <c r="AU21" s="201">
        <v>1.22</v>
      </c>
      <c r="AV21" s="201"/>
      <c r="AW21" s="201"/>
      <c r="AX21" s="201">
        <v>0.16</v>
      </c>
      <c r="AY21" s="201">
        <v>0.02</v>
      </c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>
        <v>0.11</v>
      </c>
      <c r="BN21" s="201">
        <v>0.02</v>
      </c>
      <c r="BO21" s="201"/>
      <c r="BP21" s="201"/>
      <c r="BQ21" s="201"/>
      <c r="BR21" s="205">
        <v>425.57</v>
      </c>
      <c r="BT21" s="195" t="s">
        <v>131</v>
      </c>
      <c r="BU21" s="201">
        <f t="shared" si="5"/>
        <v>8.9999999999999992E-5</v>
      </c>
      <c r="BV21" s="201">
        <f t="shared" si="5"/>
        <v>2.1479999999999997E-3</v>
      </c>
      <c r="BW21" s="201">
        <f t="shared" si="5"/>
        <v>1.2800000000000002E-4</v>
      </c>
      <c r="BX21" s="201">
        <f t="shared" si="5"/>
        <v>7.9039999999999996E-3</v>
      </c>
      <c r="BY21" s="201">
        <f t="shared" si="5"/>
        <v>0</v>
      </c>
      <c r="BZ21" s="201">
        <f t="shared" si="5"/>
        <v>1.3857E-2</v>
      </c>
      <c r="CA21" s="201">
        <f t="shared" si="5"/>
        <v>0</v>
      </c>
      <c r="CB21" s="201">
        <f t="shared" si="5"/>
        <v>0</v>
      </c>
      <c r="CC21" s="201">
        <f t="shared" si="5"/>
        <v>0</v>
      </c>
      <c r="CD21" s="201">
        <f t="shared" si="5"/>
        <v>0</v>
      </c>
      <c r="CE21" s="201">
        <f t="shared" si="5"/>
        <v>0</v>
      </c>
      <c r="CF21" s="201">
        <f t="shared" si="5"/>
        <v>3.4200000000000002E-4</v>
      </c>
      <c r="CG21" s="201">
        <f t="shared" si="5"/>
        <v>5.8E-5</v>
      </c>
      <c r="CH21" s="201">
        <f t="shared" si="5"/>
        <v>0</v>
      </c>
      <c r="CI21" s="201">
        <f t="shared" si="5"/>
        <v>0</v>
      </c>
      <c r="CJ21" s="201">
        <f t="shared" si="5"/>
        <v>0</v>
      </c>
      <c r="CK21" s="201">
        <f t="shared" si="11"/>
        <v>4.5000000000000004E-4</v>
      </c>
      <c r="CL21" s="201">
        <f t="shared" si="11"/>
        <v>0</v>
      </c>
      <c r="CM21" s="201">
        <f t="shared" si="11"/>
        <v>0</v>
      </c>
      <c r="CN21" s="201">
        <f t="shared" si="11"/>
        <v>0</v>
      </c>
      <c r="CO21" s="201">
        <f t="shared" si="11"/>
        <v>0</v>
      </c>
      <c r="CP21" s="201">
        <f t="shared" si="11"/>
        <v>0</v>
      </c>
      <c r="CQ21" s="201">
        <f t="shared" si="11"/>
        <v>7.5599999999999994E-4</v>
      </c>
      <c r="CR21" s="201">
        <f t="shared" si="11"/>
        <v>5.2640000000000004E-3</v>
      </c>
      <c r="CS21" s="201">
        <f t="shared" si="11"/>
        <v>3.5620000000000001E-3</v>
      </c>
      <c r="CT21" s="201">
        <f t="shared" si="11"/>
        <v>0</v>
      </c>
      <c r="CU21" s="201">
        <f t="shared" si="11"/>
        <v>0</v>
      </c>
      <c r="CV21" s="201">
        <f t="shared" si="11"/>
        <v>0</v>
      </c>
      <c r="CW21" s="201">
        <f t="shared" si="11"/>
        <v>0</v>
      </c>
      <c r="CX21" s="201">
        <f t="shared" si="11"/>
        <v>0</v>
      </c>
      <c r="CY21" s="201">
        <f t="shared" si="11"/>
        <v>0</v>
      </c>
      <c r="CZ21" s="201">
        <f t="shared" si="11"/>
        <v>0</v>
      </c>
      <c r="DA21" s="201">
        <f t="shared" si="12"/>
        <v>0</v>
      </c>
      <c r="DB21" s="201">
        <f t="shared" si="12"/>
        <v>0</v>
      </c>
      <c r="DC21" s="201">
        <f t="shared" si="12"/>
        <v>0</v>
      </c>
      <c r="DD21" s="201">
        <f t="shared" si="12"/>
        <v>0</v>
      </c>
      <c r="DE21" s="201">
        <f t="shared" si="12"/>
        <v>1.225E-3</v>
      </c>
      <c r="DF21" s="201">
        <f t="shared" si="12"/>
        <v>2.2800000000000003E-3</v>
      </c>
      <c r="DG21" s="201">
        <f t="shared" si="12"/>
        <v>0</v>
      </c>
      <c r="DH21" s="201">
        <f t="shared" si="12"/>
        <v>0</v>
      </c>
      <c r="DI21" s="201">
        <f t="shared" si="12"/>
        <v>0</v>
      </c>
      <c r="DJ21" s="201">
        <f t="shared" si="12"/>
        <v>0</v>
      </c>
      <c r="DK21" s="201">
        <f t="shared" si="12"/>
        <v>0</v>
      </c>
      <c r="DL21" s="201">
        <f t="shared" si="12"/>
        <v>21.153777999999999</v>
      </c>
      <c r="DM21" s="201">
        <f t="shared" si="12"/>
        <v>0</v>
      </c>
      <c r="DN21" s="201">
        <f t="shared" si="12"/>
        <v>2.3789999999999999E-2</v>
      </c>
      <c r="DO21" s="201">
        <f t="shared" si="12"/>
        <v>0</v>
      </c>
      <c r="DP21" s="201">
        <f t="shared" si="12"/>
        <v>0</v>
      </c>
      <c r="DQ21" s="201">
        <f t="shared" si="13"/>
        <v>2.2560000000000002E-3</v>
      </c>
      <c r="DR21" s="201">
        <f t="shared" si="13"/>
        <v>8.3999999999999995E-5</v>
      </c>
      <c r="DS21" s="201">
        <f t="shared" si="13"/>
        <v>0</v>
      </c>
      <c r="DT21" s="201">
        <f t="shared" si="13"/>
        <v>0</v>
      </c>
      <c r="DU21" s="201">
        <f t="shared" si="13"/>
        <v>0</v>
      </c>
      <c r="DV21" s="201">
        <f t="shared" si="13"/>
        <v>0</v>
      </c>
      <c r="DW21" s="201">
        <f t="shared" si="13"/>
        <v>0</v>
      </c>
      <c r="DX21" s="201">
        <f t="shared" si="13"/>
        <v>0</v>
      </c>
      <c r="DY21" s="201">
        <f t="shared" si="13"/>
        <v>0</v>
      </c>
      <c r="DZ21" s="201">
        <f t="shared" si="13"/>
        <v>0</v>
      </c>
      <c r="EA21" s="201">
        <f t="shared" si="13"/>
        <v>0</v>
      </c>
      <c r="EB21" s="201">
        <f t="shared" si="13"/>
        <v>0</v>
      </c>
      <c r="EC21" s="201">
        <f t="shared" si="13"/>
        <v>0</v>
      </c>
      <c r="ED21" s="201">
        <f t="shared" si="13"/>
        <v>0</v>
      </c>
      <c r="EE21" s="201">
        <f t="shared" si="13"/>
        <v>0</v>
      </c>
      <c r="EF21" s="201">
        <f t="shared" si="13"/>
        <v>9.5699999999999995E-4</v>
      </c>
      <c r="EG21" s="201">
        <f t="shared" si="14"/>
        <v>3.6000000000000001E-5</v>
      </c>
      <c r="EH21" s="201">
        <f t="shared" si="14"/>
        <v>0</v>
      </c>
      <c r="EI21" s="201">
        <f t="shared" si="14"/>
        <v>0</v>
      </c>
      <c r="EJ21" s="201">
        <f t="shared" si="14"/>
        <v>0</v>
      </c>
      <c r="EK21" s="201">
        <f t="shared" si="6"/>
        <v>21.218965000000001</v>
      </c>
      <c r="EL21" s="202">
        <f t="shared" si="7"/>
        <v>0</v>
      </c>
      <c r="EM21" s="172">
        <f t="shared" si="8"/>
        <v>0</v>
      </c>
      <c r="EO21" s="172">
        <f t="shared" si="10"/>
        <v>0</v>
      </c>
      <c r="EQ21" s="170" t="s">
        <v>131</v>
      </c>
      <c r="ER21" s="172">
        <f t="shared" si="9"/>
        <v>0</v>
      </c>
    </row>
    <row r="22" spans="1:148">
      <c r="A22" s="203" t="s">
        <v>30</v>
      </c>
      <c r="B22" s="204">
        <v>49.31</v>
      </c>
      <c r="C22" s="201">
        <v>37915.680000000008</v>
      </c>
      <c r="D22" s="201">
        <v>212.5</v>
      </c>
      <c r="E22" s="201">
        <v>6666.9800000000023</v>
      </c>
      <c r="F22" s="201"/>
      <c r="G22" s="201">
        <v>17934.979999999996</v>
      </c>
      <c r="H22" s="201"/>
      <c r="I22" s="201">
        <v>8.0500000000000007</v>
      </c>
      <c r="J22" s="201">
        <v>481.55</v>
      </c>
      <c r="K22" s="201">
        <v>635.64</v>
      </c>
      <c r="L22" s="201">
        <v>89.72</v>
      </c>
      <c r="M22" s="201">
        <v>2256.39</v>
      </c>
      <c r="N22" s="201">
        <v>411.76000000000005</v>
      </c>
      <c r="O22" s="201"/>
      <c r="P22" s="201"/>
      <c r="Q22" s="201"/>
      <c r="R22" s="201">
        <v>142.03</v>
      </c>
      <c r="S22" s="201"/>
      <c r="T22" s="201"/>
      <c r="U22" s="201"/>
      <c r="V22" s="201"/>
      <c r="W22" s="201"/>
      <c r="X22" s="201">
        <v>193.63000000000005</v>
      </c>
      <c r="Y22" s="201">
        <v>207.10000000000002</v>
      </c>
      <c r="Z22" s="201">
        <v>173.44</v>
      </c>
      <c r="AA22" s="201"/>
      <c r="AB22" s="201"/>
      <c r="AC22" s="201">
        <v>170.13</v>
      </c>
      <c r="AD22" s="201">
        <v>216.81000000000006</v>
      </c>
      <c r="AE22" s="201"/>
      <c r="AF22" s="201"/>
      <c r="AG22" s="201"/>
      <c r="AH22" s="201"/>
      <c r="AI22" s="201"/>
      <c r="AJ22" s="201"/>
      <c r="AK22" s="201"/>
      <c r="AL22" s="201">
        <v>920.39</v>
      </c>
      <c r="AM22" s="201">
        <v>522.37</v>
      </c>
      <c r="AN22" s="201">
        <v>779.42000000000007</v>
      </c>
      <c r="AO22" s="201"/>
      <c r="AP22" s="201"/>
      <c r="AQ22" s="201"/>
      <c r="AR22" s="201">
        <v>1.55</v>
      </c>
      <c r="AS22" s="201">
        <v>7.2799999999999994</v>
      </c>
      <c r="AT22" s="201">
        <v>25.520000000000007</v>
      </c>
      <c r="AU22" s="201">
        <v>5336.4900000000016</v>
      </c>
      <c r="AV22" s="201">
        <v>1254.7700000000002</v>
      </c>
      <c r="AW22" s="201"/>
      <c r="AX22" s="201">
        <v>64.36</v>
      </c>
      <c r="AY22" s="201">
        <v>566.32000000000005</v>
      </c>
      <c r="AZ22" s="201">
        <v>35.340000000000003</v>
      </c>
      <c r="BA22" s="201">
        <v>2.629999999999999</v>
      </c>
      <c r="BB22" s="201">
        <v>9.7399999999999984</v>
      </c>
      <c r="BC22" s="201">
        <v>18.720000000000002</v>
      </c>
      <c r="BD22" s="201"/>
      <c r="BE22" s="201"/>
      <c r="BF22" s="201">
        <v>1164.0999999999999</v>
      </c>
      <c r="BG22" s="201">
        <v>746.8599999999999</v>
      </c>
      <c r="BH22" s="201">
        <v>9.64</v>
      </c>
      <c r="BI22" s="201">
        <v>767.53</v>
      </c>
      <c r="BJ22" s="201">
        <v>113.08999999999999</v>
      </c>
      <c r="BK22" s="201">
        <v>796.86</v>
      </c>
      <c r="BL22" s="201"/>
      <c r="BM22" s="201">
        <v>46.04000000000002</v>
      </c>
      <c r="BN22" s="201">
        <v>386.80999999999995</v>
      </c>
      <c r="BO22" s="201">
        <v>838.21999999999991</v>
      </c>
      <c r="BP22" s="201">
        <v>84.36999999999999</v>
      </c>
      <c r="BQ22" s="201">
        <v>1.84</v>
      </c>
      <c r="BR22" s="205">
        <v>82265.960000000036</v>
      </c>
      <c r="BT22" s="195" t="s">
        <v>30</v>
      </c>
      <c r="BU22" s="201">
        <f t="shared" si="5"/>
        <v>4.9310000000000007E-2</v>
      </c>
      <c r="BV22" s="201">
        <f t="shared" si="5"/>
        <v>678.69067200000006</v>
      </c>
      <c r="BW22" s="201">
        <f t="shared" si="5"/>
        <v>0.68</v>
      </c>
      <c r="BX22" s="201">
        <f t="shared" si="5"/>
        <v>202.67619200000007</v>
      </c>
      <c r="BY22" s="201">
        <f t="shared" si="5"/>
        <v>0</v>
      </c>
      <c r="BZ22" s="201">
        <f t="shared" si="5"/>
        <v>801.6936059999997</v>
      </c>
      <c r="CA22" s="201">
        <f t="shared" si="5"/>
        <v>0</v>
      </c>
      <c r="CB22" s="201">
        <f t="shared" si="5"/>
        <v>0.14812</v>
      </c>
      <c r="CC22" s="201">
        <f t="shared" si="5"/>
        <v>1.44465</v>
      </c>
      <c r="CD22" s="201">
        <f t="shared" si="5"/>
        <v>0.57207599999999992</v>
      </c>
      <c r="CE22" s="201">
        <f t="shared" si="5"/>
        <v>4.4859999999999997E-2</v>
      </c>
      <c r="CF22" s="201">
        <f t="shared" si="5"/>
        <v>38.584268999999999</v>
      </c>
      <c r="CG22" s="201">
        <f t="shared" si="5"/>
        <v>1.1941040000000001</v>
      </c>
      <c r="CH22" s="201">
        <f t="shared" si="5"/>
        <v>0</v>
      </c>
      <c r="CI22" s="201">
        <f t="shared" si="5"/>
        <v>0</v>
      </c>
      <c r="CJ22" s="201">
        <f t="shared" si="5"/>
        <v>0</v>
      </c>
      <c r="CK22" s="201">
        <f t="shared" si="11"/>
        <v>0.35507500000000003</v>
      </c>
      <c r="CL22" s="201">
        <f t="shared" si="11"/>
        <v>0</v>
      </c>
      <c r="CM22" s="201">
        <f t="shared" si="11"/>
        <v>0</v>
      </c>
      <c r="CN22" s="201">
        <f t="shared" si="11"/>
        <v>0</v>
      </c>
      <c r="CO22" s="201">
        <f t="shared" si="11"/>
        <v>0</v>
      </c>
      <c r="CP22" s="201">
        <f t="shared" si="11"/>
        <v>0</v>
      </c>
      <c r="CQ22" s="201">
        <f t="shared" si="11"/>
        <v>0.34853400000000007</v>
      </c>
      <c r="CR22" s="201">
        <f t="shared" si="11"/>
        <v>3.8934800000000007</v>
      </c>
      <c r="CS22" s="201">
        <f t="shared" si="11"/>
        <v>2.376128</v>
      </c>
      <c r="CT22" s="201">
        <f t="shared" si="11"/>
        <v>0</v>
      </c>
      <c r="CU22" s="201">
        <f t="shared" si="11"/>
        <v>0</v>
      </c>
      <c r="CV22" s="201">
        <f t="shared" si="11"/>
        <v>0.78259800000000002</v>
      </c>
      <c r="CW22" s="201">
        <f t="shared" si="11"/>
        <v>0.69379200000000019</v>
      </c>
      <c r="CX22" s="201">
        <f t="shared" si="11"/>
        <v>0</v>
      </c>
      <c r="CY22" s="201">
        <f t="shared" si="11"/>
        <v>0</v>
      </c>
      <c r="CZ22" s="201">
        <f t="shared" si="11"/>
        <v>0</v>
      </c>
      <c r="DA22" s="201">
        <f t="shared" si="12"/>
        <v>0</v>
      </c>
      <c r="DB22" s="201">
        <f t="shared" si="12"/>
        <v>0</v>
      </c>
      <c r="DC22" s="201">
        <f t="shared" si="12"/>
        <v>0</v>
      </c>
      <c r="DD22" s="201">
        <f t="shared" si="12"/>
        <v>0</v>
      </c>
      <c r="DE22" s="201">
        <f t="shared" si="12"/>
        <v>4.5099109999999998</v>
      </c>
      <c r="DF22" s="201">
        <f t="shared" si="12"/>
        <v>2.977509</v>
      </c>
      <c r="DG22" s="201">
        <f t="shared" si="12"/>
        <v>13.795734000000001</v>
      </c>
      <c r="DH22" s="201">
        <f t="shared" si="12"/>
        <v>0</v>
      </c>
      <c r="DI22" s="201">
        <f t="shared" si="12"/>
        <v>0</v>
      </c>
      <c r="DJ22" s="201">
        <f t="shared" si="12"/>
        <v>0</v>
      </c>
      <c r="DK22" s="201">
        <f t="shared" si="12"/>
        <v>4.5260000000000002E-2</v>
      </c>
      <c r="DL22" s="201">
        <f t="shared" si="12"/>
        <v>0.365456</v>
      </c>
      <c r="DM22" s="201">
        <f t="shared" si="12"/>
        <v>0.51805600000000007</v>
      </c>
      <c r="DN22" s="201">
        <f t="shared" si="12"/>
        <v>104.06155500000003</v>
      </c>
      <c r="DO22" s="201">
        <f t="shared" si="12"/>
        <v>5.1445570000000016</v>
      </c>
      <c r="DP22" s="201">
        <f t="shared" si="12"/>
        <v>0</v>
      </c>
      <c r="DQ22" s="201">
        <f t="shared" si="13"/>
        <v>0.90747599999999995</v>
      </c>
      <c r="DR22" s="201">
        <f t="shared" si="13"/>
        <v>2.3785440000000002</v>
      </c>
      <c r="DS22" s="201">
        <f t="shared" si="13"/>
        <v>2.2334880000000004</v>
      </c>
      <c r="DT22" s="201">
        <f t="shared" si="13"/>
        <v>6.048999999999998E-3</v>
      </c>
      <c r="DU22" s="201">
        <f t="shared" si="13"/>
        <v>0.26200599999999996</v>
      </c>
      <c r="DV22" s="201">
        <f t="shared" si="13"/>
        <v>8.6112000000000008E-2</v>
      </c>
      <c r="DW22" s="201">
        <f t="shared" si="13"/>
        <v>0</v>
      </c>
      <c r="DX22" s="201">
        <f t="shared" si="13"/>
        <v>0</v>
      </c>
      <c r="DY22" s="201">
        <f t="shared" si="13"/>
        <v>15.016889999999998</v>
      </c>
      <c r="DZ22" s="201">
        <f t="shared" si="13"/>
        <v>7.9167159999999992</v>
      </c>
      <c r="EA22" s="201">
        <f t="shared" si="13"/>
        <v>4.6272000000000008E-2</v>
      </c>
      <c r="EB22" s="201">
        <f t="shared" si="13"/>
        <v>10.822172999999999</v>
      </c>
      <c r="EC22" s="201">
        <f t="shared" si="13"/>
        <v>0.14701699999999998</v>
      </c>
      <c r="ED22" s="201">
        <f t="shared" si="13"/>
        <v>3.1077539999999999</v>
      </c>
      <c r="EE22" s="201">
        <f t="shared" si="13"/>
        <v>0</v>
      </c>
      <c r="EF22" s="201">
        <f t="shared" si="13"/>
        <v>0.40054800000000013</v>
      </c>
      <c r="EG22" s="201">
        <f t="shared" si="14"/>
        <v>0.69625799999999993</v>
      </c>
      <c r="EH22" s="201">
        <f t="shared" si="14"/>
        <v>2.8499479999999995</v>
      </c>
      <c r="EI22" s="201">
        <f t="shared" si="14"/>
        <v>0.126555</v>
      </c>
      <c r="EJ22" s="201">
        <f t="shared" si="14"/>
        <v>6.4400000000000004E-3</v>
      </c>
      <c r="EK22" s="201">
        <f t="shared" si="6"/>
        <v>1912.6557500000001</v>
      </c>
      <c r="EL22" s="202">
        <f t="shared" si="7"/>
        <v>5.0000000000000001E-4</v>
      </c>
      <c r="EM22" s="172">
        <f t="shared" si="8"/>
        <v>5.0000000000000001E-4</v>
      </c>
      <c r="EO22" s="172">
        <f t="shared" si="10"/>
        <v>5.0000000000000001E-4</v>
      </c>
      <c r="EQ22" s="170" t="s">
        <v>30</v>
      </c>
      <c r="ER22" s="172">
        <f t="shared" si="9"/>
        <v>5.0000000000000001E-4</v>
      </c>
    </row>
    <row r="23" spans="1:148">
      <c r="A23" s="203" t="s">
        <v>31</v>
      </c>
      <c r="B23" s="204">
        <v>4.8999999999999986</v>
      </c>
      <c r="C23" s="201">
        <v>1209.48</v>
      </c>
      <c r="D23" s="201">
        <v>0.83000000000000018</v>
      </c>
      <c r="E23" s="201">
        <v>400.94999999999993</v>
      </c>
      <c r="F23" s="201"/>
      <c r="G23" s="201">
        <v>4163.2699999999995</v>
      </c>
      <c r="H23" s="201"/>
      <c r="I23" s="201">
        <v>4.51</v>
      </c>
      <c r="J23" s="201">
        <v>100.06</v>
      </c>
      <c r="K23" s="201">
        <v>126.09</v>
      </c>
      <c r="L23" s="201">
        <v>18.939999999999998</v>
      </c>
      <c r="M23" s="201">
        <v>433.98</v>
      </c>
      <c r="N23" s="201">
        <v>44.430000000000007</v>
      </c>
      <c r="O23" s="201"/>
      <c r="P23" s="201"/>
      <c r="Q23" s="201"/>
      <c r="R23" s="201">
        <v>29.019999999999996</v>
      </c>
      <c r="S23" s="201"/>
      <c r="T23" s="201"/>
      <c r="U23" s="201"/>
      <c r="V23" s="201"/>
      <c r="W23" s="201"/>
      <c r="X23" s="201">
        <v>23.320000000000004</v>
      </c>
      <c r="Y23" s="201">
        <v>23.830000000000002</v>
      </c>
      <c r="Z23" s="201">
        <v>19.03</v>
      </c>
      <c r="AA23" s="201"/>
      <c r="AB23" s="201"/>
      <c r="AC23" s="201">
        <v>54.170000000000009</v>
      </c>
      <c r="AD23" s="201">
        <v>39.97</v>
      </c>
      <c r="AE23" s="201"/>
      <c r="AF23" s="201"/>
      <c r="AG23" s="201"/>
      <c r="AH23" s="201"/>
      <c r="AI23" s="201"/>
      <c r="AJ23" s="201"/>
      <c r="AK23" s="201"/>
      <c r="AL23" s="201">
        <v>136.27000000000001</v>
      </c>
      <c r="AM23" s="201">
        <v>86.749999999999986</v>
      </c>
      <c r="AN23" s="201">
        <v>142.61999999999998</v>
      </c>
      <c r="AO23" s="201"/>
      <c r="AP23" s="201"/>
      <c r="AQ23" s="201"/>
      <c r="AR23" s="201">
        <v>0.58000000000000007</v>
      </c>
      <c r="AS23" s="201">
        <v>3.5</v>
      </c>
      <c r="AT23" s="201">
        <v>4.08</v>
      </c>
      <c r="AU23" s="201">
        <v>266.65999999999997</v>
      </c>
      <c r="AV23" s="201">
        <v>212.24</v>
      </c>
      <c r="AW23" s="201"/>
      <c r="AX23" s="201">
        <v>13.170000000000003</v>
      </c>
      <c r="AY23" s="201">
        <v>519.76</v>
      </c>
      <c r="AZ23" s="201">
        <v>20.89</v>
      </c>
      <c r="BA23" s="201">
        <v>1.02</v>
      </c>
      <c r="BB23" s="201">
        <v>1.84</v>
      </c>
      <c r="BC23" s="201">
        <v>2.8699999999999997</v>
      </c>
      <c r="BD23" s="201"/>
      <c r="BE23" s="201"/>
      <c r="BF23" s="201">
        <v>200.39</v>
      </c>
      <c r="BG23" s="201">
        <v>154.77000000000001</v>
      </c>
      <c r="BH23" s="201"/>
      <c r="BI23" s="201">
        <v>160.96</v>
      </c>
      <c r="BJ23" s="201">
        <v>23.48</v>
      </c>
      <c r="BK23" s="201">
        <v>177.09000000000003</v>
      </c>
      <c r="BL23" s="201"/>
      <c r="BM23" s="201">
        <v>5.3499999999999979</v>
      </c>
      <c r="BN23" s="201">
        <v>304.97999999999996</v>
      </c>
      <c r="BO23" s="201">
        <v>150.82999999999998</v>
      </c>
      <c r="BP23" s="201">
        <v>84.38</v>
      </c>
      <c r="BQ23" s="201">
        <v>-6.0000000000000005E-2</v>
      </c>
      <c r="BR23" s="205">
        <v>9371.2000000000007</v>
      </c>
      <c r="BT23" s="195" t="s">
        <v>31</v>
      </c>
      <c r="BU23" s="201">
        <f t="shared" si="5"/>
        <v>4.899999999999999E-3</v>
      </c>
      <c r="BV23" s="201">
        <f t="shared" si="5"/>
        <v>21.649691999999998</v>
      </c>
      <c r="BW23" s="201">
        <f t="shared" si="5"/>
        <v>2.6560000000000008E-3</v>
      </c>
      <c r="BX23" s="201">
        <f t="shared" si="5"/>
        <v>12.188879999999997</v>
      </c>
      <c r="BY23" s="201">
        <f t="shared" si="5"/>
        <v>0</v>
      </c>
      <c r="BZ23" s="201">
        <f t="shared" si="5"/>
        <v>186.09816899999996</v>
      </c>
      <c r="CA23" s="201">
        <f t="shared" si="5"/>
        <v>0</v>
      </c>
      <c r="CB23" s="201">
        <f t="shared" si="5"/>
        <v>8.2983999999999988E-2</v>
      </c>
      <c r="CC23" s="201">
        <f t="shared" si="5"/>
        <v>0.30018</v>
      </c>
      <c r="CD23" s="201">
        <f t="shared" si="5"/>
        <v>0.113481</v>
      </c>
      <c r="CE23" s="201">
        <f t="shared" si="5"/>
        <v>9.4699999999999993E-3</v>
      </c>
      <c r="CF23" s="201">
        <f t="shared" si="5"/>
        <v>7.4210580000000004</v>
      </c>
      <c r="CG23" s="201">
        <f t="shared" si="5"/>
        <v>0.12884700000000002</v>
      </c>
      <c r="CH23" s="201">
        <f t="shared" si="5"/>
        <v>0</v>
      </c>
      <c r="CI23" s="201">
        <f t="shared" si="5"/>
        <v>0</v>
      </c>
      <c r="CJ23" s="201">
        <f t="shared" si="5"/>
        <v>0</v>
      </c>
      <c r="CK23" s="201">
        <f t="shared" si="11"/>
        <v>7.2549999999999989E-2</v>
      </c>
      <c r="CL23" s="201">
        <f t="shared" si="11"/>
        <v>0</v>
      </c>
      <c r="CM23" s="201">
        <f t="shared" si="11"/>
        <v>0</v>
      </c>
      <c r="CN23" s="201">
        <f t="shared" si="11"/>
        <v>0</v>
      </c>
      <c r="CO23" s="201">
        <f t="shared" si="11"/>
        <v>0</v>
      </c>
      <c r="CP23" s="201">
        <f t="shared" si="11"/>
        <v>0</v>
      </c>
      <c r="CQ23" s="201">
        <f t="shared" si="11"/>
        <v>4.1976000000000006E-2</v>
      </c>
      <c r="CR23" s="201">
        <f t="shared" si="11"/>
        <v>0.44800400000000007</v>
      </c>
      <c r="CS23" s="201">
        <f t="shared" si="11"/>
        <v>0.26071100000000003</v>
      </c>
      <c r="CT23" s="201">
        <f t="shared" si="11"/>
        <v>0</v>
      </c>
      <c r="CU23" s="201">
        <f t="shared" si="11"/>
        <v>0</v>
      </c>
      <c r="CV23" s="201">
        <f t="shared" si="11"/>
        <v>0.24918200000000004</v>
      </c>
      <c r="CW23" s="201">
        <f t="shared" si="11"/>
        <v>0.12790399999999999</v>
      </c>
      <c r="CX23" s="201">
        <f t="shared" si="11"/>
        <v>0</v>
      </c>
      <c r="CY23" s="201">
        <f t="shared" si="11"/>
        <v>0</v>
      </c>
      <c r="CZ23" s="201">
        <f t="shared" si="11"/>
        <v>0</v>
      </c>
      <c r="DA23" s="201">
        <f t="shared" si="12"/>
        <v>0</v>
      </c>
      <c r="DB23" s="201">
        <f t="shared" si="12"/>
        <v>0</v>
      </c>
      <c r="DC23" s="201">
        <f t="shared" si="12"/>
        <v>0</v>
      </c>
      <c r="DD23" s="201">
        <f t="shared" si="12"/>
        <v>0</v>
      </c>
      <c r="DE23" s="201">
        <f t="shared" si="12"/>
        <v>0.66772300000000007</v>
      </c>
      <c r="DF23" s="201">
        <f t="shared" si="12"/>
        <v>0.49447499999999994</v>
      </c>
      <c r="DG23" s="201">
        <f t="shared" si="12"/>
        <v>2.5243739999999995</v>
      </c>
      <c r="DH23" s="201">
        <f t="shared" si="12"/>
        <v>0</v>
      </c>
      <c r="DI23" s="201">
        <f t="shared" si="12"/>
        <v>0</v>
      </c>
      <c r="DJ23" s="201">
        <f t="shared" si="12"/>
        <v>0</v>
      </c>
      <c r="DK23" s="201">
        <f t="shared" si="12"/>
        <v>1.6936000000000003E-2</v>
      </c>
      <c r="DL23" s="201">
        <f t="shared" si="12"/>
        <v>0.1757</v>
      </c>
      <c r="DM23" s="201">
        <f t="shared" si="12"/>
        <v>8.2823999999999995E-2</v>
      </c>
      <c r="DN23" s="201">
        <f t="shared" si="12"/>
        <v>5.1998699999999998</v>
      </c>
      <c r="DO23" s="201">
        <f t="shared" si="12"/>
        <v>0.87018400000000007</v>
      </c>
      <c r="DP23" s="201">
        <f t="shared" si="12"/>
        <v>0</v>
      </c>
      <c r="DQ23" s="201">
        <f t="shared" si="13"/>
        <v>0.18569700000000006</v>
      </c>
      <c r="DR23" s="201">
        <f t="shared" si="13"/>
        <v>2.182992</v>
      </c>
      <c r="DS23" s="201">
        <f t="shared" si="13"/>
        <v>1.3202480000000001</v>
      </c>
      <c r="DT23" s="201">
        <f t="shared" si="13"/>
        <v>2.346E-3</v>
      </c>
      <c r="DU23" s="201">
        <f t="shared" si="13"/>
        <v>4.9496000000000005E-2</v>
      </c>
      <c r="DV23" s="201">
        <f t="shared" si="13"/>
        <v>1.3201999999999998E-2</v>
      </c>
      <c r="DW23" s="201">
        <f t="shared" si="13"/>
        <v>0</v>
      </c>
      <c r="DX23" s="201">
        <f t="shared" si="13"/>
        <v>0</v>
      </c>
      <c r="DY23" s="201">
        <f t="shared" si="13"/>
        <v>2.5850309999999999</v>
      </c>
      <c r="DZ23" s="201">
        <f t="shared" si="13"/>
        <v>1.6405620000000001</v>
      </c>
      <c r="EA23" s="201">
        <f t="shared" si="13"/>
        <v>0</v>
      </c>
      <c r="EB23" s="201">
        <f t="shared" si="13"/>
        <v>2.269536</v>
      </c>
      <c r="EC23" s="201">
        <f t="shared" si="13"/>
        <v>3.0523999999999999E-2</v>
      </c>
      <c r="ED23" s="201">
        <f t="shared" si="13"/>
        <v>0.69065100000000013</v>
      </c>
      <c r="EE23" s="201">
        <f t="shared" si="13"/>
        <v>0</v>
      </c>
      <c r="EF23" s="201">
        <f t="shared" si="13"/>
        <v>4.6544999999999975E-2</v>
      </c>
      <c r="EG23" s="201">
        <f t="shared" si="14"/>
        <v>0.5489639999999999</v>
      </c>
      <c r="EH23" s="201">
        <f t="shared" si="14"/>
        <v>0.51282199999999989</v>
      </c>
      <c r="EI23" s="201">
        <f t="shared" si="14"/>
        <v>0.12656999999999999</v>
      </c>
      <c r="EJ23" s="201">
        <f t="shared" si="14"/>
        <v>-2.1000000000000001E-4</v>
      </c>
      <c r="EK23" s="201">
        <f t="shared" si="6"/>
        <v>251.43770599999991</v>
      </c>
      <c r="EL23" s="202">
        <f t="shared" si="7"/>
        <v>1E-4</v>
      </c>
      <c r="EM23" s="172">
        <f t="shared" si="8"/>
        <v>1E-4</v>
      </c>
      <c r="EO23" s="172">
        <f t="shared" si="10"/>
        <v>1E-4</v>
      </c>
      <c r="EQ23" s="170" t="s">
        <v>31</v>
      </c>
      <c r="ER23" s="172">
        <f t="shared" si="9"/>
        <v>1E-4</v>
      </c>
    </row>
    <row r="24" spans="1:148">
      <c r="A24" s="203" t="s">
        <v>32</v>
      </c>
      <c r="B24" s="204">
        <v>101564.06000000003</v>
      </c>
      <c r="C24" s="201">
        <v>274564.88</v>
      </c>
      <c r="D24" s="201">
        <v>173722.40000000002</v>
      </c>
      <c r="E24" s="201">
        <v>869638.21</v>
      </c>
      <c r="F24" s="201">
        <v>174828.58000000002</v>
      </c>
      <c r="G24" s="201">
        <v>489549.54999999993</v>
      </c>
      <c r="H24" s="201">
        <v>144705.96</v>
      </c>
      <c r="I24" s="201">
        <v>192454.49999999997</v>
      </c>
      <c r="J24" s="201">
        <v>63326.85</v>
      </c>
      <c r="K24" s="201">
        <v>83236.62</v>
      </c>
      <c r="L24" s="201">
        <v>30126.670000000002</v>
      </c>
      <c r="M24" s="201">
        <v>460152.90999999992</v>
      </c>
      <c r="N24" s="201">
        <v>61632.370000000017</v>
      </c>
      <c r="O24" s="201">
        <v>1251460.58</v>
      </c>
      <c r="P24" s="201">
        <v>128731.64</v>
      </c>
      <c r="Q24" s="201">
        <v>325522.3</v>
      </c>
      <c r="R24" s="201">
        <v>166903.21</v>
      </c>
      <c r="S24" s="201">
        <v>577786.92999999993</v>
      </c>
      <c r="T24" s="201">
        <v>272089.76</v>
      </c>
      <c r="U24" s="201">
        <v>102664.52</v>
      </c>
      <c r="V24" s="201">
        <v>134684.96999999997</v>
      </c>
      <c r="W24" s="201">
        <v>216657.09999999998</v>
      </c>
      <c r="X24" s="201">
        <v>251922.59999999998</v>
      </c>
      <c r="Y24" s="201">
        <v>279031.97000000003</v>
      </c>
      <c r="Z24" s="201">
        <v>271851.21000000002</v>
      </c>
      <c r="AA24" s="201">
        <v>100939.95000000001</v>
      </c>
      <c r="AB24" s="201">
        <v>309178.18000000005</v>
      </c>
      <c r="AC24" s="201">
        <v>33320.969999999994</v>
      </c>
      <c r="AD24" s="201">
        <v>103206.99000000003</v>
      </c>
      <c r="AE24" s="201">
        <v>298757.39999999997</v>
      </c>
      <c r="AF24" s="201">
        <v>148524.78000000003</v>
      </c>
      <c r="AG24" s="201">
        <v>97667.89</v>
      </c>
      <c r="AH24" s="201">
        <v>131559.20000000001</v>
      </c>
      <c r="AI24" s="201">
        <v>33641.46</v>
      </c>
      <c r="AJ24" s="201">
        <v>13498.150000000001</v>
      </c>
      <c r="AK24" s="201">
        <v>399859.73</v>
      </c>
      <c r="AL24" s="201">
        <v>122879.69</v>
      </c>
      <c r="AM24" s="201">
        <v>103656.51</v>
      </c>
      <c r="AN24" s="201">
        <v>101463.61</v>
      </c>
      <c r="AO24" s="201"/>
      <c r="AP24" s="201">
        <v>126.17999999999999</v>
      </c>
      <c r="AQ24" s="201"/>
      <c r="AR24" s="201">
        <v>1843.2599999999998</v>
      </c>
      <c r="AS24" s="201">
        <v>1101765.1199999999</v>
      </c>
      <c r="AT24" s="201">
        <v>794194.03999999992</v>
      </c>
      <c r="AU24" s="201">
        <v>358915.35</v>
      </c>
      <c r="AV24" s="201">
        <v>162709.97999999998</v>
      </c>
      <c r="AW24" s="201">
        <v>887217.2699999999</v>
      </c>
      <c r="AX24" s="201">
        <v>199237.24000000014</v>
      </c>
      <c r="AY24" s="201">
        <v>444372.06999999995</v>
      </c>
      <c r="AZ24" s="201">
        <v>438920.91</v>
      </c>
      <c r="BA24" s="201">
        <v>116172.91999999998</v>
      </c>
      <c r="BB24" s="201">
        <v>741021.41999999993</v>
      </c>
      <c r="BC24" s="201">
        <v>188009.16999999998</v>
      </c>
      <c r="BD24" s="201">
        <v>1355054.5300000003</v>
      </c>
      <c r="BE24" s="201">
        <v>234585.88999999996</v>
      </c>
      <c r="BF24" s="201">
        <v>150980.26999999999</v>
      </c>
      <c r="BG24" s="201">
        <v>103077.75000000003</v>
      </c>
      <c r="BH24" s="201">
        <v>222976.26999999996</v>
      </c>
      <c r="BI24" s="201">
        <v>101068.84000000003</v>
      </c>
      <c r="BJ24" s="201">
        <v>381970.50000000006</v>
      </c>
      <c r="BK24" s="201">
        <v>105768.58999999998</v>
      </c>
      <c r="BL24" s="201"/>
      <c r="BM24" s="201">
        <v>688681.23</v>
      </c>
      <c r="BN24" s="201">
        <v>295594.97000000003</v>
      </c>
      <c r="BO24" s="201">
        <v>135266.07</v>
      </c>
      <c r="BP24" s="201">
        <v>73500.960000000006</v>
      </c>
      <c r="BQ24" s="201">
        <v>34415.290000000008</v>
      </c>
      <c r="BR24" s="205">
        <v>18414410.949999996</v>
      </c>
      <c r="BT24" s="195" t="s">
        <v>32</v>
      </c>
      <c r="BU24" s="201">
        <f t="shared" si="5"/>
        <v>101.56406000000003</v>
      </c>
      <c r="BV24" s="201">
        <f t="shared" si="5"/>
        <v>4914.7113520000003</v>
      </c>
      <c r="BW24" s="201">
        <f t="shared" si="5"/>
        <v>555.91168000000005</v>
      </c>
      <c r="BX24" s="201">
        <f t="shared" si="5"/>
        <v>26437.001583999998</v>
      </c>
      <c r="BY24" s="201">
        <f t="shared" si="5"/>
        <v>699.31432000000007</v>
      </c>
      <c r="BZ24" s="201">
        <f t="shared" si="5"/>
        <v>21882.864884999995</v>
      </c>
      <c r="CA24" s="201">
        <f t="shared" si="5"/>
        <v>4066.2374759999998</v>
      </c>
      <c r="CB24" s="201">
        <f t="shared" si="5"/>
        <v>3541.1627999999996</v>
      </c>
      <c r="CC24" s="201">
        <f t="shared" si="5"/>
        <v>189.98054999999999</v>
      </c>
      <c r="CD24" s="201">
        <f t="shared" si="5"/>
        <v>74.912957999999989</v>
      </c>
      <c r="CE24" s="201">
        <f t="shared" si="5"/>
        <v>15.063335000000002</v>
      </c>
      <c r="CF24" s="201">
        <f t="shared" si="5"/>
        <v>7868.6147609999989</v>
      </c>
      <c r="CG24" s="201">
        <f t="shared" si="5"/>
        <v>178.73387300000005</v>
      </c>
      <c r="CH24" s="201">
        <f t="shared" si="5"/>
        <v>106123.85718400001</v>
      </c>
      <c r="CI24" s="201">
        <f t="shared" si="5"/>
        <v>411.94124800000003</v>
      </c>
      <c r="CJ24" s="201">
        <f t="shared" si="5"/>
        <v>36816.57213</v>
      </c>
      <c r="CK24" s="201">
        <f t="shared" si="11"/>
        <v>417.25802499999998</v>
      </c>
      <c r="CL24" s="201">
        <f t="shared" si="11"/>
        <v>8609.0252569999993</v>
      </c>
      <c r="CM24" s="201">
        <f t="shared" si="11"/>
        <v>5088.078512000001</v>
      </c>
      <c r="CN24" s="201">
        <f t="shared" si="11"/>
        <v>338.79291599999999</v>
      </c>
      <c r="CO24" s="201">
        <f t="shared" si="11"/>
        <v>2020.2745499999994</v>
      </c>
      <c r="CP24" s="201">
        <f t="shared" si="11"/>
        <v>108.32854999999999</v>
      </c>
      <c r="CQ24" s="201">
        <f t="shared" si="11"/>
        <v>453.46067999999997</v>
      </c>
      <c r="CR24" s="201">
        <f t="shared" si="11"/>
        <v>5245.8010360000007</v>
      </c>
      <c r="CS24" s="201">
        <f t="shared" si="11"/>
        <v>3724.3615770000006</v>
      </c>
      <c r="CT24" s="201">
        <f t="shared" si="11"/>
        <v>211.973895</v>
      </c>
      <c r="CU24" s="201">
        <f t="shared" si="11"/>
        <v>958.45235800000012</v>
      </c>
      <c r="CV24" s="201">
        <f t="shared" si="11"/>
        <v>153.27646199999998</v>
      </c>
      <c r="CW24" s="201">
        <f t="shared" si="11"/>
        <v>330.26236800000015</v>
      </c>
      <c r="CX24" s="201">
        <f t="shared" si="11"/>
        <v>926.14793999999983</v>
      </c>
      <c r="CY24" s="201">
        <f t="shared" si="11"/>
        <v>1470.3953220000003</v>
      </c>
      <c r="CZ24" s="201">
        <f t="shared" si="11"/>
        <v>2138.9267909999999</v>
      </c>
      <c r="DA24" s="201">
        <f t="shared" si="12"/>
        <v>1789.2051200000001</v>
      </c>
      <c r="DB24" s="201">
        <f t="shared" si="12"/>
        <v>198.48461399999999</v>
      </c>
      <c r="DC24" s="201">
        <f t="shared" si="12"/>
        <v>6.7490750000000013</v>
      </c>
      <c r="DD24" s="201">
        <f t="shared" si="12"/>
        <v>199.92986500000001</v>
      </c>
      <c r="DE24" s="201">
        <f t="shared" si="12"/>
        <v>602.11048099999994</v>
      </c>
      <c r="DF24" s="201">
        <f t="shared" si="12"/>
        <v>590.84210699999994</v>
      </c>
      <c r="DG24" s="201">
        <f t="shared" si="12"/>
        <v>1795.9058970000001</v>
      </c>
      <c r="DH24" s="201">
        <f t="shared" si="12"/>
        <v>0</v>
      </c>
      <c r="DI24" s="201">
        <f t="shared" si="12"/>
        <v>3.6087479999999998</v>
      </c>
      <c r="DJ24" s="201">
        <f t="shared" si="12"/>
        <v>0</v>
      </c>
      <c r="DK24" s="201">
        <f t="shared" si="12"/>
        <v>53.823191999999992</v>
      </c>
      <c r="DL24" s="201">
        <f t="shared" si="12"/>
        <v>55308.609023999998</v>
      </c>
      <c r="DM24" s="201">
        <f t="shared" si="12"/>
        <v>16122.139011999998</v>
      </c>
      <c r="DN24" s="201">
        <f t="shared" si="12"/>
        <v>6998.8493249999992</v>
      </c>
      <c r="DO24" s="201">
        <f t="shared" si="12"/>
        <v>667.11091799999997</v>
      </c>
      <c r="DP24" s="201">
        <f t="shared" si="12"/>
        <v>4879.6949849999992</v>
      </c>
      <c r="DQ24" s="201">
        <f t="shared" si="13"/>
        <v>2809.245084000002</v>
      </c>
      <c r="DR24" s="201">
        <f t="shared" si="13"/>
        <v>1866.3626939999997</v>
      </c>
      <c r="DS24" s="201">
        <f t="shared" si="13"/>
        <v>27739.801512000002</v>
      </c>
      <c r="DT24" s="201">
        <f t="shared" si="13"/>
        <v>267.19771599999996</v>
      </c>
      <c r="DU24" s="201">
        <f t="shared" si="13"/>
        <v>19933.476197999997</v>
      </c>
      <c r="DV24" s="201">
        <f t="shared" si="13"/>
        <v>864.84218199999987</v>
      </c>
      <c r="DW24" s="201">
        <f t="shared" si="13"/>
        <v>58673.861149000011</v>
      </c>
      <c r="DX24" s="201">
        <f t="shared" si="13"/>
        <v>586.46472499999993</v>
      </c>
      <c r="DY24" s="201">
        <f t="shared" si="13"/>
        <v>1947.6454829999998</v>
      </c>
      <c r="DZ24" s="201">
        <f t="shared" si="13"/>
        <v>1092.6241500000003</v>
      </c>
      <c r="EA24" s="201">
        <f t="shared" si="13"/>
        <v>1070.2860959999998</v>
      </c>
      <c r="EB24" s="201">
        <f t="shared" si="13"/>
        <v>1425.0706440000004</v>
      </c>
      <c r="EC24" s="201">
        <f t="shared" si="13"/>
        <v>496.56165000000004</v>
      </c>
      <c r="ED24" s="201">
        <f t="shared" si="13"/>
        <v>412.49750099999989</v>
      </c>
      <c r="EE24" s="201">
        <f t="shared" si="13"/>
        <v>0</v>
      </c>
      <c r="EF24" s="201">
        <f t="shared" si="13"/>
        <v>5991.5267009999998</v>
      </c>
      <c r="EG24" s="201">
        <f t="shared" si="14"/>
        <v>532.07094600000005</v>
      </c>
      <c r="EH24" s="201">
        <f t="shared" si="14"/>
        <v>459.90463799999998</v>
      </c>
      <c r="EI24" s="201">
        <f t="shared" si="14"/>
        <v>110.25144000000002</v>
      </c>
      <c r="EJ24" s="201">
        <f t="shared" si="14"/>
        <v>120.45351500000002</v>
      </c>
      <c r="EK24" s="201">
        <f t="shared" si="6"/>
        <v>461690.46682200005</v>
      </c>
      <c r="EL24" s="202">
        <f t="shared" si="7"/>
        <v>0.13059999999999999</v>
      </c>
      <c r="EM24" s="172">
        <f t="shared" si="8"/>
        <v>0.12640000000000001</v>
      </c>
      <c r="EO24" s="172">
        <f t="shared" si="10"/>
        <v>0.12640000000000001</v>
      </c>
      <c r="EQ24" s="170" t="s">
        <v>32</v>
      </c>
      <c r="ER24" s="172">
        <f t="shared" si="9"/>
        <v>0.12640000000000001</v>
      </c>
    </row>
    <row r="25" spans="1:148">
      <c r="A25" s="203" t="s">
        <v>33</v>
      </c>
      <c r="B25" s="204">
        <v>22511.280000000002</v>
      </c>
      <c r="C25" s="201">
        <v>44484.640000000014</v>
      </c>
      <c r="D25" s="201">
        <v>17191.54</v>
      </c>
      <c r="E25" s="201">
        <v>117416.69000000005</v>
      </c>
      <c r="F25" s="201"/>
      <c r="G25" s="201">
        <v>32083.370000000003</v>
      </c>
      <c r="H25" s="201"/>
      <c r="I25" s="201">
        <v>158.07</v>
      </c>
      <c r="J25" s="201">
        <v>163930.97999999998</v>
      </c>
      <c r="K25" s="201">
        <v>14875.619999999999</v>
      </c>
      <c r="L25" s="201">
        <v>2102.2800000000002</v>
      </c>
      <c r="M25" s="201">
        <v>55526.930000000015</v>
      </c>
      <c r="N25" s="201">
        <v>13151.179999999997</v>
      </c>
      <c r="O25" s="201"/>
      <c r="P25" s="201"/>
      <c r="Q25" s="201"/>
      <c r="R25" s="201">
        <v>47026.709999999992</v>
      </c>
      <c r="S25" s="201"/>
      <c r="T25" s="201"/>
      <c r="U25" s="201"/>
      <c r="V25" s="201"/>
      <c r="W25" s="201"/>
      <c r="X25" s="201">
        <v>89518.310000000012</v>
      </c>
      <c r="Y25" s="201">
        <v>94699.060000000041</v>
      </c>
      <c r="Z25" s="201">
        <v>80331.999999999985</v>
      </c>
      <c r="AA25" s="201"/>
      <c r="AB25" s="201"/>
      <c r="AC25" s="201">
        <v>2061.06</v>
      </c>
      <c r="AD25" s="201">
        <v>5150.2699999999995</v>
      </c>
      <c r="AE25" s="201"/>
      <c r="AF25" s="201"/>
      <c r="AG25" s="201"/>
      <c r="AH25" s="201"/>
      <c r="AI25" s="201"/>
      <c r="AJ25" s="201"/>
      <c r="AK25" s="201"/>
      <c r="AL25" s="201">
        <v>21357.810000000005</v>
      </c>
      <c r="AM25" s="201">
        <v>12425.74</v>
      </c>
      <c r="AN25" s="201">
        <v>18160.099999999995</v>
      </c>
      <c r="AO25" s="201"/>
      <c r="AP25" s="201"/>
      <c r="AQ25" s="201"/>
      <c r="AR25" s="201">
        <v>122528.54</v>
      </c>
      <c r="AS25" s="201">
        <v>831.61000000000013</v>
      </c>
      <c r="AT25" s="201">
        <v>608.49000000000012</v>
      </c>
      <c r="AU25" s="201">
        <v>16517.61</v>
      </c>
      <c r="AV25" s="201">
        <v>29193.609999999997</v>
      </c>
      <c r="AW25" s="201"/>
      <c r="AX25" s="201">
        <v>1530.16</v>
      </c>
      <c r="AY25" s="201">
        <v>73687.73</v>
      </c>
      <c r="AZ25" s="201">
        <v>96637.800000000032</v>
      </c>
      <c r="BA25" s="201">
        <v>57382.689999999995</v>
      </c>
      <c r="BB25" s="201">
        <v>231.53</v>
      </c>
      <c r="BC25" s="201">
        <v>447.97</v>
      </c>
      <c r="BD25" s="201"/>
      <c r="BE25" s="201"/>
      <c r="BF25" s="201">
        <v>27070.84</v>
      </c>
      <c r="BG25" s="201">
        <v>18464.130000000005</v>
      </c>
      <c r="BH25" s="201">
        <v>213.51</v>
      </c>
      <c r="BI25" s="201">
        <v>18046.379999999997</v>
      </c>
      <c r="BJ25" s="201">
        <v>2659.7699999999995</v>
      </c>
      <c r="BK25" s="201">
        <v>18900.82</v>
      </c>
      <c r="BL25" s="201">
        <v>43783.73</v>
      </c>
      <c r="BM25" s="201">
        <v>21034.89</v>
      </c>
      <c r="BN25" s="201">
        <v>44927.600000000006</v>
      </c>
      <c r="BO25" s="201">
        <v>22422.049999999996</v>
      </c>
      <c r="BP25" s="201">
        <v>11988.819999999998</v>
      </c>
      <c r="BQ25" s="201">
        <v>43.52</v>
      </c>
      <c r="BR25" s="205">
        <v>1483317.4400000006</v>
      </c>
      <c r="BT25" s="195" t="s">
        <v>33</v>
      </c>
      <c r="BU25" s="201">
        <f t="shared" si="5"/>
        <v>22.511280000000003</v>
      </c>
      <c r="BV25" s="201">
        <f t="shared" si="5"/>
        <v>796.27505600000018</v>
      </c>
      <c r="BW25" s="201">
        <f t="shared" si="5"/>
        <v>55.012928000000002</v>
      </c>
      <c r="BX25" s="201">
        <f t="shared" si="5"/>
        <v>3569.4673760000014</v>
      </c>
      <c r="BY25" s="201">
        <f t="shared" si="5"/>
        <v>0</v>
      </c>
      <c r="BZ25" s="201">
        <f t="shared" si="5"/>
        <v>1434.1266390000001</v>
      </c>
      <c r="CA25" s="201">
        <f t="shared" si="5"/>
        <v>0</v>
      </c>
      <c r="CB25" s="201">
        <f t="shared" si="5"/>
        <v>2.9084879999999997</v>
      </c>
      <c r="CC25" s="201">
        <f t="shared" si="5"/>
        <v>491.79293999999993</v>
      </c>
      <c r="CD25" s="201">
        <f t="shared" si="5"/>
        <v>13.388057999999999</v>
      </c>
      <c r="CE25" s="201">
        <f t="shared" si="5"/>
        <v>1.0511400000000002</v>
      </c>
      <c r="CF25" s="201">
        <f t="shared" si="5"/>
        <v>949.51050300000031</v>
      </c>
      <c r="CG25" s="201">
        <f t="shared" si="5"/>
        <v>38.138421999999984</v>
      </c>
      <c r="CH25" s="201">
        <f t="shared" si="5"/>
        <v>0</v>
      </c>
      <c r="CI25" s="201">
        <f t="shared" si="5"/>
        <v>0</v>
      </c>
      <c r="CJ25" s="201">
        <f t="shared" si="5"/>
        <v>0</v>
      </c>
      <c r="CK25" s="201">
        <f t="shared" si="11"/>
        <v>117.56677499999998</v>
      </c>
      <c r="CL25" s="201">
        <f t="shared" si="11"/>
        <v>0</v>
      </c>
      <c r="CM25" s="201">
        <f t="shared" si="11"/>
        <v>0</v>
      </c>
      <c r="CN25" s="201">
        <f t="shared" si="11"/>
        <v>0</v>
      </c>
      <c r="CO25" s="201">
        <f t="shared" si="11"/>
        <v>0</v>
      </c>
      <c r="CP25" s="201">
        <f t="shared" si="11"/>
        <v>0</v>
      </c>
      <c r="CQ25" s="201">
        <f t="shared" si="11"/>
        <v>161.13295800000003</v>
      </c>
      <c r="CR25" s="201">
        <f t="shared" si="11"/>
        <v>1780.3423280000009</v>
      </c>
      <c r="CS25" s="201">
        <f t="shared" si="11"/>
        <v>1100.5483999999999</v>
      </c>
      <c r="CT25" s="201">
        <f t="shared" si="11"/>
        <v>0</v>
      </c>
      <c r="CU25" s="201">
        <f t="shared" si="11"/>
        <v>0</v>
      </c>
      <c r="CV25" s="201">
        <f t="shared" si="11"/>
        <v>9.4808760000000003</v>
      </c>
      <c r="CW25" s="201">
        <f t="shared" si="11"/>
        <v>16.480864</v>
      </c>
      <c r="CX25" s="201">
        <f t="shared" si="11"/>
        <v>0</v>
      </c>
      <c r="CY25" s="201">
        <f t="shared" si="11"/>
        <v>0</v>
      </c>
      <c r="CZ25" s="201">
        <f t="shared" si="11"/>
        <v>0</v>
      </c>
      <c r="DA25" s="201">
        <f t="shared" si="12"/>
        <v>0</v>
      </c>
      <c r="DB25" s="201">
        <f t="shared" si="12"/>
        <v>0</v>
      </c>
      <c r="DC25" s="201">
        <f t="shared" si="12"/>
        <v>0</v>
      </c>
      <c r="DD25" s="201">
        <f t="shared" si="12"/>
        <v>0</v>
      </c>
      <c r="DE25" s="201">
        <f t="shared" si="12"/>
        <v>104.65326900000002</v>
      </c>
      <c r="DF25" s="201">
        <f t="shared" si="12"/>
        <v>70.826718</v>
      </c>
      <c r="DG25" s="201">
        <f t="shared" si="12"/>
        <v>321.43376999999992</v>
      </c>
      <c r="DH25" s="201">
        <f t="shared" si="12"/>
        <v>0</v>
      </c>
      <c r="DI25" s="201">
        <f t="shared" si="12"/>
        <v>0</v>
      </c>
      <c r="DJ25" s="201">
        <f t="shared" si="12"/>
        <v>0</v>
      </c>
      <c r="DK25" s="201">
        <f t="shared" si="12"/>
        <v>3577.8333680000001</v>
      </c>
      <c r="DL25" s="201">
        <f t="shared" si="12"/>
        <v>41.746822000000009</v>
      </c>
      <c r="DM25" s="201">
        <f t="shared" si="12"/>
        <v>12.352347000000002</v>
      </c>
      <c r="DN25" s="201">
        <f t="shared" si="12"/>
        <v>322.09339499999999</v>
      </c>
      <c r="DO25" s="201">
        <f t="shared" si="12"/>
        <v>119.69380099999999</v>
      </c>
      <c r="DP25" s="201">
        <f t="shared" si="12"/>
        <v>0</v>
      </c>
      <c r="DQ25" s="201">
        <f t="shared" si="13"/>
        <v>21.575256</v>
      </c>
      <c r="DR25" s="201">
        <f t="shared" si="13"/>
        <v>309.48846599999996</v>
      </c>
      <c r="DS25" s="201">
        <f t="shared" si="13"/>
        <v>6107.5089600000028</v>
      </c>
      <c r="DT25" s="201">
        <f t="shared" si="13"/>
        <v>131.98018699999997</v>
      </c>
      <c r="DU25" s="201">
        <f t="shared" si="13"/>
        <v>6.2281570000000004</v>
      </c>
      <c r="DV25" s="201">
        <f t="shared" si="13"/>
        <v>2.0606620000000002</v>
      </c>
      <c r="DW25" s="201">
        <f t="shared" si="13"/>
        <v>0</v>
      </c>
      <c r="DX25" s="201">
        <f t="shared" si="13"/>
        <v>0</v>
      </c>
      <c r="DY25" s="201">
        <f t="shared" si="13"/>
        <v>349.21383600000001</v>
      </c>
      <c r="DZ25" s="201">
        <f t="shared" si="13"/>
        <v>195.71977800000005</v>
      </c>
      <c r="EA25" s="201">
        <f t="shared" si="13"/>
        <v>1.024848</v>
      </c>
      <c r="EB25" s="201">
        <f t="shared" si="13"/>
        <v>254.45395799999994</v>
      </c>
      <c r="EC25" s="201">
        <f t="shared" si="13"/>
        <v>3.4577009999999992</v>
      </c>
      <c r="ED25" s="201">
        <f t="shared" si="13"/>
        <v>73.713197999999991</v>
      </c>
      <c r="EE25" s="201">
        <f t="shared" si="13"/>
        <v>43.783730000000006</v>
      </c>
      <c r="EF25" s="201">
        <f t="shared" si="13"/>
        <v>183.00354299999998</v>
      </c>
      <c r="EG25" s="201">
        <f t="shared" si="14"/>
        <v>80.869680000000002</v>
      </c>
      <c r="EH25" s="201">
        <f t="shared" si="14"/>
        <v>76.234969999999976</v>
      </c>
      <c r="EI25" s="201">
        <f t="shared" si="14"/>
        <v>17.983229999999999</v>
      </c>
      <c r="EJ25" s="201">
        <f t="shared" si="14"/>
        <v>0.15232000000000001</v>
      </c>
      <c r="EK25" s="201">
        <f t="shared" si="6"/>
        <v>22988.821001000004</v>
      </c>
      <c r="EL25" s="202">
        <f t="shared" si="7"/>
        <v>6.4999999999999997E-3</v>
      </c>
      <c r="EM25" s="172">
        <f t="shared" si="8"/>
        <v>6.3E-3</v>
      </c>
      <c r="EO25" s="172">
        <f t="shared" si="10"/>
        <v>6.3E-3</v>
      </c>
      <c r="EQ25" s="170" t="s">
        <v>33</v>
      </c>
      <c r="ER25" s="172">
        <f>EO25</f>
        <v>6.3E-3</v>
      </c>
    </row>
    <row r="26" spans="1:148">
      <c r="A26" s="203" t="s">
        <v>34</v>
      </c>
      <c r="B26" s="204">
        <v>2001.7100000000005</v>
      </c>
      <c r="C26" s="201">
        <v>1018.47</v>
      </c>
      <c r="D26" s="201">
        <v>42455.67</v>
      </c>
      <c r="E26" s="201">
        <v>1121873.6600000001</v>
      </c>
      <c r="F26" s="201">
        <v>100509.57</v>
      </c>
      <c r="G26" s="201">
        <v>7102.7199999999993</v>
      </c>
      <c r="H26" s="201">
        <v>136.80000000000001</v>
      </c>
      <c r="I26" s="201"/>
      <c r="J26" s="201"/>
      <c r="K26" s="201">
        <v>56580.639999999999</v>
      </c>
      <c r="L26" s="201">
        <v>51885.85</v>
      </c>
      <c r="M26" s="201">
        <v>145656.19</v>
      </c>
      <c r="N26" s="201">
        <v>512.69000000000005</v>
      </c>
      <c r="O26" s="201"/>
      <c r="P26" s="201"/>
      <c r="Q26" s="201"/>
      <c r="R26" s="201">
        <v>4069.7099999999996</v>
      </c>
      <c r="S26" s="201"/>
      <c r="T26" s="201"/>
      <c r="U26" s="201"/>
      <c r="V26" s="201"/>
      <c r="W26" s="201"/>
      <c r="X26" s="201">
        <v>7976.670000000001</v>
      </c>
      <c r="Y26" s="201">
        <v>8402.98</v>
      </c>
      <c r="Z26" s="201">
        <v>7012.369999999999</v>
      </c>
      <c r="AA26" s="201"/>
      <c r="AB26" s="201"/>
      <c r="AC26" s="201"/>
      <c r="AD26" s="201">
        <v>3082.6700000000005</v>
      </c>
      <c r="AE26" s="201"/>
      <c r="AF26" s="201"/>
      <c r="AG26" s="201"/>
      <c r="AH26" s="201"/>
      <c r="AI26" s="201"/>
      <c r="AJ26" s="201"/>
      <c r="AK26" s="201"/>
      <c r="AL26" s="201">
        <v>869.8000000000003</v>
      </c>
      <c r="AM26" s="201">
        <v>8369.17</v>
      </c>
      <c r="AN26" s="201"/>
      <c r="AO26" s="201"/>
      <c r="AP26" s="201"/>
      <c r="AQ26" s="201"/>
      <c r="AR26" s="201">
        <v>14.53</v>
      </c>
      <c r="AS26" s="201">
        <v>83.83</v>
      </c>
      <c r="AT26" s="201">
        <v>5.9000000000000021</v>
      </c>
      <c r="AU26" s="201">
        <v>27592.53</v>
      </c>
      <c r="AV26" s="201"/>
      <c r="AW26" s="201">
        <v>59520.249999999993</v>
      </c>
      <c r="AX26" s="201">
        <v>2185.62</v>
      </c>
      <c r="AY26" s="201">
        <v>106.67</v>
      </c>
      <c r="AZ26" s="201">
        <v>5898.25</v>
      </c>
      <c r="BA26" s="201">
        <v>4798.2699999999995</v>
      </c>
      <c r="BB26" s="201"/>
      <c r="BC26" s="201">
        <v>95981.55</v>
      </c>
      <c r="BD26" s="201"/>
      <c r="BE26" s="201"/>
      <c r="BF26" s="201"/>
      <c r="BG26" s="201">
        <v>10.17</v>
      </c>
      <c r="BH26" s="201"/>
      <c r="BI26" s="201"/>
      <c r="BJ26" s="201"/>
      <c r="BK26" s="201"/>
      <c r="BL26" s="201"/>
      <c r="BM26" s="201">
        <v>1870.64</v>
      </c>
      <c r="BN26" s="201">
        <v>237.42</v>
      </c>
      <c r="BO26" s="201">
        <v>271.2</v>
      </c>
      <c r="BP26" s="201">
        <v>-1.21</v>
      </c>
      <c r="BQ26" s="201">
        <v>6484.7099999999991</v>
      </c>
      <c r="BR26" s="205">
        <v>1774577.67</v>
      </c>
      <c r="BT26" s="195" t="s">
        <v>34</v>
      </c>
      <c r="BU26" s="201">
        <f t="shared" si="5"/>
        <v>2.0017100000000005</v>
      </c>
      <c r="BV26" s="201">
        <f t="shared" si="5"/>
        <v>18.230612999999998</v>
      </c>
      <c r="BW26" s="201">
        <f t="shared" si="5"/>
        <v>135.85814400000001</v>
      </c>
      <c r="BX26" s="201">
        <f t="shared" si="5"/>
        <v>34104.959264000005</v>
      </c>
      <c r="BY26" s="201">
        <f t="shared" si="5"/>
        <v>402.03828000000004</v>
      </c>
      <c r="BZ26" s="201">
        <f t="shared" si="5"/>
        <v>317.49158399999993</v>
      </c>
      <c r="CA26" s="201">
        <f t="shared" si="5"/>
        <v>3.8440800000000004</v>
      </c>
      <c r="CB26" s="201">
        <f t="shared" si="5"/>
        <v>0</v>
      </c>
      <c r="CC26" s="201">
        <f t="shared" si="5"/>
        <v>0</v>
      </c>
      <c r="CD26" s="201">
        <f t="shared" si="5"/>
        <v>50.922575999999999</v>
      </c>
      <c r="CE26" s="201">
        <f t="shared" si="5"/>
        <v>25.942924999999999</v>
      </c>
      <c r="CF26" s="201">
        <f t="shared" si="5"/>
        <v>2490.7208490000003</v>
      </c>
      <c r="CG26" s="201">
        <f t="shared" si="5"/>
        <v>1.486801</v>
      </c>
      <c r="CH26" s="201">
        <f t="shared" si="5"/>
        <v>0</v>
      </c>
      <c r="CI26" s="201">
        <f t="shared" si="5"/>
        <v>0</v>
      </c>
      <c r="CJ26" s="201">
        <f t="shared" si="5"/>
        <v>0</v>
      </c>
      <c r="CK26" s="201">
        <f t="shared" si="11"/>
        <v>10.174275</v>
      </c>
      <c r="CL26" s="201">
        <f t="shared" si="11"/>
        <v>0</v>
      </c>
      <c r="CM26" s="201">
        <f t="shared" si="11"/>
        <v>0</v>
      </c>
      <c r="CN26" s="201">
        <f t="shared" si="11"/>
        <v>0</v>
      </c>
      <c r="CO26" s="201">
        <f t="shared" si="11"/>
        <v>0</v>
      </c>
      <c r="CP26" s="201">
        <f t="shared" si="11"/>
        <v>0</v>
      </c>
      <c r="CQ26" s="201">
        <f t="shared" si="11"/>
        <v>14.358006000000001</v>
      </c>
      <c r="CR26" s="201">
        <f t="shared" si="11"/>
        <v>157.976024</v>
      </c>
      <c r="CS26" s="201">
        <f t="shared" si="11"/>
        <v>96.069468999999984</v>
      </c>
      <c r="CT26" s="201">
        <f t="shared" si="11"/>
        <v>0</v>
      </c>
      <c r="CU26" s="201">
        <f t="shared" si="11"/>
        <v>0</v>
      </c>
      <c r="CV26" s="201">
        <f t="shared" si="11"/>
        <v>0</v>
      </c>
      <c r="CW26" s="201">
        <f t="shared" si="11"/>
        <v>9.8645440000000022</v>
      </c>
      <c r="CX26" s="201">
        <f t="shared" si="11"/>
        <v>0</v>
      </c>
      <c r="CY26" s="201">
        <f t="shared" si="11"/>
        <v>0</v>
      </c>
      <c r="CZ26" s="201">
        <f t="shared" si="11"/>
        <v>0</v>
      </c>
      <c r="DA26" s="201">
        <f t="shared" si="12"/>
        <v>0</v>
      </c>
      <c r="DB26" s="201">
        <f t="shared" si="12"/>
        <v>0</v>
      </c>
      <c r="DC26" s="201">
        <f t="shared" si="12"/>
        <v>0</v>
      </c>
      <c r="DD26" s="201">
        <f t="shared" si="12"/>
        <v>0</v>
      </c>
      <c r="DE26" s="201">
        <f t="shared" si="12"/>
        <v>4.2620200000000015</v>
      </c>
      <c r="DF26" s="201">
        <f t="shared" si="12"/>
        <v>47.704269000000004</v>
      </c>
      <c r="DG26" s="201">
        <f t="shared" si="12"/>
        <v>0</v>
      </c>
      <c r="DH26" s="201">
        <f t="shared" si="12"/>
        <v>0</v>
      </c>
      <c r="DI26" s="201">
        <f t="shared" si="12"/>
        <v>0</v>
      </c>
      <c r="DJ26" s="201">
        <f t="shared" si="12"/>
        <v>0</v>
      </c>
      <c r="DK26" s="201">
        <f t="shared" si="12"/>
        <v>0.42427599999999999</v>
      </c>
      <c r="DL26" s="201">
        <f t="shared" si="12"/>
        <v>4.2082660000000001</v>
      </c>
      <c r="DM26" s="201">
        <f t="shared" si="12"/>
        <v>0.11977000000000003</v>
      </c>
      <c r="DN26" s="201">
        <f t="shared" si="12"/>
        <v>538.05433499999992</v>
      </c>
      <c r="DO26" s="201">
        <f t="shared" si="12"/>
        <v>0</v>
      </c>
      <c r="DP26" s="201">
        <f t="shared" si="12"/>
        <v>327.36137499999995</v>
      </c>
      <c r="DQ26" s="201">
        <f t="shared" si="13"/>
        <v>30.817241999999997</v>
      </c>
      <c r="DR26" s="201">
        <f t="shared" si="13"/>
        <v>0.44801399999999997</v>
      </c>
      <c r="DS26" s="201">
        <f t="shared" si="13"/>
        <v>372.76940000000002</v>
      </c>
      <c r="DT26" s="201">
        <f t="shared" si="13"/>
        <v>11.036020999999998</v>
      </c>
      <c r="DU26" s="201">
        <f t="shared" si="13"/>
        <v>0</v>
      </c>
      <c r="DV26" s="201">
        <f t="shared" si="13"/>
        <v>441.51513</v>
      </c>
      <c r="DW26" s="201">
        <f t="shared" si="13"/>
        <v>0</v>
      </c>
      <c r="DX26" s="201">
        <f t="shared" si="13"/>
        <v>0</v>
      </c>
      <c r="DY26" s="201">
        <f t="shared" si="13"/>
        <v>0</v>
      </c>
      <c r="DZ26" s="201">
        <f t="shared" si="13"/>
        <v>0.107802</v>
      </c>
      <c r="EA26" s="201">
        <f t="shared" si="13"/>
        <v>0</v>
      </c>
      <c r="EB26" s="201">
        <f t="shared" si="13"/>
        <v>0</v>
      </c>
      <c r="EC26" s="201">
        <f t="shared" si="13"/>
        <v>0</v>
      </c>
      <c r="ED26" s="201">
        <f t="shared" si="13"/>
        <v>0</v>
      </c>
      <c r="EE26" s="201">
        <f t="shared" si="13"/>
        <v>0</v>
      </c>
      <c r="EF26" s="201">
        <f t="shared" si="13"/>
        <v>16.274567999999999</v>
      </c>
      <c r="EG26" s="201">
        <f t="shared" si="14"/>
        <v>0.42735599999999996</v>
      </c>
      <c r="EH26" s="201">
        <f t="shared" si="14"/>
        <v>0.9220799999999999</v>
      </c>
      <c r="EI26" s="201">
        <f t="shared" si="14"/>
        <v>-1.815E-3</v>
      </c>
      <c r="EJ26" s="201">
        <f t="shared" si="14"/>
        <v>22.696484999999999</v>
      </c>
      <c r="EK26" s="201">
        <f t="shared" si="6"/>
        <v>39661.085738000002</v>
      </c>
      <c r="EL26" s="202">
        <f t="shared" si="7"/>
        <v>1.12E-2</v>
      </c>
      <c r="EM26" s="172">
        <f t="shared" si="8"/>
        <v>1.0800000000000001E-2</v>
      </c>
      <c r="EO26" s="172">
        <f t="shared" si="10"/>
        <v>1.0800000000000001E-2</v>
      </c>
      <c r="EQ26" s="170" t="s">
        <v>37</v>
      </c>
      <c r="ER26" s="172">
        <f>EO28</f>
        <v>1.9E-3</v>
      </c>
    </row>
    <row r="27" spans="1:148">
      <c r="A27" s="203" t="s">
        <v>35</v>
      </c>
      <c r="B27" s="204">
        <v>1071.52</v>
      </c>
      <c r="C27" s="201">
        <v>558.30000000000007</v>
      </c>
      <c r="D27" s="201">
        <v>41931.910000000003</v>
      </c>
      <c r="E27" s="201">
        <v>456737.32000000007</v>
      </c>
      <c r="F27" s="201">
        <v>1384.14</v>
      </c>
      <c r="G27" s="201">
        <v>3758.64</v>
      </c>
      <c r="H27" s="201"/>
      <c r="I27" s="201">
        <v>802.12</v>
      </c>
      <c r="J27" s="201"/>
      <c r="K27" s="201"/>
      <c r="L27" s="201">
        <v>30111.579999999994</v>
      </c>
      <c r="M27" s="201">
        <v>489.77000000000004</v>
      </c>
      <c r="N27" s="201">
        <v>261.54000000000002</v>
      </c>
      <c r="O27" s="201"/>
      <c r="P27" s="201"/>
      <c r="Q27" s="201"/>
      <c r="R27" s="201">
        <v>2164.4</v>
      </c>
      <c r="S27" s="201"/>
      <c r="T27" s="201"/>
      <c r="U27" s="201">
        <v>803.28000000000009</v>
      </c>
      <c r="V27" s="201"/>
      <c r="W27" s="201"/>
      <c r="X27" s="201">
        <v>4267.3400000000011</v>
      </c>
      <c r="Y27" s="201">
        <v>4438.37</v>
      </c>
      <c r="Z27" s="201">
        <v>3727.18</v>
      </c>
      <c r="AA27" s="201"/>
      <c r="AB27" s="201"/>
      <c r="AC27" s="201"/>
      <c r="AD27" s="201">
        <v>86.61999999999999</v>
      </c>
      <c r="AE27" s="201"/>
      <c r="AF27" s="201"/>
      <c r="AG27" s="201"/>
      <c r="AH27" s="201"/>
      <c r="AI27" s="201"/>
      <c r="AJ27" s="201"/>
      <c r="AK27" s="201"/>
      <c r="AL27" s="201">
        <v>643.6700000000003</v>
      </c>
      <c r="AM27" s="201">
        <v>4432.63</v>
      </c>
      <c r="AN27" s="201"/>
      <c r="AO27" s="201"/>
      <c r="AP27" s="201"/>
      <c r="AQ27" s="201"/>
      <c r="AR27" s="201">
        <v>9.0300000000000011</v>
      </c>
      <c r="AS27" s="201">
        <v>46.239999999999995</v>
      </c>
      <c r="AT27" s="201">
        <v>1.7200000000000006</v>
      </c>
      <c r="AU27" s="201">
        <v>38824.129999999997</v>
      </c>
      <c r="AV27" s="201"/>
      <c r="AW27" s="201">
        <v>58419.610000000008</v>
      </c>
      <c r="AX27" s="201">
        <v>1153.52</v>
      </c>
      <c r="AY27" s="201">
        <v>63.129999999999995</v>
      </c>
      <c r="AZ27" s="201">
        <v>10.33</v>
      </c>
      <c r="BA27" s="201">
        <v>12.379999999999997</v>
      </c>
      <c r="BB27" s="201"/>
      <c r="BC27" s="201">
        <v>170752.75</v>
      </c>
      <c r="BD27" s="201"/>
      <c r="BE27" s="201"/>
      <c r="BF27" s="201"/>
      <c r="BG27" s="201">
        <v>4.8599999999999994</v>
      </c>
      <c r="BH27" s="201"/>
      <c r="BI27" s="201"/>
      <c r="BJ27" s="201">
        <v>113254.39000000001</v>
      </c>
      <c r="BK27" s="201"/>
      <c r="BL27" s="201"/>
      <c r="BM27" s="201">
        <v>982.63000000000022</v>
      </c>
      <c r="BN27" s="201">
        <v>122.95999999999998</v>
      </c>
      <c r="BO27" s="201">
        <v>144.45999999999998</v>
      </c>
      <c r="BP27" s="201">
        <v>-0.64000000000000012</v>
      </c>
      <c r="BQ27" s="201">
        <v>5085.6099999999997</v>
      </c>
      <c r="BR27" s="205">
        <v>946557.44000000006</v>
      </c>
      <c r="BT27" s="195" t="s">
        <v>35</v>
      </c>
      <c r="BU27" s="201">
        <f t="shared" si="5"/>
        <v>1.07152</v>
      </c>
      <c r="BV27" s="201">
        <f t="shared" si="5"/>
        <v>9.9935700000000001</v>
      </c>
      <c r="BW27" s="201">
        <f t="shared" si="5"/>
        <v>134.18211200000002</v>
      </c>
      <c r="BX27" s="201">
        <f t="shared" si="5"/>
        <v>13884.814528000003</v>
      </c>
      <c r="BY27" s="201">
        <f t="shared" si="5"/>
        <v>5.5365600000000006</v>
      </c>
      <c r="BZ27" s="201">
        <f t="shared" si="5"/>
        <v>168.01120799999998</v>
      </c>
      <c r="CA27" s="201">
        <f t="shared" si="5"/>
        <v>0</v>
      </c>
      <c r="CB27" s="201">
        <f t="shared" si="5"/>
        <v>14.759008</v>
      </c>
      <c r="CC27" s="201">
        <f t="shared" si="5"/>
        <v>0</v>
      </c>
      <c r="CD27" s="201">
        <f t="shared" si="5"/>
        <v>0</v>
      </c>
      <c r="CE27" s="201">
        <f t="shared" si="5"/>
        <v>15.055789999999998</v>
      </c>
      <c r="CF27" s="201">
        <f t="shared" si="5"/>
        <v>8.3750670000000014</v>
      </c>
      <c r="CG27" s="201">
        <f t="shared" si="5"/>
        <v>0.75846599999999997</v>
      </c>
      <c r="CH27" s="201">
        <f t="shared" si="5"/>
        <v>0</v>
      </c>
      <c r="CI27" s="201">
        <f t="shared" si="5"/>
        <v>0</v>
      </c>
      <c r="CJ27" s="201">
        <f t="shared" si="5"/>
        <v>0</v>
      </c>
      <c r="CK27" s="201">
        <f t="shared" si="11"/>
        <v>5.4110000000000005</v>
      </c>
      <c r="CL27" s="201">
        <f t="shared" si="11"/>
        <v>0</v>
      </c>
      <c r="CM27" s="201">
        <f t="shared" si="11"/>
        <v>0</v>
      </c>
      <c r="CN27" s="201">
        <f t="shared" si="11"/>
        <v>2.6508240000000001</v>
      </c>
      <c r="CO27" s="201">
        <f t="shared" si="11"/>
        <v>0</v>
      </c>
      <c r="CP27" s="201">
        <f t="shared" si="11"/>
        <v>0</v>
      </c>
      <c r="CQ27" s="201">
        <f t="shared" si="11"/>
        <v>7.6812120000000013</v>
      </c>
      <c r="CR27" s="201">
        <f t="shared" si="11"/>
        <v>83.441355999999999</v>
      </c>
      <c r="CS27" s="201">
        <f t="shared" si="11"/>
        <v>51.062365999999997</v>
      </c>
      <c r="CT27" s="201">
        <f t="shared" si="11"/>
        <v>0</v>
      </c>
      <c r="CU27" s="201">
        <f t="shared" si="11"/>
        <v>0</v>
      </c>
      <c r="CV27" s="201">
        <f t="shared" si="11"/>
        <v>0</v>
      </c>
      <c r="CW27" s="201">
        <f t="shared" si="11"/>
        <v>0.27718399999999999</v>
      </c>
      <c r="CX27" s="201">
        <f t="shared" si="11"/>
        <v>0</v>
      </c>
      <c r="CY27" s="201">
        <f t="shared" si="11"/>
        <v>0</v>
      </c>
      <c r="CZ27" s="201">
        <f t="shared" si="11"/>
        <v>0</v>
      </c>
      <c r="DA27" s="201">
        <f t="shared" si="12"/>
        <v>0</v>
      </c>
      <c r="DB27" s="201">
        <f t="shared" si="12"/>
        <v>0</v>
      </c>
      <c r="DC27" s="201">
        <f t="shared" si="12"/>
        <v>0</v>
      </c>
      <c r="DD27" s="201">
        <f t="shared" si="12"/>
        <v>0</v>
      </c>
      <c r="DE27" s="201">
        <f t="shared" si="12"/>
        <v>3.1539830000000015</v>
      </c>
      <c r="DF27" s="201">
        <f t="shared" si="12"/>
        <v>25.265991000000003</v>
      </c>
      <c r="DG27" s="201">
        <f t="shared" si="12"/>
        <v>0</v>
      </c>
      <c r="DH27" s="201">
        <f t="shared" si="12"/>
        <v>0</v>
      </c>
      <c r="DI27" s="201">
        <f t="shared" si="12"/>
        <v>0</v>
      </c>
      <c r="DJ27" s="201">
        <f t="shared" si="12"/>
        <v>0</v>
      </c>
      <c r="DK27" s="201">
        <f t="shared" si="12"/>
        <v>0.26367600000000002</v>
      </c>
      <c r="DL27" s="201">
        <f t="shared" si="12"/>
        <v>2.3212479999999998</v>
      </c>
      <c r="DM27" s="201">
        <f t="shared" si="12"/>
        <v>3.491600000000001E-2</v>
      </c>
      <c r="DN27" s="201">
        <f t="shared" si="12"/>
        <v>757.07053499999995</v>
      </c>
      <c r="DO27" s="201">
        <f t="shared" si="12"/>
        <v>0</v>
      </c>
      <c r="DP27" s="201">
        <f t="shared" si="12"/>
        <v>321.30785500000002</v>
      </c>
      <c r="DQ27" s="201">
        <f t="shared" si="13"/>
        <v>16.264631999999999</v>
      </c>
      <c r="DR27" s="201">
        <f t="shared" si="13"/>
        <v>0.26514599999999994</v>
      </c>
      <c r="DS27" s="201">
        <f t="shared" si="13"/>
        <v>0.6528560000000001</v>
      </c>
      <c r="DT27" s="201">
        <f t="shared" si="13"/>
        <v>2.8473999999999992E-2</v>
      </c>
      <c r="DU27" s="201">
        <f t="shared" si="13"/>
        <v>0</v>
      </c>
      <c r="DV27" s="201">
        <f t="shared" si="13"/>
        <v>785.46264999999994</v>
      </c>
      <c r="DW27" s="201">
        <f t="shared" si="13"/>
        <v>0</v>
      </c>
      <c r="DX27" s="201">
        <f t="shared" si="13"/>
        <v>0</v>
      </c>
      <c r="DY27" s="201">
        <f t="shared" si="13"/>
        <v>0</v>
      </c>
      <c r="DZ27" s="201">
        <f t="shared" si="13"/>
        <v>5.1515999999999992E-2</v>
      </c>
      <c r="EA27" s="201">
        <f t="shared" si="13"/>
        <v>0</v>
      </c>
      <c r="EB27" s="201">
        <f t="shared" si="13"/>
        <v>0</v>
      </c>
      <c r="EC27" s="201">
        <f t="shared" si="13"/>
        <v>147.23070700000002</v>
      </c>
      <c r="ED27" s="201">
        <f t="shared" si="13"/>
        <v>0</v>
      </c>
      <c r="EE27" s="201">
        <f t="shared" si="13"/>
        <v>0</v>
      </c>
      <c r="EF27" s="201">
        <f t="shared" si="13"/>
        <v>8.5488810000000015</v>
      </c>
      <c r="EG27" s="201">
        <f t="shared" si="14"/>
        <v>0.22132799999999997</v>
      </c>
      <c r="EH27" s="201">
        <f t="shared" si="14"/>
        <v>0.49116399999999988</v>
      </c>
      <c r="EI27" s="201">
        <f t="shared" si="14"/>
        <v>-9.6000000000000024E-4</v>
      </c>
      <c r="EJ27" s="201">
        <f t="shared" si="14"/>
        <v>17.799634999999999</v>
      </c>
      <c r="EK27" s="201">
        <f t="shared" si="6"/>
        <v>16479.516004000001</v>
      </c>
      <c r="EL27" s="202">
        <f t="shared" si="7"/>
        <v>4.7000000000000002E-3</v>
      </c>
      <c r="EM27" s="172">
        <f t="shared" si="8"/>
        <v>4.5999999999999999E-3</v>
      </c>
      <c r="EO27" s="172">
        <f t="shared" si="10"/>
        <v>4.5999999999999999E-3</v>
      </c>
      <c r="EQ27" s="170" t="s">
        <v>38</v>
      </c>
      <c r="ER27" s="172">
        <f>EO29</f>
        <v>2.9999999999999997E-4</v>
      </c>
    </row>
    <row r="28" spans="1:148">
      <c r="A28" s="203" t="s">
        <v>37</v>
      </c>
      <c r="B28" s="204">
        <v>213.05999999999997</v>
      </c>
      <c r="C28" s="201">
        <v>4931.8899999999994</v>
      </c>
      <c r="D28" s="201">
        <v>481.76</v>
      </c>
      <c r="E28" s="201">
        <v>110831.72000000002</v>
      </c>
      <c r="F28" s="201"/>
      <c r="G28" s="201">
        <v>2612.8900000000003</v>
      </c>
      <c r="H28" s="201"/>
      <c r="I28" s="201">
        <v>8.6</v>
      </c>
      <c r="J28" s="201">
        <v>1467.53</v>
      </c>
      <c r="K28" s="201">
        <v>1701.4299999999996</v>
      </c>
      <c r="L28" s="201">
        <v>236.75</v>
      </c>
      <c r="M28" s="201">
        <v>46409.610000000008</v>
      </c>
      <c r="N28" s="201">
        <v>1158.26</v>
      </c>
      <c r="O28" s="201"/>
      <c r="P28" s="201"/>
      <c r="Q28" s="201"/>
      <c r="R28" s="201">
        <v>517.79999999999995</v>
      </c>
      <c r="S28" s="201"/>
      <c r="T28" s="201"/>
      <c r="U28" s="201"/>
      <c r="V28" s="201"/>
      <c r="W28" s="201"/>
      <c r="X28" s="201">
        <v>773.1400000000001</v>
      </c>
      <c r="Y28" s="201">
        <v>922.5100000000001</v>
      </c>
      <c r="Z28" s="201">
        <v>751.58999999999992</v>
      </c>
      <c r="AA28" s="201"/>
      <c r="AB28" s="201"/>
      <c r="AC28" s="201">
        <v>439.68000000000012</v>
      </c>
      <c r="AD28" s="201">
        <v>564.41000000000008</v>
      </c>
      <c r="AE28" s="201"/>
      <c r="AF28" s="201"/>
      <c r="AG28" s="201"/>
      <c r="AH28" s="201"/>
      <c r="AI28" s="201"/>
      <c r="AJ28" s="201"/>
      <c r="AK28" s="201"/>
      <c r="AL28" s="201">
        <v>2243.58</v>
      </c>
      <c r="AM28" s="201">
        <v>1729.2900000000004</v>
      </c>
      <c r="AN28" s="201">
        <v>2103.6299999999997</v>
      </c>
      <c r="AO28" s="201"/>
      <c r="AP28" s="201"/>
      <c r="AQ28" s="201"/>
      <c r="AR28" s="201">
        <v>75754.49000000002</v>
      </c>
      <c r="AS28" s="201">
        <v>14.930000000000001</v>
      </c>
      <c r="AT28" s="201">
        <v>74.72</v>
      </c>
      <c r="AU28" s="201">
        <v>2951.4800000000009</v>
      </c>
      <c r="AV28" s="201">
        <v>3433.0299999999997</v>
      </c>
      <c r="AW28" s="201"/>
      <c r="AX28" s="201">
        <v>200.62999999999997</v>
      </c>
      <c r="AY28" s="201">
        <v>1111.48</v>
      </c>
      <c r="AZ28" s="201">
        <v>2710.5299999999997</v>
      </c>
      <c r="BA28" s="201">
        <v>2541.1299999999997</v>
      </c>
      <c r="BB28" s="201">
        <v>26.41</v>
      </c>
      <c r="BC28" s="201">
        <v>53.17</v>
      </c>
      <c r="BD28" s="201"/>
      <c r="BE28" s="201"/>
      <c r="BF28" s="201">
        <v>3172.5199999999995</v>
      </c>
      <c r="BG28" s="201">
        <v>1979.78</v>
      </c>
      <c r="BH28" s="201">
        <v>29.09</v>
      </c>
      <c r="BI28" s="201">
        <v>2041.3099999999997</v>
      </c>
      <c r="BJ28" s="201">
        <v>302.2</v>
      </c>
      <c r="BK28" s="201">
        <v>2113.7799999999997</v>
      </c>
      <c r="BL28" s="201">
        <v>1518.97</v>
      </c>
      <c r="BM28" s="201">
        <v>192.75000000000006</v>
      </c>
      <c r="BN28" s="201">
        <v>843.20999999999981</v>
      </c>
      <c r="BO28" s="201">
        <v>2291.1700000000005</v>
      </c>
      <c r="BP28" s="201">
        <v>160.44</v>
      </c>
      <c r="BQ28" s="201">
        <v>1.9100000000000006</v>
      </c>
      <c r="BR28" s="205">
        <v>283618.26000000013</v>
      </c>
      <c r="BT28" s="195" t="s">
        <v>37</v>
      </c>
      <c r="BU28" s="201">
        <f t="shared" si="5"/>
        <v>0.21305999999999997</v>
      </c>
      <c r="BV28" s="201">
        <f t="shared" si="5"/>
        <v>88.280830999999992</v>
      </c>
      <c r="BW28" s="201">
        <f t="shared" si="5"/>
        <v>1.5416320000000001</v>
      </c>
      <c r="BX28" s="201">
        <f t="shared" si="5"/>
        <v>3369.2842880000003</v>
      </c>
      <c r="BY28" s="201">
        <f t="shared" si="5"/>
        <v>0</v>
      </c>
      <c r="BZ28" s="201">
        <f t="shared" si="5"/>
        <v>116.796183</v>
      </c>
      <c r="CA28" s="201">
        <f t="shared" si="5"/>
        <v>0</v>
      </c>
      <c r="CB28" s="201">
        <f t="shared" si="5"/>
        <v>0.15823999999999999</v>
      </c>
      <c r="CC28" s="201">
        <f t="shared" si="5"/>
        <v>4.40259</v>
      </c>
      <c r="CD28" s="201">
        <f t="shared" si="5"/>
        <v>1.5312869999999996</v>
      </c>
      <c r="CE28" s="201">
        <f t="shared" si="5"/>
        <v>0.11837500000000001</v>
      </c>
      <c r="CF28" s="201">
        <f t="shared" si="5"/>
        <v>793.60433100000012</v>
      </c>
      <c r="CG28" s="201">
        <f t="shared" si="5"/>
        <v>3.3589539999999998</v>
      </c>
      <c r="CH28" s="201">
        <f t="shared" si="5"/>
        <v>0</v>
      </c>
      <c r="CI28" s="201">
        <f t="shared" si="5"/>
        <v>0</v>
      </c>
      <c r="CJ28" s="201">
        <f t="shared" si="5"/>
        <v>0</v>
      </c>
      <c r="CK28" s="201">
        <f t="shared" si="11"/>
        <v>1.2945</v>
      </c>
      <c r="CL28" s="201">
        <f t="shared" si="11"/>
        <v>0</v>
      </c>
      <c r="CM28" s="201">
        <f t="shared" si="11"/>
        <v>0</v>
      </c>
      <c r="CN28" s="201">
        <f t="shared" si="11"/>
        <v>0</v>
      </c>
      <c r="CO28" s="201">
        <f t="shared" si="11"/>
        <v>0</v>
      </c>
      <c r="CP28" s="201">
        <f t="shared" si="11"/>
        <v>0</v>
      </c>
      <c r="CQ28" s="201">
        <f t="shared" si="11"/>
        <v>1.3916520000000001</v>
      </c>
      <c r="CR28" s="201">
        <f t="shared" si="11"/>
        <v>17.343188000000001</v>
      </c>
      <c r="CS28" s="201">
        <f t="shared" si="11"/>
        <v>10.296783</v>
      </c>
      <c r="CT28" s="201">
        <f t="shared" si="11"/>
        <v>0</v>
      </c>
      <c r="CU28" s="201">
        <f t="shared" si="11"/>
        <v>0</v>
      </c>
      <c r="CV28" s="201">
        <f t="shared" si="11"/>
        <v>2.0225280000000003</v>
      </c>
      <c r="CW28" s="201">
        <f t="shared" si="11"/>
        <v>1.8061120000000004</v>
      </c>
      <c r="CX28" s="201">
        <f t="shared" si="11"/>
        <v>0</v>
      </c>
      <c r="CY28" s="201">
        <f t="shared" si="11"/>
        <v>0</v>
      </c>
      <c r="CZ28" s="201">
        <f t="shared" si="11"/>
        <v>0</v>
      </c>
      <c r="DA28" s="201">
        <f t="shared" si="12"/>
        <v>0</v>
      </c>
      <c r="DB28" s="201">
        <f t="shared" si="12"/>
        <v>0</v>
      </c>
      <c r="DC28" s="201">
        <f t="shared" si="12"/>
        <v>0</v>
      </c>
      <c r="DD28" s="201">
        <f t="shared" si="12"/>
        <v>0</v>
      </c>
      <c r="DE28" s="201">
        <f t="shared" si="12"/>
        <v>10.993542</v>
      </c>
      <c r="DF28" s="201">
        <f t="shared" si="12"/>
        <v>9.8569530000000025</v>
      </c>
      <c r="DG28" s="201">
        <f t="shared" si="12"/>
        <v>37.234250999999993</v>
      </c>
      <c r="DH28" s="201">
        <f t="shared" si="12"/>
        <v>0</v>
      </c>
      <c r="DI28" s="201">
        <f t="shared" si="12"/>
        <v>0</v>
      </c>
      <c r="DJ28" s="201">
        <f t="shared" si="12"/>
        <v>0</v>
      </c>
      <c r="DK28" s="201">
        <f t="shared" si="12"/>
        <v>2212.0311080000006</v>
      </c>
      <c r="DL28" s="201">
        <f t="shared" si="12"/>
        <v>0.7494860000000001</v>
      </c>
      <c r="DM28" s="201">
        <f t="shared" si="12"/>
        <v>1.5168159999999999</v>
      </c>
      <c r="DN28" s="201">
        <f t="shared" si="12"/>
        <v>57.553860000000022</v>
      </c>
      <c r="DO28" s="201">
        <f t="shared" si="12"/>
        <v>14.075423000000001</v>
      </c>
      <c r="DP28" s="201">
        <f t="shared" si="12"/>
        <v>0</v>
      </c>
      <c r="DQ28" s="201">
        <f t="shared" si="13"/>
        <v>2.8288829999999994</v>
      </c>
      <c r="DR28" s="201">
        <f t="shared" si="13"/>
        <v>4.6682160000000001</v>
      </c>
      <c r="DS28" s="201">
        <f t="shared" si="13"/>
        <v>171.30549600000001</v>
      </c>
      <c r="DT28" s="201">
        <f t="shared" si="13"/>
        <v>5.8445989999999988</v>
      </c>
      <c r="DU28" s="201">
        <f t="shared" si="13"/>
        <v>0.71042899999999998</v>
      </c>
      <c r="DV28" s="201">
        <f t="shared" si="13"/>
        <v>0.24458199999999999</v>
      </c>
      <c r="DW28" s="201">
        <f t="shared" si="13"/>
        <v>0</v>
      </c>
      <c r="DX28" s="201">
        <f t="shared" si="13"/>
        <v>0</v>
      </c>
      <c r="DY28" s="201">
        <f t="shared" si="13"/>
        <v>40.925507999999994</v>
      </c>
      <c r="DZ28" s="201">
        <f t="shared" si="13"/>
        <v>20.985668</v>
      </c>
      <c r="EA28" s="201">
        <f t="shared" si="13"/>
        <v>0.13963200000000001</v>
      </c>
      <c r="EB28" s="201">
        <f t="shared" si="13"/>
        <v>28.782470999999994</v>
      </c>
      <c r="EC28" s="201">
        <f t="shared" si="13"/>
        <v>0.39285999999999999</v>
      </c>
      <c r="ED28" s="201">
        <f t="shared" si="13"/>
        <v>8.2437419999999992</v>
      </c>
      <c r="EE28" s="201">
        <f t="shared" si="13"/>
        <v>1.5189700000000002</v>
      </c>
      <c r="EF28" s="201">
        <f t="shared" si="13"/>
        <v>1.6769250000000004</v>
      </c>
      <c r="EG28" s="201">
        <f t="shared" si="14"/>
        <v>1.5177779999999996</v>
      </c>
      <c r="EH28" s="201">
        <f t="shared" si="14"/>
        <v>7.7899780000000014</v>
      </c>
      <c r="EI28" s="201">
        <f t="shared" si="14"/>
        <v>0.24066000000000001</v>
      </c>
      <c r="EJ28" s="201">
        <f t="shared" si="14"/>
        <v>6.6850000000000026E-3</v>
      </c>
      <c r="EK28" s="201">
        <f t="shared" si="6"/>
        <v>7055.2790550000036</v>
      </c>
      <c r="EL28" s="202">
        <f t="shared" si="7"/>
        <v>2E-3</v>
      </c>
      <c r="EM28" s="172">
        <f t="shared" si="8"/>
        <v>1.9E-3</v>
      </c>
      <c r="EO28" s="172">
        <f t="shared" si="10"/>
        <v>1.9E-3</v>
      </c>
      <c r="EQ28" s="170" t="s">
        <v>39</v>
      </c>
      <c r="ER28" s="172">
        <f>EO30</f>
        <v>5.0000000000000001E-4</v>
      </c>
    </row>
    <row r="29" spans="1:148">
      <c r="A29" s="203" t="s">
        <v>38</v>
      </c>
      <c r="B29" s="204">
        <v>14.1</v>
      </c>
      <c r="C29" s="201">
        <v>555.97</v>
      </c>
      <c r="D29" s="201">
        <v>3.17</v>
      </c>
      <c r="E29" s="201">
        <v>473.03999999999991</v>
      </c>
      <c r="F29" s="201"/>
      <c r="G29" s="201">
        <v>244.79000000000002</v>
      </c>
      <c r="H29" s="201"/>
      <c r="I29" s="201">
        <v>2.3000000000000003</v>
      </c>
      <c r="J29" s="201">
        <v>147.95000000000002</v>
      </c>
      <c r="K29" s="201">
        <v>193.19000000000003</v>
      </c>
      <c r="L29" s="201">
        <v>27.59</v>
      </c>
      <c r="M29" s="201">
        <v>687.44</v>
      </c>
      <c r="N29" s="201">
        <v>110.08999999999999</v>
      </c>
      <c r="O29" s="201"/>
      <c r="P29" s="201"/>
      <c r="Q29" s="201"/>
      <c r="R29" s="201">
        <v>39.949999999999996</v>
      </c>
      <c r="S29" s="201"/>
      <c r="T29" s="201"/>
      <c r="U29" s="201"/>
      <c r="V29" s="201"/>
      <c r="W29" s="201"/>
      <c r="X29" s="201">
        <v>53.45</v>
      </c>
      <c r="Y29" s="201">
        <v>58.95000000000001</v>
      </c>
      <c r="Z29" s="201">
        <v>47.989999999999995</v>
      </c>
      <c r="AA29" s="201"/>
      <c r="AB29" s="201"/>
      <c r="AC29" s="201">
        <v>138.72000000000003</v>
      </c>
      <c r="AD29" s="201">
        <v>65.489999999999995</v>
      </c>
      <c r="AE29" s="201"/>
      <c r="AF29" s="201"/>
      <c r="AG29" s="201"/>
      <c r="AH29" s="201"/>
      <c r="AI29" s="201"/>
      <c r="AJ29" s="201"/>
      <c r="AK29" s="201"/>
      <c r="AL29" s="201">
        <v>269.60999999999996</v>
      </c>
      <c r="AM29" s="201">
        <v>155.17999999999995</v>
      </c>
      <c r="AN29" s="201">
        <v>235.42</v>
      </c>
      <c r="AO29" s="201"/>
      <c r="AP29" s="201"/>
      <c r="AQ29" s="201"/>
      <c r="AR29" s="201">
        <v>0.33</v>
      </c>
      <c r="AS29" s="201">
        <v>18182.680000000004</v>
      </c>
      <c r="AT29" s="201">
        <v>7.88</v>
      </c>
      <c r="AU29" s="201">
        <v>196.00999999999996</v>
      </c>
      <c r="AV29" s="201">
        <v>384.10999999999996</v>
      </c>
      <c r="AW29" s="201"/>
      <c r="AX29" s="201">
        <v>16.649999999999999</v>
      </c>
      <c r="AY29" s="201">
        <v>239.03999999999996</v>
      </c>
      <c r="AZ29" s="201">
        <v>12.580000000000002</v>
      </c>
      <c r="BA29" s="201">
        <v>0.86999999999999988</v>
      </c>
      <c r="BB29" s="201">
        <v>2.9100000000000006</v>
      </c>
      <c r="BC29" s="201">
        <v>5.6700000000000008</v>
      </c>
      <c r="BD29" s="201"/>
      <c r="BE29" s="201"/>
      <c r="BF29" s="201">
        <v>352.20999999999992</v>
      </c>
      <c r="BG29" s="201">
        <v>218.87</v>
      </c>
      <c r="BH29" s="201">
        <v>2.73</v>
      </c>
      <c r="BI29" s="201">
        <v>237.00999999999996</v>
      </c>
      <c r="BJ29" s="201">
        <v>34.99</v>
      </c>
      <c r="BK29" s="201">
        <v>246.02</v>
      </c>
      <c r="BL29" s="201"/>
      <c r="BM29" s="201">
        <v>12.539999999999996</v>
      </c>
      <c r="BN29" s="201">
        <v>161.38000000000002</v>
      </c>
      <c r="BO29" s="201">
        <v>257.83</v>
      </c>
      <c r="BP29" s="201">
        <v>30.12</v>
      </c>
      <c r="BQ29" s="201">
        <v>0.8</v>
      </c>
      <c r="BR29" s="205">
        <v>24127.620000000003</v>
      </c>
      <c r="BT29" s="195" t="s">
        <v>38</v>
      </c>
      <c r="BU29" s="201">
        <f t="shared" si="5"/>
        <v>1.41E-2</v>
      </c>
      <c r="BV29" s="201">
        <f t="shared" si="5"/>
        <v>9.9518629999999995</v>
      </c>
      <c r="BW29" s="201">
        <f t="shared" si="5"/>
        <v>1.0144E-2</v>
      </c>
      <c r="BX29" s="201">
        <f t="shared" si="5"/>
        <v>14.380415999999997</v>
      </c>
      <c r="BY29" s="201">
        <f t="shared" si="5"/>
        <v>0</v>
      </c>
      <c r="BZ29" s="201">
        <f t="shared" si="5"/>
        <v>10.942113000000001</v>
      </c>
      <c r="CA29" s="201">
        <f t="shared" si="5"/>
        <v>0</v>
      </c>
      <c r="CB29" s="201">
        <f t="shared" si="5"/>
        <v>4.2320000000000003E-2</v>
      </c>
      <c r="CC29" s="201">
        <f t="shared" si="5"/>
        <v>0.44385000000000008</v>
      </c>
      <c r="CD29" s="201">
        <f t="shared" si="5"/>
        <v>0.17387100000000003</v>
      </c>
      <c r="CE29" s="201">
        <f t="shared" si="5"/>
        <v>1.3795E-2</v>
      </c>
      <c r="CF29" s="201">
        <f t="shared" si="5"/>
        <v>11.755224000000002</v>
      </c>
      <c r="CG29" s="201">
        <f t="shared" si="5"/>
        <v>0.31926099999999996</v>
      </c>
      <c r="CH29" s="201">
        <f t="shared" si="5"/>
        <v>0</v>
      </c>
      <c r="CI29" s="201">
        <f t="shared" si="5"/>
        <v>0</v>
      </c>
      <c r="CJ29" s="201">
        <f t="shared" si="5"/>
        <v>0</v>
      </c>
      <c r="CK29" s="201">
        <f t="shared" si="11"/>
        <v>9.9874999999999992E-2</v>
      </c>
      <c r="CL29" s="201">
        <f t="shared" si="11"/>
        <v>0</v>
      </c>
      <c r="CM29" s="201">
        <f t="shared" si="11"/>
        <v>0</v>
      </c>
      <c r="CN29" s="201">
        <f t="shared" si="11"/>
        <v>0</v>
      </c>
      <c r="CO29" s="201">
        <f t="shared" si="11"/>
        <v>0</v>
      </c>
      <c r="CP29" s="201">
        <f t="shared" si="11"/>
        <v>0</v>
      </c>
      <c r="CQ29" s="201">
        <f t="shared" si="11"/>
        <v>9.6210000000000004E-2</v>
      </c>
      <c r="CR29" s="201">
        <f t="shared" si="11"/>
        <v>1.1082600000000002</v>
      </c>
      <c r="CS29" s="201">
        <f t="shared" si="11"/>
        <v>0.65746299999999991</v>
      </c>
      <c r="CT29" s="201">
        <f t="shared" si="11"/>
        <v>0</v>
      </c>
      <c r="CU29" s="201">
        <f t="shared" si="11"/>
        <v>0</v>
      </c>
      <c r="CV29" s="201">
        <f t="shared" si="11"/>
        <v>0.63811200000000012</v>
      </c>
      <c r="CW29" s="201">
        <f t="shared" si="11"/>
        <v>0.209568</v>
      </c>
      <c r="CX29" s="201">
        <f t="shared" si="11"/>
        <v>0</v>
      </c>
      <c r="CY29" s="201">
        <f t="shared" si="11"/>
        <v>0</v>
      </c>
      <c r="CZ29" s="201">
        <f t="shared" si="11"/>
        <v>0</v>
      </c>
      <c r="DA29" s="201">
        <f t="shared" si="12"/>
        <v>0</v>
      </c>
      <c r="DB29" s="201">
        <f t="shared" si="12"/>
        <v>0</v>
      </c>
      <c r="DC29" s="201">
        <f t="shared" si="12"/>
        <v>0</v>
      </c>
      <c r="DD29" s="201">
        <f t="shared" si="12"/>
        <v>0</v>
      </c>
      <c r="DE29" s="201">
        <f t="shared" si="12"/>
        <v>1.3210889999999997</v>
      </c>
      <c r="DF29" s="201">
        <f t="shared" si="12"/>
        <v>0.8845259999999997</v>
      </c>
      <c r="DG29" s="201">
        <f t="shared" si="12"/>
        <v>4.1669339999999995</v>
      </c>
      <c r="DH29" s="201">
        <f t="shared" si="12"/>
        <v>0</v>
      </c>
      <c r="DI29" s="201">
        <f t="shared" si="12"/>
        <v>0</v>
      </c>
      <c r="DJ29" s="201">
        <f t="shared" si="12"/>
        <v>0</v>
      </c>
      <c r="DK29" s="201">
        <f t="shared" si="12"/>
        <v>9.6360000000000005E-3</v>
      </c>
      <c r="DL29" s="201">
        <f t="shared" si="12"/>
        <v>912.77053600000022</v>
      </c>
      <c r="DM29" s="201">
        <f t="shared" si="12"/>
        <v>0.159964</v>
      </c>
      <c r="DN29" s="201">
        <f t="shared" si="12"/>
        <v>3.8221949999999993</v>
      </c>
      <c r="DO29" s="201">
        <f t="shared" si="12"/>
        <v>1.574851</v>
      </c>
      <c r="DP29" s="201">
        <f t="shared" si="12"/>
        <v>0</v>
      </c>
      <c r="DQ29" s="201">
        <f t="shared" si="13"/>
        <v>0.23476499999999997</v>
      </c>
      <c r="DR29" s="201">
        <f t="shared" si="13"/>
        <v>1.0039679999999997</v>
      </c>
      <c r="DS29" s="201">
        <f t="shared" si="13"/>
        <v>0.79505600000000021</v>
      </c>
      <c r="DT29" s="201">
        <f t="shared" si="13"/>
        <v>2.0009999999999997E-3</v>
      </c>
      <c r="DU29" s="201">
        <f t="shared" si="13"/>
        <v>7.8279000000000015E-2</v>
      </c>
      <c r="DV29" s="201">
        <f t="shared" si="13"/>
        <v>2.6082000000000004E-2</v>
      </c>
      <c r="DW29" s="201">
        <f t="shared" si="13"/>
        <v>0</v>
      </c>
      <c r="DX29" s="201">
        <f t="shared" si="13"/>
        <v>0</v>
      </c>
      <c r="DY29" s="201">
        <f t="shared" si="13"/>
        <v>4.5435089999999994</v>
      </c>
      <c r="DZ29" s="201">
        <f t="shared" si="13"/>
        <v>2.3200220000000003</v>
      </c>
      <c r="EA29" s="201">
        <f t="shared" si="13"/>
        <v>1.3104000000000001E-2</v>
      </c>
      <c r="EB29" s="201">
        <f t="shared" si="13"/>
        <v>3.3418409999999996</v>
      </c>
      <c r="EC29" s="201">
        <f t="shared" si="13"/>
        <v>4.5487E-2</v>
      </c>
      <c r="ED29" s="201">
        <f t="shared" si="13"/>
        <v>0.95947799999999994</v>
      </c>
      <c r="EE29" s="201">
        <f t="shared" si="13"/>
        <v>0</v>
      </c>
      <c r="EF29" s="201">
        <f t="shared" si="13"/>
        <v>0.10909799999999996</v>
      </c>
      <c r="EG29" s="201">
        <f t="shared" si="14"/>
        <v>0.29048400000000002</v>
      </c>
      <c r="EH29" s="201">
        <f t="shared" si="14"/>
        <v>0.8766219999999999</v>
      </c>
      <c r="EI29" s="201">
        <f t="shared" si="14"/>
        <v>4.5180000000000005E-2</v>
      </c>
      <c r="EJ29" s="201">
        <f t="shared" si="14"/>
        <v>2.8000000000000004E-3</v>
      </c>
      <c r="EK29" s="201">
        <f t="shared" si="6"/>
        <v>990.25395199999991</v>
      </c>
      <c r="EL29" s="202">
        <f t="shared" si="7"/>
        <v>2.9999999999999997E-4</v>
      </c>
      <c r="EM29" s="172">
        <f t="shared" si="8"/>
        <v>2.9999999999999997E-4</v>
      </c>
      <c r="EO29" s="172">
        <f t="shared" si="10"/>
        <v>2.9999999999999997E-4</v>
      </c>
      <c r="EQ29" s="170" t="s">
        <v>40</v>
      </c>
      <c r="ER29" s="172">
        <f>EO31</f>
        <v>5.4000000000000003E-3</v>
      </c>
    </row>
    <row r="30" spans="1:148">
      <c r="A30" s="203" t="s">
        <v>39</v>
      </c>
      <c r="B30" s="204">
        <v>23</v>
      </c>
      <c r="C30" s="201">
        <v>561.3599999999999</v>
      </c>
      <c r="D30" s="201">
        <v>7.0700000000000012</v>
      </c>
      <c r="E30" s="201">
        <v>503.19999999999987</v>
      </c>
      <c r="F30" s="201"/>
      <c r="G30" s="201">
        <v>241.01999999999992</v>
      </c>
      <c r="H30" s="201"/>
      <c r="I30" s="201">
        <v>2.3000000000000003</v>
      </c>
      <c r="J30" s="201">
        <v>147.95000000000002</v>
      </c>
      <c r="K30" s="201">
        <v>193.19000000000003</v>
      </c>
      <c r="L30" s="201">
        <v>27.59</v>
      </c>
      <c r="M30" s="201">
        <v>688.28000000000009</v>
      </c>
      <c r="N30" s="201">
        <v>112.56999999999998</v>
      </c>
      <c r="O30" s="201"/>
      <c r="P30" s="201"/>
      <c r="Q30" s="201"/>
      <c r="R30" s="201">
        <v>59.349999999999994</v>
      </c>
      <c r="S30" s="201"/>
      <c r="T30" s="201"/>
      <c r="U30" s="201"/>
      <c r="V30" s="201"/>
      <c r="W30" s="201"/>
      <c r="X30" s="201">
        <v>93.83</v>
      </c>
      <c r="Y30" s="201">
        <v>94.339999999999989</v>
      </c>
      <c r="Z30" s="201">
        <v>79.820000000000007</v>
      </c>
      <c r="AA30" s="201"/>
      <c r="AB30" s="201"/>
      <c r="AC30" s="201">
        <v>201.75</v>
      </c>
      <c r="AD30" s="201">
        <v>67.430000000000007</v>
      </c>
      <c r="AE30" s="201"/>
      <c r="AF30" s="201"/>
      <c r="AG30" s="201"/>
      <c r="AH30" s="201"/>
      <c r="AI30" s="201"/>
      <c r="AJ30" s="201"/>
      <c r="AK30" s="201"/>
      <c r="AL30" s="201">
        <v>298.76</v>
      </c>
      <c r="AM30" s="201">
        <v>192.86000000000004</v>
      </c>
      <c r="AN30" s="201">
        <v>235.42</v>
      </c>
      <c r="AO30" s="201"/>
      <c r="AP30" s="201"/>
      <c r="AQ30" s="201"/>
      <c r="AR30" s="201">
        <v>0.47000000000000003</v>
      </c>
      <c r="AS30" s="201">
        <v>33798.49</v>
      </c>
      <c r="AT30" s="201">
        <v>7.78</v>
      </c>
      <c r="AU30" s="201">
        <v>320.36</v>
      </c>
      <c r="AV30" s="201">
        <v>384.10999999999996</v>
      </c>
      <c r="AW30" s="201"/>
      <c r="AX30" s="201">
        <v>28.059999999999995</v>
      </c>
      <c r="AY30" s="201">
        <v>239.68</v>
      </c>
      <c r="AZ30" s="201">
        <v>12.630000000000003</v>
      </c>
      <c r="BA30" s="201">
        <v>1.3299999999999998</v>
      </c>
      <c r="BB30" s="201">
        <v>2.91</v>
      </c>
      <c r="BC30" s="201">
        <v>5.6700000000000008</v>
      </c>
      <c r="BD30" s="201"/>
      <c r="BE30" s="201"/>
      <c r="BF30" s="201">
        <v>352.21</v>
      </c>
      <c r="BG30" s="201">
        <v>218.97999999999996</v>
      </c>
      <c r="BH30" s="201">
        <v>2.73</v>
      </c>
      <c r="BI30" s="201">
        <v>237.00999999999996</v>
      </c>
      <c r="BJ30" s="201">
        <v>34.99</v>
      </c>
      <c r="BK30" s="201">
        <v>246.02</v>
      </c>
      <c r="BL30" s="201"/>
      <c r="BM30" s="201">
        <v>21.770000000000003</v>
      </c>
      <c r="BN30" s="201">
        <v>162.85000000000002</v>
      </c>
      <c r="BO30" s="201">
        <v>259.61999999999995</v>
      </c>
      <c r="BP30" s="201">
        <v>30.13</v>
      </c>
      <c r="BQ30" s="201">
        <v>1.4100000000000001</v>
      </c>
      <c r="BR30" s="205">
        <v>40200.299999999996</v>
      </c>
      <c r="BT30" s="195" t="s">
        <v>39</v>
      </c>
      <c r="BU30" s="201">
        <f t="shared" si="5"/>
        <v>2.3E-2</v>
      </c>
      <c r="BV30" s="201">
        <f t="shared" si="5"/>
        <v>10.048343999999998</v>
      </c>
      <c r="BW30" s="201">
        <f t="shared" si="5"/>
        <v>2.2624000000000005E-2</v>
      </c>
      <c r="BX30" s="201">
        <f t="shared" si="5"/>
        <v>15.297279999999995</v>
      </c>
      <c r="BY30" s="201">
        <f t="shared" si="5"/>
        <v>0</v>
      </c>
      <c r="BZ30" s="201">
        <f t="shared" si="5"/>
        <v>10.773593999999996</v>
      </c>
      <c r="CA30" s="201">
        <f t="shared" si="5"/>
        <v>0</v>
      </c>
      <c r="CB30" s="201">
        <f t="shared" si="5"/>
        <v>4.2320000000000003E-2</v>
      </c>
      <c r="CC30" s="201">
        <f t="shared" si="5"/>
        <v>0.44385000000000008</v>
      </c>
      <c r="CD30" s="201">
        <f t="shared" si="5"/>
        <v>0.17387100000000003</v>
      </c>
      <c r="CE30" s="201">
        <f t="shared" si="5"/>
        <v>1.3795E-2</v>
      </c>
      <c r="CF30" s="201">
        <f t="shared" si="5"/>
        <v>11.769588000000002</v>
      </c>
      <c r="CG30" s="201">
        <f t="shared" si="5"/>
        <v>0.32645299999999994</v>
      </c>
      <c r="CH30" s="201">
        <f t="shared" si="5"/>
        <v>0</v>
      </c>
      <c r="CI30" s="201">
        <f t="shared" si="5"/>
        <v>0</v>
      </c>
      <c r="CJ30" s="201">
        <f t="shared" si="5"/>
        <v>0</v>
      </c>
      <c r="CK30" s="201">
        <f t="shared" si="11"/>
        <v>0.14837499999999998</v>
      </c>
      <c r="CL30" s="201">
        <f t="shared" si="11"/>
        <v>0</v>
      </c>
      <c r="CM30" s="201">
        <f t="shared" si="11"/>
        <v>0</v>
      </c>
      <c r="CN30" s="201">
        <f t="shared" si="11"/>
        <v>0</v>
      </c>
      <c r="CO30" s="201">
        <f t="shared" si="11"/>
        <v>0</v>
      </c>
      <c r="CP30" s="201">
        <f t="shared" si="11"/>
        <v>0</v>
      </c>
      <c r="CQ30" s="201">
        <f t="shared" si="11"/>
        <v>0.16889399999999999</v>
      </c>
      <c r="CR30" s="201">
        <f t="shared" si="11"/>
        <v>1.7735919999999998</v>
      </c>
      <c r="CS30" s="201">
        <f t="shared" si="11"/>
        <v>1.0935340000000002</v>
      </c>
      <c r="CT30" s="201">
        <f t="shared" si="11"/>
        <v>0</v>
      </c>
      <c r="CU30" s="201">
        <f t="shared" si="11"/>
        <v>0</v>
      </c>
      <c r="CV30" s="201">
        <f t="shared" si="11"/>
        <v>0.92804999999999993</v>
      </c>
      <c r="CW30" s="201">
        <f t="shared" si="11"/>
        <v>0.21577600000000002</v>
      </c>
      <c r="CX30" s="201">
        <f t="shared" si="11"/>
        <v>0</v>
      </c>
      <c r="CY30" s="201">
        <f t="shared" si="11"/>
        <v>0</v>
      </c>
      <c r="CZ30" s="201">
        <f t="shared" si="11"/>
        <v>0</v>
      </c>
      <c r="DA30" s="201">
        <f t="shared" si="12"/>
        <v>0</v>
      </c>
      <c r="DB30" s="201">
        <f t="shared" si="12"/>
        <v>0</v>
      </c>
      <c r="DC30" s="201">
        <f t="shared" si="12"/>
        <v>0</v>
      </c>
      <c r="DD30" s="201">
        <f t="shared" si="12"/>
        <v>0</v>
      </c>
      <c r="DE30" s="201">
        <f t="shared" si="12"/>
        <v>1.463924</v>
      </c>
      <c r="DF30" s="201">
        <f t="shared" si="12"/>
        <v>1.0993020000000002</v>
      </c>
      <c r="DG30" s="201">
        <f t="shared" si="12"/>
        <v>4.1669339999999995</v>
      </c>
      <c r="DH30" s="201">
        <f t="shared" si="12"/>
        <v>0</v>
      </c>
      <c r="DI30" s="201">
        <f t="shared" si="12"/>
        <v>0</v>
      </c>
      <c r="DJ30" s="201">
        <f t="shared" si="12"/>
        <v>0</v>
      </c>
      <c r="DK30" s="201">
        <f t="shared" si="12"/>
        <v>1.3724000000000002E-2</v>
      </c>
      <c r="DL30" s="201">
        <f t="shared" si="12"/>
        <v>1696.6841979999999</v>
      </c>
      <c r="DM30" s="201">
        <f t="shared" si="12"/>
        <v>0.15793399999999999</v>
      </c>
      <c r="DN30" s="201">
        <f t="shared" si="12"/>
        <v>6.24702</v>
      </c>
      <c r="DO30" s="201">
        <f t="shared" si="12"/>
        <v>1.574851</v>
      </c>
      <c r="DP30" s="201">
        <f t="shared" si="12"/>
        <v>0</v>
      </c>
      <c r="DQ30" s="201">
        <f t="shared" si="13"/>
        <v>0.39564599999999994</v>
      </c>
      <c r="DR30" s="201">
        <f t="shared" si="13"/>
        <v>1.006656</v>
      </c>
      <c r="DS30" s="201">
        <f t="shared" si="13"/>
        <v>0.79821600000000026</v>
      </c>
      <c r="DT30" s="201">
        <f t="shared" si="13"/>
        <v>3.0589999999999997E-3</v>
      </c>
      <c r="DU30" s="201">
        <f t="shared" si="13"/>
        <v>7.8279000000000001E-2</v>
      </c>
      <c r="DV30" s="201">
        <f t="shared" si="13"/>
        <v>2.6082000000000004E-2</v>
      </c>
      <c r="DW30" s="201">
        <f t="shared" si="13"/>
        <v>0</v>
      </c>
      <c r="DX30" s="201">
        <f t="shared" si="13"/>
        <v>0</v>
      </c>
      <c r="DY30" s="201">
        <f t="shared" si="13"/>
        <v>4.5435089999999994</v>
      </c>
      <c r="DZ30" s="201">
        <f t="shared" si="13"/>
        <v>2.3211879999999998</v>
      </c>
      <c r="EA30" s="201">
        <f t="shared" si="13"/>
        <v>1.3104000000000001E-2</v>
      </c>
      <c r="EB30" s="201">
        <f t="shared" si="13"/>
        <v>3.3418409999999996</v>
      </c>
      <c r="EC30" s="201">
        <f t="shared" si="13"/>
        <v>4.5487E-2</v>
      </c>
      <c r="ED30" s="201">
        <f t="shared" si="13"/>
        <v>0.95947799999999994</v>
      </c>
      <c r="EE30" s="201">
        <f t="shared" si="13"/>
        <v>0</v>
      </c>
      <c r="EF30" s="201">
        <f t="shared" si="13"/>
        <v>0.18939900000000001</v>
      </c>
      <c r="EG30" s="201">
        <f t="shared" si="14"/>
        <v>0.29313000000000006</v>
      </c>
      <c r="EH30" s="201">
        <f t="shared" si="14"/>
        <v>0.88270799999999983</v>
      </c>
      <c r="EI30" s="201">
        <f t="shared" si="14"/>
        <v>4.5194999999999999E-2</v>
      </c>
      <c r="EJ30" s="201">
        <f t="shared" si="14"/>
        <v>4.935000000000001E-3</v>
      </c>
      <c r="EK30" s="201">
        <f t="shared" si="6"/>
        <v>1779.6187390000002</v>
      </c>
      <c r="EL30" s="202">
        <f t="shared" si="7"/>
        <v>5.0000000000000001E-4</v>
      </c>
      <c r="EM30" s="172">
        <f t="shared" si="8"/>
        <v>5.0000000000000001E-4</v>
      </c>
      <c r="EO30" s="172">
        <f t="shared" si="10"/>
        <v>5.0000000000000001E-4</v>
      </c>
      <c r="ER30" s="207">
        <f>SUM(ER4:ER29)</f>
        <v>0.99999999999999989</v>
      </c>
    </row>
    <row r="31" spans="1:148">
      <c r="A31" s="203" t="s">
        <v>40</v>
      </c>
      <c r="B31" s="204">
        <v>2777.66</v>
      </c>
      <c r="C31" s="201">
        <v>11620.170000000002</v>
      </c>
      <c r="D31" s="201">
        <v>14776.74</v>
      </c>
      <c r="E31" s="201">
        <v>109242.79999999999</v>
      </c>
      <c r="F31" s="201"/>
      <c r="G31" s="201">
        <v>48266.709999999992</v>
      </c>
      <c r="H31" s="201"/>
      <c r="I31" s="201">
        <v>25.31</v>
      </c>
      <c r="J31" s="201">
        <v>7439.01</v>
      </c>
      <c r="K31" s="201">
        <v>3910.2399999999989</v>
      </c>
      <c r="L31" s="201">
        <v>920.32999999999993</v>
      </c>
      <c r="M31" s="201">
        <v>24179.689999999995</v>
      </c>
      <c r="N31" s="201">
        <v>6061.42</v>
      </c>
      <c r="O31" s="201"/>
      <c r="P31" s="201"/>
      <c r="Q31" s="201"/>
      <c r="R31" s="201">
        <v>5846.62</v>
      </c>
      <c r="S31" s="201"/>
      <c r="T31" s="201"/>
      <c r="U31" s="201"/>
      <c r="V31" s="201"/>
      <c r="W31" s="201"/>
      <c r="X31" s="201">
        <v>11010.810000000001</v>
      </c>
      <c r="Y31" s="201">
        <v>11706.420000000002</v>
      </c>
      <c r="Z31" s="201">
        <v>9870.7000000000007</v>
      </c>
      <c r="AA31" s="201"/>
      <c r="AB31" s="201"/>
      <c r="AC31" s="201">
        <v>1426.1599999999999</v>
      </c>
      <c r="AD31" s="201">
        <v>1482.1699999999998</v>
      </c>
      <c r="AE31" s="201"/>
      <c r="AF31" s="201"/>
      <c r="AG31" s="201"/>
      <c r="AH31" s="201"/>
      <c r="AI31" s="201"/>
      <c r="AJ31" s="201"/>
      <c r="AK31" s="201"/>
      <c r="AL31" s="201">
        <v>5923.6299999999992</v>
      </c>
      <c r="AM31" s="201">
        <v>5291.16</v>
      </c>
      <c r="AN31" s="201">
        <v>4850</v>
      </c>
      <c r="AO31" s="201"/>
      <c r="AP31" s="201"/>
      <c r="AQ31" s="201"/>
      <c r="AR31" s="201">
        <v>310339.12000000011</v>
      </c>
      <c r="AS31" s="201">
        <v>91.92</v>
      </c>
      <c r="AT31" s="201">
        <v>166.79</v>
      </c>
      <c r="AU31" s="201">
        <v>10975.439999999999</v>
      </c>
      <c r="AV31" s="201">
        <v>7853.65</v>
      </c>
      <c r="AW31" s="201"/>
      <c r="AX31" s="201">
        <v>10472.829999999998</v>
      </c>
      <c r="AY31" s="201">
        <v>8208.94</v>
      </c>
      <c r="AZ31" s="201">
        <v>48096.659999999996</v>
      </c>
      <c r="BA31" s="201">
        <v>48664.73</v>
      </c>
      <c r="BB31" s="201">
        <v>61.84</v>
      </c>
      <c r="BC31" s="201">
        <v>121.02999999999999</v>
      </c>
      <c r="BD31" s="201"/>
      <c r="BE31" s="201"/>
      <c r="BF31" s="201">
        <v>7273.85</v>
      </c>
      <c r="BG31" s="201">
        <v>5852.1299999999992</v>
      </c>
      <c r="BH31" s="201">
        <v>65.09</v>
      </c>
      <c r="BI31" s="201">
        <v>4754.9799999999996</v>
      </c>
      <c r="BJ31" s="201">
        <v>1756.01</v>
      </c>
      <c r="BK31" s="201">
        <v>4933.119999999999</v>
      </c>
      <c r="BL31" s="201">
        <v>48968.44</v>
      </c>
      <c r="BM31" s="201">
        <v>2562.79</v>
      </c>
      <c r="BN31" s="201">
        <v>5462.6200000000008</v>
      </c>
      <c r="BO31" s="201">
        <v>5569.1500000000015</v>
      </c>
      <c r="BP31" s="201">
        <v>1282.95</v>
      </c>
      <c r="BQ31" s="201">
        <v>31.21</v>
      </c>
      <c r="BR31" s="205">
        <v>820193.04</v>
      </c>
      <c r="BT31" s="195" t="s">
        <v>40</v>
      </c>
      <c r="BU31" s="201">
        <f t="shared" si="5"/>
        <v>2.77766</v>
      </c>
      <c r="BV31" s="201">
        <f t="shared" si="5"/>
        <v>208.00104300000004</v>
      </c>
      <c r="BW31" s="201">
        <f t="shared" si="5"/>
        <v>47.285568000000005</v>
      </c>
      <c r="BX31" s="201">
        <f t="shared" si="5"/>
        <v>3320.9811199999995</v>
      </c>
      <c r="BY31" s="201">
        <f t="shared" si="5"/>
        <v>0</v>
      </c>
      <c r="BZ31" s="201">
        <f t="shared" si="5"/>
        <v>2157.5219369999995</v>
      </c>
      <c r="CA31" s="201">
        <f t="shared" si="5"/>
        <v>0</v>
      </c>
      <c r="CB31" s="201">
        <f t="shared" si="5"/>
        <v>0.46570399999999995</v>
      </c>
      <c r="CC31" s="201">
        <f t="shared" si="5"/>
        <v>22.317030000000003</v>
      </c>
      <c r="CD31" s="201">
        <f t="shared" si="5"/>
        <v>3.5192159999999988</v>
      </c>
      <c r="CE31" s="201">
        <f t="shared" si="5"/>
        <v>0.46016499999999999</v>
      </c>
      <c r="CF31" s="201">
        <f t="shared" si="5"/>
        <v>413.47269899999992</v>
      </c>
      <c r="CG31" s="201">
        <f t="shared" si="5"/>
        <v>17.578118</v>
      </c>
      <c r="CH31" s="201">
        <f t="shared" si="5"/>
        <v>0</v>
      </c>
      <c r="CI31" s="201">
        <f t="shared" si="5"/>
        <v>0</v>
      </c>
      <c r="CJ31" s="201">
        <f t="shared" si="5"/>
        <v>0</v>
      </c>
      <c r="CK31" s="201">
        <f t="shared" si="11"/>
        <v>14.61655</v>
      </c>
      <c r="CL31" s="201">
        <f t="shared" si="11"/>
        <v>0</v>
      </c>
      <c r="CM31" s="201">
        <f t="shared" si="11"/>
        <v>0</v>
      </c>
      <c r="CN31" s="201">
        <f t="shared" si="11"/>
        <v>0</v>
      </c>
      <c r="CO31" s="201">
        <f t="shared" si="11"/>
        <v>0</v>
      </c>
      <c r="CP31" s="201">
        <f t="shared" si="11"/>
        <v>0</v>
      </c>
      <c r="CQ31" s="201">
        <f t="shared" si="11"/>
        <v>19.819458000000001</v>
      </c>
      <c r="CR31" s="201">
        <f t="shared" si="11"/>
        <v>220.08069600000005</v>
      </c>
      <c r="CS31" s="201">
        <f t="shared" si="11"/>
        <v>135.22859000000003</v>
      </c>
      <c r="CT31" s="201">
        <f t="shared" si="11"/>
        <v>0</v>
      </c>
      <c r="CU31" s="201">
        <f t="shared" si="11"/>
        <v>0</v>
      </c>
      <c r="CV31" s="201">
        <f t="shared" si="11"/>
        <v>6.5603359999999995</v>
      </c>
      <c r="CW31" s="201">
        <f t="shared" si="11"/>
        <v>4.7429439999999996</v>
      </c>
      <c r="CX31" s="201">
        <f t="shared" si="11"/>
        <v>0</v>
      </c>
      <c r="CY31" s="201">
        <f t="shared" si="11"/>
        <v>0</v>
      </c>
      <c r="CZ31" s="201">
        <f t="shared" si="11"/>
        <v>0</v>
      </c>
      <c r="DA31" s="201">
        <f t="shared" si="12"/>
        <v>0</v>
      </c>
      <c r="DB31" s="201">
        <f t="shared" si="12"/>
        <v>0</v>
      </c>
      <c r="DC31" s="201">
        <f t="shared" si="12"/>
        <v>0</v>
      </c>
      <c r="DD31" s="201">
        <f t="shared" si="12"/>
        <v>0</v>
      </c>
      <c r="DE31" s="201">
        <f t="shared" si="12"/>
        <v>29.025786999999994</v>
      </c>
      <c r="DF31" s="201">
        <f t="shared" si="12"/>
        <v>30.159611999999999</v>
      </c>
      <c r="DG31" s="201">
        <f t="shared" si="12"/>
        <v>85.844999999999999</v>
      </c>
      <c r="DH31" s="201">
        <f t="shared" si="12"/>
        <v>0</v>
      </c>
      <c r="DI31" s="201">
        <f t="shared" si="12"/>
        <v>0</v>
      </c>
      <c r="DJ31" s="201">
        <f t="shared" si="12"/>
        <v>0</v>
      </c>
      <c r="DK31" s="201">
        <f t="shared" si="12"/>
        <v>9061.9023040000029</v>
      </c>
      <c r="DL31" s="201">
        <f t="shared" si="12"/>
        <v>4.6143840000000003</v>
      </c>
      <c r="DM31" s="201">
        <f t="shared" si="12"/>
        <v>3.3858369999999995</v>
      </c>
      <c r="DN31" s="201">
        <f t="shared" si="12"/>
        <v>214.02107999999998</v>
      </c>
      <c r="DO31" s="201">
        <f t="shared" si="12"/>
        <v>32.199964999999999</v>
      </c>
      <c r="DP31" s="201">
        <f t="shared" si="12"/>
        <v>0</v>
      </c>
      <c r="DQ31" s="201">
        <f t="shared" si="13"/>
        <v>147.66690299999996</v>
      </c>
      <c r="DR31" s="201">
        <f t="shared" si="13"/>
        <v>34.477547999999999</v>
      </c>
      <c r="DS31" s="201">
        <f t="shared" si="13"/>
        <v>3039.7089120000001</v>
      </c>
      <c r="DT31" s="201">
        <f t="shared" si="13"/>
        <v>111.92887900000001</v>
      </c>
      <c r="DU31" s="201">
        <f t="shared" si="13"/>
        <v>1.6634960000000001</v>
      </c>
      <c r="DV31" s="201">
        <f t="shared" si="13"/>
        <v>0.55673799999999996</v>
      </c>
      <c r="DW31" s="201">
        <f t="shared" si="13"/>
        <v>0</v>
      </c>
      <c r="DX31" s="201">
        <f t="shared" si="13"/>
        <v>0</v>
      </c>
      <c r="DY31" s="201">
        <f t="shared" si="13"/>
        <v>93.832665000000006</v>
      </c>
      <c r="DZ31" s="201">
        <f t="shared" si="13"/>
        <v>62.032577999999994</v>
      </c>
      <c r="EA31" s="201">
        <f t="shared" si="13"/>
        <v>0.31243200000000004</v>
      </c>
      <c r="EB31" s="201">
        <f t="shared" si="13"/>
        <v>67.045217999999991</v>
      </c>
      <c r="EC31" s="201">
        <f t="shared" si="13"/>
        <v>2.282813</v>
      </c>
      <c r="ED31" s="201">
        <f t="shared" si="13"/>
        <v>19.239167999999996</v>
      </c>
      <c r="EE31" s="201">
        <f t="shared" si="13"/>
        <v>48.968440000000001</v>
      </c>
      <c r="EF31" s="201">
        <f t="shared" si="13"/>
        <v>22.296272999999999</v>
      </c>
      <c r="EG31" s="201">
        <f t="shared" si="14"/>
        <v>9.8327160000000013</v>
      </c>
      <c r="EH31" s="201">
        <f t="shared" si="14"/>
        <v>18.935110000000005</v>
      </c>
      <c r="EI31" s="201">
        <f t="shared" si="14"/>
        <v>1.9244250000000001</v>
      </c>
      <c r="EJ31" s="201">
        <f t="shared" si="14"/>
        <v>0.109235</v>
      </c>
      <c r="EK31" s="201">
        <f t="shared" si="6"/>
        <v>19739.396352</v>
      </c>
      <c r="EL31" s="202">
        <f t="shared" si="7"/>
        <v>5.5999999999999999E-3</v>
      </c>
      <c r="EM31" s="172">
        <f t="shared" si="8"/>
        <v>5.4000000000000003E-3</v>
      </c>
      <c r="EO31" s="172">
        <f t="shared" si="10"/>
        <v>5.4000000000000003E-3</v>
      </c>
    </row>
    <row r="32" spans="1:148">
      <c r="A32" s="208" t="s">
        <v>128</v>
      </c>
      <c r="B32" s="209">
        <v>781590.7100000002</v>
      </c>
      <c r="C32" s="210">
        <v>3329729.6799999997</v>
      </c>
      <c r="D32" s="210">
        <v>1535594.0899999996</v>
      </c>
      <c r="E32" s="210">
        <v>15396302.370000005</v>
      </c>
      <c r="F32" s="210">
        <v>1016512.9499999998</v>
      </c>
      <c r="G32" s="210">
        <v>4690414.91</v>
      </c>
      <c r="H32" s="210">
        <v>899564.79</v>
      </c>
      <c r="I32" s="210">
        <v>640641.54</v>
      </c>
      <c r="J32" s="210">
        <v>1093308.9100000001</v>
      </c>
      <c r="K32" s="210">
        <v>1126387.3499999999</v>
      </c>
      <c r="L32" s="210">
        <v>394231.25000000006</v>
      </c>
      <c r="M32" s="210">
        <v>5145237.4900000021</v>
      </c>
      <c r="N32" s="210">
        <v>845246.62</v>
      </c>
      <c r="O32" s="210">
        <v>9208541.25</v>
      </c>
      <c r="P32" s="210">
        <v>1050787.2799999998</v>
      </c>
      <c r="Q32" s="210">
        <v>1627277.93</v>
      </c>
      <c r="R32" s="210">
        <v>1701272.7899999998</v>
      </c>
      <c r="S32" s="210">
        <v>3234564.4299999997</v>
      </c>
      <c r="T32" s="210">
        <v>1924979.43</v>
      </c>
      <c r="U32" s="210">
        <v>488188.68000000005</v>
      </c>
      <c r="V32" s="210">
        <v>524986.7699999999</v>
      </c>
      <c r="W32" s="210">
        <v>1018451.72</v>
      </c>
      <c r="X32" s="210">
        <v>2825180.4899999998</v>
      </c>
      <c r="Y32" s="210">
        <v>3203943.91</v>
      </c>
      <c r="Z32" s="210">
        <v>2990331.0999999996</v>
      </c>
      <c r="AA32" s="210">
        <v>1055557.3800000001</v>
      </c>
      <c r="AB32" s="210">
        <v>1966440.3200000003</v>
      </c>
      <c r="AC32" s="210">
        <v>353809.88999999984</v>
      </c>
      <c r="AD32" s="210">
        <v>798304.61000000034</v>
      </c>
      <c r="AE32" s="210">
        <v>1482659.4099999997</v>
      </c>
      <c r="AF32" s="210">
        <v>1271000.8000000003</v>
      </c>
      <c r="AG32" s="210">
        <v>1925193.99</v>
      </c>
      <c r="AH32" s="210">
        <v>557687.17000000004</v>
      </c>
      <c r="AI32" s="210">
        <v>964448.73999999987</v>
      </c>
      <c r="AJ32" s="210">
        <v>114916.6</v>
      </c>
      <c r="AK32" s="210">
        <v>2413216.0099999998</v>
      </c>
      <c r="AL32" s="210">
        <v>1411718.3399999999</v>
      </c>
      <c r="AM32" s="210">
        <v>1026506.4000000003</v>
      </c>
      <c r="AN32" s="210">
        <v>1190054.8799999999</v>
      </c>
      <c r="AO32" s="210">
        <v>717039.65999999992</v>
      </c>
      <c r="AP32" s="210">
        <v>1898560.8599999996</v>
      </c>
      <c r="AQ32" s="210">
        <v>1020600.5899999999</v>
      </c>
      <c r="AR32" s="210">
        <v>4395128.2699999996</v>
      </c>
      <c r="AS32" s="210">
        <v>4671205.6899999995</v>
      </c>
      <c r="AT32" s="210">
        <v>2726681.17</v>
      </c>
      <c r="AU32" s="210">
        <v>2083837.33</v>
      </c>
      <c r="AV32" s="210">
        <v>1909515.0600000003</v>
      </c>
      <c r="AW32" s="210">
        <v>3908514.0199999986</v>
      </c>
      <c r="AX32" s="210">
        <v>1393107.32</v>
      </c>
      <c r="AY32" s="210">
        <v>5096137.7600000016</v>
      </c>
      <c r="AZ32" s="210">
        <v>4589855.08</v>
      </c>
      <c r="BA32" s="210">
        <v>2269078.2000000002</v>
      </c>
      <c r="BB32" s="210">
        <v>3491414.6100000003</v>
      </c>
      <c r="BC32" s="210">
        <v>1094198.9899999998</v>
      </c>
      <c r="BD32" s="210">
        <v>5655853.5300000003</v>
      </c>
      <c r="BE32" s="210">
        <v>2360257.4500000002</v>
      </c>
      <c r="BF32" s="210">
        <v>1771589.37</v>
      </c>
      <c r="BG32" s="210">
        <v>1246605.95</v>
      </c>
      <c r="BH32" s="210">
        <v>1116773.2800000003</v>
      </c>
      <c r="BI32" s="210">
        <v>1221010.83</v>
      </c>
      <c r="BJ32" s="210">
        <v>2709395.72</v>
      </c>
      <c r="BK32" s="210">
        <v>1238187.8600000006</v>
      </c>
      <c r="BL32" s="210">
        <v>1142740.4299999997</v>
      </c>
      <c r="BM32" s="210">
        <v>3163727.0200000005</v>
      </c>
      <c r="BN32" s="210">
        <v>3365159.7299999995</v>
      </c>
      <c r="BO32" s="210">
        <v>2600801.9800000004</v>
      </c>
      <c r="BP32" s="210">
        <v>837576.98999999987</v>
      </c>
      <c r="BQ32" s="210">
        <v>233427.64999999997</v>
      </c>
      <c r="BR32" s="211">
        <v>153152765.37999997</v>
      </c>
      <c r="EK32" s="212">
        <f>SUM(EK4:EK31)</f>
        <v>3535887.784308</v>
      </c>
      <c r="EL32" s="207">
        <f>SUM(EL4:EL31)</f>
        <v>0.99999999999999978</v>
      </c>
      <c r="EM32" s="207">
        <f>SUM(EM4:EM31)</f>
        <v>0.96819999999999984</v>
      </c>
      <c r="EO32" s="207">
        <f>SUM(EO4:EO31)</f>
        <v>0.99999999999999989</v>
      </c>
    </row>
  </sheetData>
  <printOptions horizontalCentered="1" verticalCentered="1"/>
  <pageMargins left="0.75" right="0.75" top="1" bottom="1" header="0.5" footer="0.5"/>
  <pageSetup scale="29" fitToWidth="4" orientation="landscape" r:id="rId1"/>
  <headerFooter alignWithMargins="0">
    <oddHeader>&amp;RKY PSC Case No. 2016-00162,
Attachment D to Staff Post Hearing Supp. DR 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workbookViewId="0">
      <selection sqref="A1:G1"/>
    </sheetView>
  </sheetViews>
  <sheetFormatPr defaultRowHeight="15"/>
  <cols>
    <col min="1" max="1" width="9.6640625" style="170" customWidth="1"/>
    <col min="2" max="2" width="11.5546875" style="170" customWidth="1"/>
    <col min="3" max="3" width="8.88671875" style="170"/>
    <col min="4" max="4" width="13.109375" style="170" customWidth="1"/>
    <col min="5" max="5" width="11.44140625" style="170" bestFit="1" customWidth="1"/>
    <col min="6" max="6" width="8.88671875" style="170"/>
    <col min="7" max="7" width="10.33203125" style="170" bestFit="1" customWidth="1"/>
    <col min="8" max="256" width="8.88671875" style="170"/>
    <col min="257" max="257" width="9.6640625" style="170" customWidth="1"/>
    <col min="258" max="258" width="11.5546875" style="170" customWidth="1"/>
    <col min="259" max="259" width="8.88671875" style="170"/>
    <col min="260" max="260" width="13.109375" style="170" customWidth="1"/>
    <col min="261" max="261" width="11.44140625" style="170" bestFit="1" customWidth="1"/>
    <col min="262" max="262" width="8.88671875" style="170"/>
    <col min="263" max="263" width="10.33203125" style="170" bestFit="1" customWidth="1"/>
    <col min="264" max="512" width="8.88671875" style="170"/>
    <col min="513" max="513" width="9.6640625" style="170" customWidth="1"/>
    <col min="514" max="514" width="11.5546875" style="170" customWidth="1"/>
    <col min="515" max="515" width="8.88671875" style="170"/>
    <col min="516" max="516" width="13.109375" style="170" customWidth="1"/>
    <col min="517" max="517" width="11.44140625" style="170" bestFit="1" customWidth="1"/>
    <col min="518" max="518" width="8.88671875" style="170"/>
    <col min="519" max="519" width="10.33203125" style="170" bestFit="1" customWidth="1"/>
    <col min="520" max="768" width="8.88671875" style="170"/>
    <col min="769" max="769" width="9.6640625" style="170" customWidth="1"/>
    <col min="770" max="770" width="11.5546875" style="170" customWidth="1"/>
    <col min="771" max="771" width="8.88671875" style="170"/>
    <col min="772" max="772" width="13.109375" style="170" customWidth="1"/>
    <col min="773" max="773" width="11.44140625" style="170" bestFit="1" customWidth="1"/>
    <col min="774" max="774" width="8.88671875" style="170"/>
    <col min="775" max="775" width="10.33203125" style="170" bestFit="1" customWidth="1"/>
    <col min="776" max="1024" width="8.88671875" style="170"/>
    <col min="1025" max="1025" width="9.6640625" style="170" customWidth="1"/>
    <col min="1026" max="1026" width="11.5546875" style="170" customWidth="1"/>
    <col min="1027" max="1027" width="8.88671875" style="170"/>
    <col min="1028" max="1028" width="13.109375" style="170" customWidth="1"/>
    <col min="1029" max="1029" width="11.44140625" style="170" bestFit="1" customWidth="1"/>
    <col min="1030" max="1030" width="8.88671875" style="170"/>
    <col min="1031" max="1031" width="10.33203125" style="170" bestFit="1" customWidth="1"/>
    <col min="1032" max="1280" width="8.88671875" style="170"/>
    <col min="1281" max="1281" width="9.6640625" style="170" customWidth="1"/>
    <col min="1282" max="1282" width="11.5546875" style="170" customWidth="1"/>
    <col min="1283" max="1283" width="8.88671875" style="170"/>
    <col min="1284" max="1284" width="13.109375" style="170" customWidth="1"/>
    <col min="1285" max="1285" width="11.44140625" style="170" bestFit="1" customWidth="1"/>
    <col min="1286" max="1286" width="8.88671875" style="170"/>
    <col min="1287" max="1287" width="10.33203125" style="170" bestFit="1" customWidth="1"/>
    <col min="1288" max="1536" width="8.88671875" style="170"/>
    <col min="1537" max="1537" width="9.6640625" style="170" customWidth="1"/>
    <col min="1538" max="1538" width="11.5546875" style="170" customWidth="1"/>
    <col min="1539" max="1539" width="8.88671875" style="170"/>
    <col min="1540" max="1540" width="13.109375" style="170" customWidth="1"/>
    <col min="1541" max="1541" width="11.44140625" style="170" bestFit="1" customWidth="1"/>
    <col min="1542" max="1542" width="8.88671875" style="170"/>
    <col min="1543" max="1543" width="10.33203125" style="170" bestFit="1" customWidth="1"/>
    <col min="1544" max="1792" width="8.88671875" style="170"/>
    <col min="1793" max="1793" width="9.6640625" style="170" customWidth="1"/>
    <col min="1794" max="1794" width="11.5546875" style="170" customWidth="1"/>
    <col min="1795" max="1795" width="8.88671875" style="170"/>
    <col min="1796" max="1796" width="13.109375" style="170" customWidth="1"/>
    <col min="1797" max="1797" width="11.44140625" style="170" bestFit="1" customWidth="1"/>
    <col min="1798" max="1798" width="8.88671875" style="170"/>
    <col min="1799" max="1799" width="10.33203125" style="170" bestFit="1" customWidth="1"/>
    <col min="1800" max="2048" width="8.88671875" style="170"/>
    <col min="2049" max="2049" width="9.6640625" style="170" customWidth="1"/>
    <col min="2050" max="2050" width="11.5546875" style="170" customWidth="1"/>
    <col min="2051" max="2051" width="8.88671875" style="170"/>
    <col min="2052" max="2052" width="13.109375" style="170" customWidth="1"/>
    <col min="2053" max="2053" width="11.44140625" style="170" bestFit="1" customWidth="1"/>
    <col min="2054" max="2054" width="8.88671875" style="170"/>
    <col min="2055" max="2055" width="10.33203125" style="170" bestFit="1" customWidth="1"/>
    <col min="2056" max="2304" width="8.88671875" style="170"/>
    <col min="2305" max="2305" width="9.6640625" style="170" customWidth="1"/>
    <col min="2306" max="2306" width="11.5546875" style="170" customWidth="1"/>
    <col min="2307" max="2307" width="8.88671875" style="170"/>
    <col min="2308" max="2308" width="13.109375" style="170" customWidth="1"/>
    <col min="2309" max="2309" width="11.44140625" style="170" bestFit="1" customWidth="1"/>
    <col min="2310" max="2310" width="8.88671875" style="170"/>
    <col min="2311" max="2311" width="10.33203125" style="170" bestFit="1" customWidth="1"/>
    <col min="2312" max="2560" width="8.88671875" style="170"/>
    <col min="2561" max="2561" width="9.6640625" style="170" customWidth="1"/>
    <col min="2562" max="2562" width="11.5546875" style="170" customWidth="1"/>
    <col min="2563" max="2563" width="8.88671875" style="170"/>
    <col min="2564" max="2564" width="13.109375" style="170" customWidth="1"/>
    <col min="2565" max="2565" width="11.44140625" style="170" bestFit="1" customWidth="1"/>
    <col min="2566" max="2566" width="8.88671875" style="170"/>
    <col min="2567" max="2567" width="10.33203125" style="170" bestFit="1" customWidth="1"/>
    <col min="2568" max="2816" width="8.88671875" style="170"/>
    <col min="2817" max="2817" width="9.6640625" style="170" customWidth="1"/>
    <col min="2818" max="2818" width="11.5546875" style="170" customWidth="1"/>
    <col min="2819" max="2819" width="8.88671875" style="170"/>
    <col min="2820" max="2820" width="13.109375" style="170" customWidth="1"/>
    <col min="2821" max="2821" width="11.44140625" style="170" bestFit="1" customWidth="1"/>
    <col min="2822" max="2822" width="8.88671875" style="170"/>
    <col min="2823" max="2823" width="10.33203125" style="170" bestFit="1" customWidth="1"/>
    <col min="2824" max="3072" width="8.88671875" style="170"/>
    <col min="3073" max="3073" width="9.6640625" style="170" customWidth="1"/>
    <col min="3074" max="3074" width="11.5546875" style="170" customWidth="1"/>
    <col min="3075" max="3075" width="8.88671875" style="170"/>
    <col min="3076" max="3076" width="13.109375" style="170" customWidth="1"/>
    <col min="3077" max="3077" width="11.44140625" style="170" bestFit="1" customWidth="1"/>
    <col min="3078" max="3078" width="8.88671875" style="170"/>
    <col min="3079" max="3079" width="10.33203125" style="170" bestFit="1" customWidth="1"/>
    <col min="3080" max="3328" width="8.88671875" style="170"/>
    <col min="3329" max="3329" width="9.6640625" style="170" customWidth="1"/>
    <col min="3330" max="3330" width="11.5546875" style="170" customWidth="1"/>
    <col min="3331" max="3331" width="8.88671875" style="170"/>
    <col min="3332" max="3332" width="13.109375" style="170" customWidth="1"/>
    <col min="3333" max="3333" width="11.44140625" style="170" bestFit="1" customWidth="1"/>
    <col min="3334" max="3334" width="8.88671875" style="170"/>
    <col min="3335" max="3335" width="10.33203125" style="170" bestFit="1" customWidth="1"/>
    <col min="3336" max="3584" width="8.88671875" style="170"/>
    <col min="3585" max="3585" width="9.6640625" style="170" customWidth="1"/>
    <col min="3586" max="3586" width="11.5546875" style="170" customWidth="1"/>
    <col min="3587" max="3587" width="8.88671875" style="170"/>
    <col min="3588" max="3588" width="13.109375" style="170" customWidth="1"/>
    <col min="3589" max="3589" width="11.44140625" style="170" bestFit="1" customWidth="1"/>
    <col min="3590" max="3590" width="8.88671875" style="170"/>
    <col min="3591" max="3591" width="10.33203125" style="170" bestFit="1" customWidth="1"/>
    <col min="3592" max="3840" width="8.88671875" style="170"/>
    <col min="3841" max="3841" width="9.6640625" style="170" customWidth="1"/>
    <col min="3842" max="3842" width="11.5546875" style="170" customWidth="1"/>
    <col min="3843" max="3843" width="8.88671875" style="170"/>
    <col min="3844" max="3844" width="13.109375" style="170" customWidth="1"/>
    <col min="3845" max="3845" width="11.44140625" style="170" bestFit="1" customWidth="1"/>
    <col min="3846" max="3846" width="8.88671875" style="170"/>
    <col min="3847" max="3847" width="10.33203125" style="170" bestFit="1" customWidth="1"/>
    <col min="3848" max="4096" width="8.88671875" style="170"/>
    <col min="4097" max="4097" width="9.6640625" style="170" customWidth="1"/>
    <col min="4098" max="4098" width="11.5546875" style="170" customWidth="1"/>
    <col min="4099" max="4099" width="8.88671875" style="170"/>
    <col min="4100" max="4100" width="13.109375" style="170" customWidth="1"/>
    <col min="4101" max="4101" width="11.44140625" style="170" bestFit="1" customWidth="1"/>
    <col min="4102" max="4102" width="8.88671875" style="170"/>
    <col min="4103" max="4103" width="10.33203125" style="170" bestFit="1" customWidth="1"/>
    <col min="4104" max="4352" width="8.88671875" style="170"/>
    <col min="4353" max="4353" width="9.6640625" style="170" customWidth="1"/>
    <col min="4354" max="4354" width="11.5546875" style="170" customWidth="1"/>
    <col min="4355" max="4355" width="8.88671875" style="170"/>
    <col min="4356" max="4356" width="13.109375" style="170" customWidth="1"/>
    <col min="4357" max="4357" width="11.44140625" style="170" bestFit="1" customWidth="1"/>
    <col min="4358" max="4358" width="8.88671875" style="170"/>
    <col min="4359" max="4359" width="10.33203125" style="170" bestFit="1" customWidth="1"/>
    <col min="4360" max="4608" width="8.88671875" style="170"/>
    <col min="4609" max="4609" width="9.6640625" style="170" customWidth="1"/>
    <col min="4610" max="4610" width="11.5546875" style="170" customWidth="1"/>
    <col min="4611" max="4611" width="8.88671875" style="170"/>
    <col min="4612" max="4612" width="13.109375" style="170" customWidth="1"/>
    <col min="4613" max="4613" width="11.44140625" style="170" bestFit="1" customWidth="1"/>
    <col min="4614" max="4614" width="8.88671875" style="170"/>
    <col min="4615" max="4615" width="10.33203125" style="170" bestFit="1" customWidth="1"/>
    <col min="4616" max="4864" width="8.88671875" style="170"/>
    <col min="4865" max="4865" width="9.6640625" style="170" customWidth="1"/>
    <col min="4866" max="4866" width="11.5546875" style="170" customWidth="1"/>
    <col min="4867" max="4867" width="8.88671875" style="170"/>
    <col min="4868" max="4868" width="13.109375" style="170" customWidth="1"/>
    <col min="4869" max="4869" width="11.44140625" style="170" bestFit="1" customWidth="1"/>
    <col min="4870" max="4870" width="8.88671875" style="170"/>
    <col min="4871" max="4871" width="10.33203125" style="170" bestFit="1" customWidth="1"/>
    <col min="4872" max="5120" width="8.88671875" style="170"/>
    <col min="5121" max="5121" width="9.6640625" style="170" customWidth="1"/>
    <col min="5122" max="5122" width="11.5546875" style="170" customWidth="1"/>
    <col min="5123" max="5123" width="8.88671875" style="170"/>
    <col min="5124" max="5124" width="13.109375" style="170" customWidth="1"/>
    <col min="5125" max="5125" width="11.44140625" style="170" bestFit="1" customWidth="1"/>
    <col min="5126" max="5126" width="8.88671875" style="170"/>
    <col min="5127" max="5127" width="10.33203125" style="170" bestFit="1" customWidth="1"/>
    <col min="5128" max="5376" width="8.88671875" style="170"/>
    <col min="5377" max="5377" width="9.6640625" style="170" customWidth="1"/>
    <col min="5378" max="5378" width="11.5546875" style="170" customWidth="1"/>
    <col min="5379" max="5379" width="8.88671875" style="170"/>
    <col min="5380" max="5380" width="13.109375" style="170" customWidth="1"/>
    <col min="5381" max="5381" width="11.44140625" style="170" bestFit="1" customWidth="1"/>
    <col min="5382" max="5382" width="8.88671875" style="170"/>
    <col min="5383" max="5383" width="10.33203125" style="170" bestFit="1" customWidth="1"/>
    <col min="5384" max="5632" width="8.88671875" style="170"/>
    <col min="5633" max="5633" width="9.6640625" style="170" customWidth="1"/>
    <col min="5634" max="5634" width="11.5546875" style="170" customWidth="1"/>
    <col min="5635" max="5635" width="8.88671875" style="170"/>
    <col min="5636" max="5636" width="13.109375" style="170" customWidth="1"/>
    <col min="5637" max="5637" width="11.44140625" style="170" bestFit="1" customWidth="1"/>
    <col min="5638" max="5638" width="8.88671875" style="170"/>
    <col min="5639" max="5639" width="10.33203125" style="170" bestFit="1" customWidth="1"/>
    <col min="5640" max="5888" width="8.88671875" style="170"/>
    <col min="5889" max="5889" width="9.6640625" style="170" customWidth="1"/>
    <col min="5890" max="5890" width="11.5546875" style="170" customWidth="1"/>
    <col min="5891" max="5891" width="8.88671875" style="170"/>
    <col min="5892" max="5892" width="13.109375" style="170" customWidth="1"/>
    <col min="5893" max="5893" width="11.44140625" style="170" bestFit="1" customWidth="1"/>
    <col min="5894" max="5894" width="8.88671875" style="170"/>
    <col min="5895" max="5895" width="10.33203125" style="170" bestFit="1" customWidth="1"/>
    <col min="5896" max="6144" width="8.88671875" style="170"/>
    <col min="6145" max="6145" width="9.6640625" style="170" customWidth="1"/>
    <col min="6146" max="6146" width="11.5546875" style="170" customWidth="1"/>
    <col min="6147" max="6147" width="8.88671875" style="170"/>
    <col min="6148" max="6148" width="13.109375" style="170" customWidth="1"/>
    <col min="6149" max="6149" width="11.44140625" style="170" bestFit="1" customWidth="1"/>
    <col min="6150" max="6150" width="8.88671875" style="170"/>
    <col min="6151" max="6151" width="10.33203125" style="170" bestFit="1" customWidth="1"/>
    <col min="6152" max="6400" width="8.88671875" style="170"/>
    <col min="6401" max="6401" width="9.6640625" style="170" customWidth="1"/>
    <col min="6402" max="6402" width="11.5546875" style="170" customWidth="1"/>
    <col min="6403" max="6403" width="8.88671875" style="170"/>
    <col min="6404" max="6404" width="13.109375" style="170" customWidth="1"/>
    <col min="6405" max="6405" width="11.44140625" style="170" bestFit="1" customWidth="1"/>
    <col min="6406" max="6406" width="8.88671875" style="170"/>
    <col min="6407" max="6407" width="10.33203125" style="170" bestFit="1" customWidth="1"/>
    <col min="6408" max="6656" width="8.88671875" style="170"/>
    <col min="6657" max="6657" width="9.6640625" style="170" customWidth="1"/>
    <col min="6658" max="6658" width="11.5546875" style="170" customWidth="1"/>
    <col min="6659" max="6659" width="8.88671875" style="170"/>
    <col min="6660" max="6660" width="13.109375" style="170" customWidth="1"/>
    <col min="6661" max="6661" width="11.44140625" style="170" bestFit="1" customWidth="1"/>
    <col min="6662" max="6662" width="8.88671875" style="170"/>
    <col min="6663" max="6663" width="10.33203125" style="170" bestFit="1" customWidth="1"/>
    <col min="6664" max="6912" width="8.88671875" style="170"/>
    <col min="6913" max="6913" width="9.6640625" style="170" customWidth="1"/>
    <col min="6914" max="6914" width="11.5546875" style="170" customWidth="1"/>
    <col min="6915" max="6915" width="8.88671875" style="170"/>
    <col min="6916" max="6916" width="13.109375" style="170" customWidth="1"/>
    <col min="6917" max="6917" width="11.44140625" style="170" bestFit="1" customWidth="1"/>
    <col min="6918" max="6918" width="8.88671875" style="170"/>
    <col min="6919" max="6919" width="10.33203125" style="170" bestFit="1" customWidth="1"/>
    <col min="6920" max="7168" width="8.88671875" style="170"/>
    <col min="7169" max="7169" width="9.6640625" style="170" customWidth="1"/>
    <col min="7170" max="7170" width="11.5546875" style="170" customWidth="1"/>
    <col min="7171" max="7171" width="8.88671875" style="170"/>
    <col min="7172" max="7172" width="13.109375" style="170" customWidth="1"/>
    <col min="7173" max="7173" width="11.44140625" style="170" bestFit="1" customWidth="1"/>
    <col min="7174" max="7174" width="8.88671875" style="170"/>
    <col min="7175" max="7175" width="10.33203125" style="170" bestFit="1" customWidth="1"/>
    <col min="7176" max="7424" width="8.88671875" style="170"/>
    <col min="7425" max="7425" width="9.6640625" style="170" customWidth="1"/>
    <col min="7426" max="7426" width="11.5546875" style="170" customWidth="1"/>
    <col min="7427" max="7427" width="8.88671875" style="170"/>
    <col min="7428" max="7428" width="13.109375" style="170" customWidth="1"/>
    <col min="7429" max="7429" width="11.44140625" style="170" bestFit="1" customWidth="1"/>
    <col min="7430" max="7430" width="8.88671875" style="170"/>
    <col min="7431" max="7431" width="10.33203125" style="170" bestFit="1" customWidth="1"/>
    <col min="7432" max="7680" width="8.88671875" style="170"/>
    <col min="7681" max="7681" width="9.6640625" style="170" customWidth="1"/>
    <col min="7682" max="7682" width="11.5546875" style="170" customWidth="1"/>
    <col min="7683" max="7683" width="8.88671875" style="170"/>
    <col min="7684" max="7684" width="13.109375" style="170" customWidth="1"/>
    <col min="7685" max="7685" width="11.44140625" style="170" bestFit="1" customWidth="1"/>
    <col min="7686" max="7686" width="8.88671875" style="170"/>
    <col min="7687" max="7687" width="10.33203125" style="170" bestFit="1" customWidth="1"/>
    <col min="7688" max="7936" width="8.88671875" style="170"/>
    <col min="7937" max="7937" width="9.6640625" style="170" customWidth="1"/>
    <col min="7938" max="7938" width="11.5546875" style="170" customWidth="1"/>
    <col min="7939" max="7939" width="8.88671875" style="170"/>
    <col min="7940" max="7940" width="13.109375" style="170" customWidth="1"/>
    <col min="7941" max="7941" width="11.44140625" style="170" bestFit="1" customWidth="1"/>
    <col min="7942" max="7942" width="8.88671875" style="170"/>
    <col min="7943" max="7943" width="10.33203125" style="170" bestFit="1" customWidth="1"/>
    <col min="7944" max="8192" width="8.88671875" style="170"/>
    <col min="8193" max="8193" width="9.6640625" style="170" customWidth="1"/>
    <col min="8194" max="8194" width="11.5546875" style="170" customWidth="1"/>
    <col min="8195" max="8195" width="8.88671875" style="170"/>
    <col min="8196" max="8196" width="13.109375" style="170" customWidth="1"/>
    <col min="8197" max="8197" width="11.44140625" style="170" bestFit="1" customWidth="1"/>
    <col min="8198" max="8198" width="8.88671875" style="170"/>
    <col min="8199" max="8199" width="10.33203125" style="170" bestFit="1" customWidth="1"/>
    <col min="8200" max="8448" width="8.88671875" style="170"/>
    <col min="8449" max="8449" width="9.6640625" style="170" customWidth="1"/>
    <col min="8450" max="8450" width="11.5546875" style="170" customWidth="1"/>
    <col min="8451" max="8451" width="8.88671875" style="170"/>
    <col min="8452" max="8452" width="13.109375" style="170" customWidth="1"/>
    <col min="8453" max="8453" width="11.44140625" style="170" bestFit="1" customWidth="1"/>
    <col min="8454" max="8454" width="8.88671875" style="170"/>
    <col min="8455" max="8455" width="10.33203125" style="170" bestFit="1" customWidth="1"/>
    <col min="8456" max="8704" width="8.88671875" style="170"/>
    <col min="8705" max="8705" width="9.6640625" style="170" customWidth="1"/>
    <col min="8706" max="8706" width="11.5546875" style="170" customWidth="1"/>
    <col min="8707" max="8707" width="8.88671875" style="170"/>
    <col min="8708" max="8708" width="13.109375" style="170" customWidth="1"/>
    <col min="8709" max="8709" width="11.44140625" style="170" bestFit="1" customWidth="1"/>
    <col min="8710" max="8710" width="8.88671875" style="170"/>
    <col min="8711" max="8711" width="10.33203125" style="170" bestFit="1" customWidth="1"/>
    <col min="8712" max="8960" width="8.88671875" style="170"/>
    <col min="8961" max="8961" width="9.6640625" style="170" customWidth="1"/>
    <col min="8962" max="8962" width="11.5546875" style="170" customWidth="1"/>
    <col min="8963" max="8963" width="8.88671875" style="170"/>
    <col min="8964" max="8964" width="13.109375" style="170" customWidth="1"/>
    <col min="8965" max="8965" width="11.44140625" style="170" bestFit="1" customWidth="1"/>
    <col min="8966" max="8966" width="8.88671875" style="170"/>
    <col min="8967" max="8967" width="10.33203125" style="170" bestFit="1" customWidth="1"/>
    <col min="8968" max="9216" width="8.88671875" style="170"/>
    <col min="9217" max="9217" width="9.6640625" style="170" customWidth="1"/>
    <col min="9218" max="9218" width="11.5546875" style="170" customWidth="1"/>
    <col min="9219" max="9219" width="8.88671875" style="170"/>
    <col min="9220" max="9220" width="13.109375" style="170" customWidth="1"/>
    <col min="9221" max="9221" width="11.44140625" style="170" bestFit="1" customWidth="1"/>
    <col min="9222" max="9222" width="8.88671875" style="170"/>
    <col min="9223" max="9223" width="10.33203125" style="170" bestFit="1" customWidth="1"/>
    <col min="9224" max="9472" width="8.88671875" style="170"/>
    <col min="9473" max="9473" width="9.6640625" style="170" customWidth="1"/>
    <col min="9474" max="9474" width="11.5546875" style="170" customWidth="1"/>
    <col min="9475" max="9475" width="8.88671875" style="170"/>
    <col min="9476" max="9476" width="13.109375" style="170" customWidth="1"/>
    <col min="9477" max="9477" width="11.44140625" style="170" bestFit="1" customWidth="1"/>
    <col min="9478" max="9478" width="8.88671875" style="170"/>
    <col min="9479" max="9479" width="10.33203125" style="170" bestFit="1" customWidth="1"/>
    <col min="9480" max="9728" width="8.88671875" style="170"/>
    <col min="9729" max="9729" width="9.6640625" style="170" customWidth="1"/>
    <col min="9730" max="9730" width="11.5546875" style="170" customWidth="1"/>
    <col min="9731" max="9731" width="8.88671875" style="170"/>
    <col min="9732" max="9732" width="13.109375" style="170" customWidth="1"/>
    <col min="9733" max="9733" width="11.44140625" style="170" bestFit="1" customWidth="1"/>
    <col min="9734" max="9734" width="8.88671875" style="170"/>
    <col min="9735" max="9735" width="10.33203125" style="170" bestFit="1" customWidth="1"/>
    <col min="9736" max="9984" width="8.88671875" style="170"/>
    <col min="9985" max="9985" width="9.6640625" style="170" customWidth="1"/>
    <col min="9986" max="9986" width="11.5546875" style="170" customWidth="1"/>
    <col min="9987" max="9987" width="8.88671875" style="170"/>
    <col min="9988" max="9988" width="13.109375" style="170" customWidth="1"/>
    <col min="9989" max="9989" width="11.44140625" style="170" bestFit="1" customWidth="1"/>
    <col min="9990" max="9990" width="8.88671875" style="170"/>
    <col min="9991" max="9991" width="10.33203125" style="170" bestFit="1" customWidth="1"/>
    <col min="9992" max="10240" width="8.88671875" style="170"/>
    <col min="10241" max="10241" width="9.6640625" style="170" customWidth="1"/>
    <col min="10242" max="10242" width="11.5546875" style="170" customWidth="1"/>
    <col min="10243" max="10243" width="8.88671875" style="170"/>
    <col min="10244" max="10244" width="13.109375" style="170" customWidth="1"/>
    <col min="10245" max="10245" width="11.44140625" style="170" bestFit="1" customWidth="1"/>
    <col min="10246" max="10246" width="8.88671875" style="170"/>
    <col min="10247" max="10247" width="10.33203125" style="170" bestFit="1" customWidth="1"/>
    <col min="10248" max="10496" width="8.88671875" style="170"/>
    <col min="10497" max="10497" width="9.6640625" style="170" customWidth="1"/>
    <col min="10498" max="10498" width="11.5546875" style="170" customWidth="1"/>
    <col min="10499" max="10499" width="8.88671875" style="170"/>
    <col min="10500" max="10500" width="13.109375" style="170" customWidth="1"/>
    <col min="10501" max="10501" width="11.44140625" style="170" bestFit="1" customWidth="1"/>
    <col min="10502" max="10502" width="8.88671875" style="170"/>
    <col min="10503" max="10503" width="10.33203125" style="170" bestFit="1" customWidth="1"/>
    <col min="10504" max="10752" width="8.88671875" style="170"/>
    <col min="10753" max="10753" width="9.6640625" style="170" customWidth="1"/>
    <col min="10754" max="10754" width="11.5546875" style="170" customWidth="1"/>
    <col min="10755" max="10755" width="8.88671875" style="170"/>
    <col min="10756" max="10756" width="13.109375" style="170" customWidth="1"/>
    <col min="10757" max="10757" width="11.44140625" style="170" bestFit="1" customWidth="1"/>
    <col min="10758" max="10758" width="8.88671875" style="170"/>
    <col min="10759" max="10759" width="10.33203125" style="170" bestFit="1" customWidth="1"/>
    <col min="10760" max="11008" width="8.88671875" style="170"/>
    <col min="11009" max="11009" width="9.6640625" style="170" customWidth="1"/>
    <col min="11010" max="11010" width="11.5546875" style="170" customWidth="1"/>
    <col min="11011" max="11011" width="8.88671875" style="170"/>
    <col min="11012" max="11012" width="13.109375" style="170" customWidth="1"/>
    <col min="11013" max="11013" width="11.44140625" style="170" bestFit="1" customWidth="1"/>
    <col min="11014" max="11014" width="8.88671875" style="170"/>
    <col min="11015" max="11015" width="10.33203125" style="170" bestFit="1" customWidth="1"/>
    <col min="11016" max="11264" width="8.88671875" style="170"/>
    <col min="11265" max="11265" width="9.6640625" style="170" customWidth="1"/>
    <col min="11266" max="11266" width="11.5546875" style="170" customWidth="1"/>
    <col min="11267" max="11267" width="8.88671875" style="170"/>
    <col min="11268" max="11268" width="13.109375" style="170" customWidth="1"/>
    <col min="11269" max="11269" width="11.44140625" style="170" bestFit="1" customWidth="1"/>
    <col min="11270" max="11270" width="8.88671875" style="170"/>
    <col min="11271" max="11271" width="10.33203125" style="170" bestFit="1" customWidth="1"/>
    <col min="11272" max="11520" width="8.88671875" style="170"/>
    <col min="11521" max="11521" width="9.6640625" style="170" customWidth="1"/>
    <col min="11522" max="11522" width="11.5546875" style="170" customWidth="1"/>
    <col min="11523" max="11523" width="8.88671875" style="170"/>
    <col min="11524" max="11524" width="13.109375" style="170" customWidth="1"/>
    <col min="11525" max="11525" width="11.44140625" style="170" bestFit="1" customWidth="1"/>
    <col min="11526" max="11526" width="8.88671875" style="170"/>
    <col min="11527" max="11527" width="10.33203125" style="170" bestFit="1" customWidth="1"/>
    <col min="11528" max="11776" width="8.88671875" style="170"/>
    <col min="11777" max="11777" width="9.6640625" style="170" customWidth="1"/>
    <col min="11778" max="11778" width="11.5546875" style="170" customWidth="1"/>
    <col min="11779" max="11779" width="8.88671875" style="170"/>
    <col min="11780" max="11780" width="13.109375" style="170" customWidth="1"/>
    <col min="11781" max="11781" width="11.44140625" style="170" bestFit="1" customWidth="1"/>
    <col min="11782" max="11782" width="8.88671875" style="170"/>
    <col min="11783" max="11783" width="10.33203125" style="170" bestFit="1" customWidth="1"/>
    <col min="11784" max="12032" width="8.88671875" style="170"/>
    <col min="12033" max="12033" width="9.6640625" style="170" customWidth="1"/>
    <col min="12034" max="12034" width="11.5546875" style="170" customWidth="1"/>
    <col min="12035" max="12035" width="8.88671875" style="170"/>
    <col min="12036" max="12036" width="13.109375" style="170" customWidth="1"/>
    <col min="12037" max="12037" width="11.44140625" style="170" bestFit="1" customWidth="1"/>
    <col min="12038" max="12038" width="8.88671875" style="170"/>
    <col min="12039" max="12039" width="10.33203125" style="170" bestFit="1" customWidth="1"/>
    <col min="12040" max="12288" width="8.88671875" style="170"/>
    <col min="12289" max="12289" width="9.6640625" style="170" customWidth="1"/>
    <col min="12290" max="12290" width="11.5546875" style="170" customWidth="1"/>
    <col min="12291" max="12291" width="8.88671875" style="170"/>
    <col min="12292" max="12292" width="13.109375" style="170" customWidth="1"/>
    <col min="12293" max="12293" width="11.44140625" style="170" bestFit="1" customWidth="1"/>
    <col min="12294" max="12294" width="8.88671875" style="170"/>
    <col min="12295" max="12295" width="10.33203125" style="170" bestFit="1" customWidth="1"/>
    <col min="12296" max="12544" width="8.88671875" style="170"/>
    <col min="12545" max="12545" width="9.6640625" style="170" customWidth="1"/>
    <col min="12546" max="12546" width="11.5546875" style="170" customWidth="1"/>
    <col min="12547" max="12547" width="8.88671875" style="170"/>
    <col min="12548" max="12548" width="13.109375" style="170" customWidth="1"/>
    <col min="12549" max="12549" width="11.44140625" style="170" bestFit="1" customWidth="1"/>
    <col min="12550" max="12550" width="8.88671875" style="170"/>
    <col min="12551" max="12551" width="10.33203125" style="170" bestFit="1" customWidth="1"/>
    <col min="12552" max="12800" width="8.88671875" style="170"/>
    <col min="12801" max="12801" width="9.6640625" style="170" customWidth="1"/>
    <col min="12802" max="12802" width="11.5546875" style="170" customWidth="1"/>
    <col min="12803" max="12803" width="8.88671875" style="170"/>
    <col min="12804" max="12804" width="13.109375" style="170" customWidth="1"/>
    <col min="12805" max="12805" width="11.44140625" style="170" bestFit="1" customWidth="1"/>
    <col min="12806" max="12806" width="8.88671875" style="170"/>
    <col min="12807" max="12807" width="10.33203125" style="170" bestFit="1" customWidth="1"/>
    <col min="12808" max="13056" width="8.88671875" style="170"/>
    <col min="13057" max="13057" width="9.6640625" style="170" customWidth="1"/>
    <col min="13058" max="13058" width="11.5546875" style="170" customWidth="1"/>
    <col min="13059" max="13059" width="8.88671875" style="170"/>
    <col min="13060" max="13060" width="13.109375" style="170" customWidth="1"/>
    <col min="13061" max="13061" width="11.44140625" style="170" bestFit="1" customWidth="1"/>
    <col min="13062" max="13062" width="8.88671875" style="170"/>
    <col min="13063" max="13063" width="10.33203125" style="170" bestFit="1" customWidth="1"/>
    <col min="13064" max="13312" width="8.88671875" style="170"/>
    <col min="13313" max="13313" width="9.6640625" style="170" customWidth="1"/>
    <col min="13314" max="13314" width="11.5546875" style="170" customWidth="1"/>
    <col min="13315" max="13315" width="8.88671875" style="170"/>
    <col min="13316" max="13316" width="13.109375" style="170" customWidth="1"/>
    <col min="13317" max="13317" width="11.44140625" style="170" bestFit="1" customWidth="1"/>
    <col min="13318" max="13318" width="8.88671875" style="170"/>
    <col min="13319" max="13319" width="10.33203125" style="170" bestFit="1" customWidth="1"/>
    <col min="13320" max="13568" width="8.88671875" style="170"/>
    <col min="13569" max="13569" width="9.6640625" style="170" customWidth="1"/>
    <col min="13570" max="13570" width="11.5546875" style="170" customWidth="1"/>
    <col min="13571" max="13571" width="8.88671875" style="170"/>
    <col min="13572" max="13572" width="13.109375" style="170" customWidth="1"/>
    <col min="13573" max="13573" width="11.44140625" style="170" bestFit="1" customWidth="1"/>
    <col min="13574" max="13574" width="8.88671875" style="170"/>
    <col min="13575" max="13575" width="10.33203125" style="170" bestFit="1" customWidth="1"/>
    <col min="13576" max="13824" width="8.88671875" style="170"/>
    <col min="13825" max="13825" width="9.6640625" style="170" customWidth="1"/>
    <col min="13826" max="13826" width="11.5546875" style="170" customWidth="1"/>
    <col min="13827" max="13827" width="8.88671875" style="170"/>
    <col min="13828" max="13828" width="13.109375" style="170" customWidth="1"/>
    <col min="13829" max="13829" width="11.44140625" style="170" bestFit="1" customWidth="1"/>
    <col min="13830" max="13830" width="8.88671875" style="170"/>
    <col min="13831" max="13831" width="10.33203125" style="170" bestFit="1" customWidth="1"/>
    <col min="13832" max="14080" width="8.88671875" style="170"/>
    <col min="14081" max="14081" width="9.6640625" style="170" customWidth="1"/>
    <col min="14082" max="14082" width="11.5546875" style="170" customWidth="1"/>
    <col min="14083" max="14083" width="8.88671875" style="170"/>
    <col min="14084" max="14084" width="13.109375" style="170" customWidth="1"/>
    <col min="14085" max="14085" width="11.44140625" style="170" bestFit="1" customWidth="1"/>
    <col min="14086" max="14086" width="8.88671875" style="170"/>
    <col min="14087" max="14087" width="10.33203125" style="170" bestFit="1" customWidth="1"/>
    <col min="14088" max="14336" width="8.88671875" style="170"/>
    <col min="14337" max="14337" width="9.6640625" style="170" customWidth="1"/>
    <col min="14338" max="14338" width="11.5546875" style="170" customWidth="1"/>
    <col min="14339" max="14339" width="8.88671875" style="170"/>
    <col min="14340" max="14340" width="13.109375" style="170" customWidth="1"/>
    <col min="14341" max="14341" width="11.44140625" style="170" bestFit="1" customWidth="1"/>
    <col min="14342" max="14342" width="8.88671875" style="170"/>
    <col min="14343" max="14343" width="10.33203125" style="170" bestFit="1" customWidth="1"/>
    <col min="14344" max="14592" width="8.88671875" style="170"/>
    <col min="14593" max="14593" width="9.6640625" style="170" customWidth="1"/>
    <col min="14594" max="14594" width="11.5546875" style="170" customWidth="1"/>
    <col min="14595" max="14595" width="8.88671875" style="170"/>
    <col min="14596" max="14596" width="13.109375" style="170" customWidth="1"/>
    <col min="14597" max="14597" width="11.44140625" style="170" bestFit="1" customWidth="1"/>
    <col min="14598" max="14598" width="8.88671875" style="170"/>
    <col min="14599" max="14599" width="10.33203125" style="170" bestFit="1" customWidth="1"/>
    <col min="14600" max="14848" width="8.88671875" style="170"/>
    <col min="14849" max="14849" width="9.6640625" style="170" customWidth="1"/>
    <col min="14850" max="14850" width="11.5546875" style="170" customWidth="1"/>
    <col min="14851" max="14851" width="8.88671875" style="170"/>
    <col min="14852" max="14852" width="13.109375" style="170" customWidth="1"/>
    <col min="14853" max="14853" width="11.44140625" style="170" bestFit="1" customWidth="1"/>
    <col min="14854" max="14854" width="8.88671875" style="170"/>
    <col min="14855" max="14855" width="10.33203125" style="170" bestFit="1" customWidth="1"/>
    <col min="14856" max="15104" width="8.88671875" style="170"/>
    <col min="15105" max="15105" width="9.6640625" style="170" customWidth="1"/>
    <col min="15106" max="15106" width="11.5546875" style="170" customWidth="1"/>
    <col min="15107" max="15107" width="8.88671875" style="170"/>
    <col min="15108" max="15108" width="13.109375" style="170" customWidth="1"/>
    <col min="15109" max="15109" width="11.44140625" style="170" bestFit="1" customWidth="1"/>
    <col min="15110" max="15110" width="8.88671875" style="170"/>
    <col min="15111" max="15111" width="10.33203125" style="170" bestFit="1" customWidth="1"/>
    <col min="15112" max="15360" width="8.88671875" style="170"/>
    <col min="15361" max="15361" width="9.6640625" style="170" customWidth="1"/>
    <col min="15362" max="15362" width="11.5546875" style="170" customWidth="1"/>
    <col min="15363" max="15363" width="8.88671875" style="170"/>
    <col min="15364" max="15364" width="13.109375" style="170" customWidth="1"/>
    <col min="15365" max="15365" width="11.44140625" style="170" bestFit="1" customWidth="1"/>
    <col min="15366" max="15366" width="8.88671875" style="170"/>
    <col min="15367" max="15367" width="10.33203125" style="170" bestFit="1" customWidth="1"/>
    <col min="15368" max="15616" width="8.88671875" style="170"/>
    <col min="15617" max="15617" width="9.6640625" style="170" customWidth="1"/>
    <col min="15618" max="15618" width="11.5546875" style="170" customWidth="1"/>
    <col min="15619" max="15619" width="8.88671875" style="170"/>
    <col min="15620" max="15620" width="13.109375" style="170" customWidth="1"/>
    <col min="15621" max="15621" width="11.44140625" style="170" bestFit="1" customWidth="1"/>
    <col min="15622" max="15622" width="8.88671875" style="170"/>
    <col min="15623" max="15623" width="10.33203125" style="170" bestFit="1" customWidth="1"/>
    <col min="15624" max="15872" width="8.88671875" style="170"/>
    <col min="15873" max="15873" width="9.6640625" style="170" customWidth="1"/>
    <col min="15874" max="15874" width="11.5546875" style="170" customWidth="1"/>
    <col min="15875" max="15875" width="8.88671875" style="170"/>
    <col min="15876" max="15876" width="13.109375" style="170" customWidth="1"/>
    <col min="15877" max="15877" width="11.44140625" style="170" bestFit="1" customWidth="1"/>
    <col min="15878" max="15878" width="8.88671875" style="170"/>
    <col min="15879" max="15879" width="10.33203125" style="170" bestFit="1" customWidth="1"/>
    <col min="15880" max="16128" width="8.88671875" style="170"/>
    <col min="16129" max="16129" width="9.6640625" style="170" customWidth="1"/>
    <col min="16130" max="16130" width="11.5546875" style="170" customWidth="1"/>
    <col min="16131" max="16131" width="8.88671875" style="170"/>
    <col min="16132" max="16132" width="13.109375" style="170" customWidth="1"/>
    <col min="16133" max="16133" width="11.44140625" style="170" bestFit="1" customWidth="1"/>
    <col min="16134" max="16134" width="8.88671875" style="170"/>
    <col min="16135" max="16135" width="10.33203125" style="170" bestFit="1" customWidth="1"/>
    <col min="16136" max="16384" width="8.88671875" style="170"/>
  </cols>
  <sheetData>
    <row r="1" spans="1:8" ht="19.2">
      <c r="A1" s="270" t="s">
        <v>0</v>
      </c>
      <c r="B1" s="270"/>
      <c r="C1" s="270"/>
      <c r="D1" s="270"/>
      <c r="E1" s="270"/>
      <c r="F1" s="270"/>
      <c r="G1" s="270"/>
      <c r="H1" s="106"/>
    </row>
    <row r="2" spans="1:8">
      <c r="A2" s="189"/>
      <c r="B2" s="189"/>
      <c r="C2" s="189"/>
      <c r="D2" s="189"/>
      <c r="E2" s="189"/>
      <c r="F2" s="189"/>
      <c r="G2" s="189"/>
      <c r="H2" s="189"/>
    </row>
    <row r="3" spans="1:8">
      <c r="A3" s="271" t="s">
        <v>1</v>
      </c>
      <c r="B3" s="271"/>
      <c r="C3" s="112"/>
      <c r="D3" s="271" t="s">
        <v>2</v>
      </c>
      <c r="E3" s="271"/>
      <c r="F3" s="189"/>
      <c r="G3" s="189"/>
      <c r="H3" s="189"/>
    </row>
    <row r="4" spans="1:8">
      <c r="A4" s="271" t="s">
        <v>167</v>
      </c>
      <c r="B4" s="271"/>
      <c r="C4" s="112"/>
      <c r="D4" s="271" t="s">
        <v>168</v>
      </c>
      <c r="E4" s="271"/>
      <c r="F4" s="189"/>
      <c r="G4" s="189"/>
      <c r="H4" s="189"/>
    </row>
    <row r="5" spans="1:8">
      <c r="A5" s="106"/>
      <c r="B5" s="106"/>
      <c r="C5" s="189"/>
      <c r="D5" s="106"/>
      <c r="E5" s="106"/>
      <c r="F5" s="189"/>
      <c r="G5" s="189"/>
      <c r="H5" s="189"/>
    </row>
    <row r="6" spans="1:8">
      <c r="A6" s="112" t="s">
        <v>5</v>
      </c>
      <c r="B6" s="113" t="s">
        <v>6</v>
      </c>
      <c r="C6" s="114"/>
      <c r="D6" s="112" t="s">
        <v>5</v>
      </c>
      <c r="E6" s="113" t="s">
        <v>6</v>
      </c>
      <c r="F6" s="115"/>
      <c r="G6" s="113" t="s">
        <v>7</v>
      </c>
      <c r="H6" s="189"/>
    </row>
    <row r="7" spans="1:8">
      <c r="A7" s="115" t="s">
        <v>8</v>
      </c>
      <c r="B7" s="115">
        <v>2.8E-3</v>
      </c>
      <c r="C7" s="115"/>
      <c r="D7" s="116" t="s">
        <v>8</v>
      </c>
      <c r="E7" s="117">
        <v>2.5999999999999999E-3</v>
      </c>
      <c r="F7" s="118"/>
      <c r="G7" s="119">
        <f>E7-B7</f>
        <v>-2.0000000000000009E-4</v>
      </c>
      <c r="H7" s="107"/>
    </row>
    <row r="8" spans="1:8">
      <c r="A8" s="115" t="s">
        <v>9</v>
      </c>
      <c r="B8" s="115">
        <v>1.9900000000000001E-2</v>
      </c>
      <c r="C8" s="115"/>
      <c r="D8" s="116" t="s">
        <v>9</v>
      </c>
      <c r="E8" s="117">
        <v>2.1000000000000001E-2</v>
      </c>
      <c r="F8" s="118"/>
      <c r="G8" s="119">
        <f t="shared" ref="G8:G32" si="0">E8-B8</f>
        <v>1.1000000000000003E-3</v>
      </c>
      <c r="H8" s="107"/>
    </row>
    <row r="9" spans="1:8">
      <c r="A9" s="109" t="s">
        <v>11</v>
      </c>
      <c r="B9" s="109">
        <v>5.0000000000000001E-4</v>
      </c>
      <c r="C9" s="115"/>
      <c r="D9" s="116" t="s">
        <v>11</v>
      </c>
      <c r="E9" s="117">
        <v>4.0000000000000002E-4</v>
      </c>
      <c r="F9" s="118"/>
      <c r="G9" s="119">
        <f t="shared" si="0"/>
        <v>-9.9999999999999991E-5</v>
      </c>
      <c r="H9" s="107"/>
    </row>
    <row r="10" spans="1:8">
      <c r="A10" s="109" t="s">
        <v>12</v>
      </c>
      <c r="B10" s="109">
        <v>5.0000000000000001E-4</v>
      </c>
      <c r="C10" s="115"/>
      <c r="D10" s="116" t="s">
        <v>12</v>
      </c>
      <c r="E10" s="117">
        <v>6.9999999999999999E-4</v>
      </c>
      <c r="F10" s="107"/>
      <c r="G10" s="119">
        <f t="shared" si="0"/>
        <v>1.9999999999999998E-4</v>
      </c>
      <c r="H10" s="107"/>
    </row>
    <row r="11" spans="1:8">
      <c r="A11" s="109" t="s">
        <v>13</v>
      </c>
      <c r="B11" s="109">
        <v>3.2899999999999999E-2</v>
      </c>
      <c r="C11" s="115"/>
      <c r="D11" s="116" t="s">
        <v>13</v>
      </c>
      <c r="E11" s="117">
        <v>4.1099999999999998E-2</v>
      </c>
      <c r="F11" s="107"/>
      <c r="G11" s="119">
        <f t="shared" si="0"/>
        <v>8.199999999999999E-3</v>
      </c>
      <c r="H11" s="107"/>
    </row>
    <row r="12" spans="1:8">
      <c r="A12" s="109" t="s">
        <v>14</v>
      </c>
      <c r="B12" s="109">
        <v>0.41770000000000002</v>
      </c>
      <c r="C12" s="115"/>
      <c r="D12" s="116" t="s">
        <v>14</v>
      </c>
      <c r="E12" s="117">
        <v>0.33510000000000001</v>
      </c>
      <c r="F12" s="107"/>
      <c r="G12" s="119">
        <f t="shared" si="0"/>
        <v>-8.2600000000000007E-2</v>
      </c>
      <c r="H12" s="107"/>
    </row>
    <row r="13" spans="1:8">
      <c r="A13" s="109" t="s">
        <v>15</v>
      </c>
      <c r="B13" s="109">
        <v>1.9800000000000002E-2</v>
      </c>
      <c r="C13" s="115"/>
      <c r="D13" s="116" t="s">
        <v>15</v>
      </c>
      <c r="E13" s="117">
        <v>2.3099999999999999E-2</v>
      </c>
      <c r="F13" s="107"/>
      <c r="G13" s="119">
        <f t="shared" si="0"/>
        <v>3.2999999999999974E-3</v>
      </c>
      <c r="H13" s="107"/>
    </row>
    <row r="14" spans="1:8">
      <c r="A14" s="109" t="s">
        <v>16</v>
      </c>
      <c r="B14" s="109">
        <v>0.10199999999999999</v>
      </c>
      <c r="C14" s="115"/>
      <c r="D14" s="116" t="s">
        <v>16</v>
      </c>
      <c r="E14" s="117">
        <v>0.1226</v>
      </c>
      <c r="F14" s="107"/>
      <c r="G14" s="119">
        <f t="shared" si="0"/>
        <v>2.0600000000000007E-2</v>
      </c>
      <c r="H14" s="107"/>
    </row>
    <row r="15" spans="1:8">
      <c r="A15" s="109" t="s">
        <v>17</v>
      </c>
      <c r="B15" s="109">
        <v>6.0900000000000003E-2</v>
      </c>
      <c r="C15" s="115"/>
      <c r="D15" s="116" t="s">
        <v>17</v>
      </c>
      <c r="E15" s="117">
        <v>7.3700000000000002E-2</v>
      </c>
      <c r="F15" s="107"/>
      <c r="G15" s="119">
        <f t="shared" si="0"/>
        <v>1.2799999999999999E-2</v>
      </c>
      <c r="H15" s="107"/>
    </row>
    <row r="16" spans="1:8">
      <c r="A16" s="109" t="s">
        <v>18</v>
      </c>
      <c r="B16" s="109">
        <v>5.9999999999999995E-4</v>
      </c>
      <c r="C16" s="115"/>
      <c r="D16" s="116" t="s">
        <v>18</v>
      </c>
      <c r="E16" s="117">
        <v>5.9999999999999995E-4</v>
      </c>
      <c r="F16" s="107"/>
      <c r="G16" s="119">
        <f t="shared" si="0"/>
        <v>0</v>
      </c>
      <c r="H16" s="107"/>
    </row>
    <row r="17" spans="1:8">
      <c r="A17" s="109" t="s">
        <v>19</v>
      </c>
      <c r="B17" s="109">
        <v>0.13589999999999999</v>
      </c>
      <c r="C17" s="115"/>
      <c r="D17" s="116" t="s">
        <v>19</v>
      </c>
      <c r="E17" s="117">
        <v>0.1361</v>
      </c>
      <c r="F17" s="107"/>
      <c r="G17" s="119">
        <f t="shared" si="0"/>
        <v>2.0000000000000573E-4</v>
      </c>
      <c r="H17" s="107"/>
    </row>
    <row r="18" spans="1:8">
      <c r="A18" s="120" t="s">
        <v>20</v>
      </c>
      <c r="B18" s="120">
        <v>2.9999999999999997E-4</v>
      </c>
      <c r="C18" s="121"/>
      <c r="D18" s="116" t="s">
        <v>20</v>
      </c>
      <c r="E18" s="117">
        <v>2.9999999999999997E-4</v>
      </c>
      <c r="F18" s="107"/>
      <c r="G18" s="119">
        <f t="shared" si="0"/>
        <v>0</v>
      </c>
      <c r="H18" s="107"/>
    </row>
    <row r="19" spans="1:8">
      <c r="A19" s="109" t="s">
        <v>21</v>
      </c>
      <c r="B19" s="109">
        <v>8.7000000000000011E-3</v>
      </c>
      <c r="C19" s="115"/>
      <c r="D19" s="116" t="s">
        <v>21</v>
      </c>
      <c r="E19" s="117">
        <v>1.2800000000000001E-2</v>
      </c>
      <c r="F19" s="107"/>
      <c r="G19" s="119">
        <f t="shared" si="0"/>
        <v>4.0999999999999995E-3</v>
      </c>
      <c r="H19" s="107"/>
    </row>
    <row r="20" spans="1:8">
      <c r="A20" s="120" t="s">
        <v>22</v>
      </c>
      <c r="B20" s="120">
        <v>8.6199999999999999E-2</v>
      </c>
      <c r="C20" s="121"/>
      <c r="D20" s="116" t="s">
        <v>22</v>
      </c>
      <c r="E20" s="117">
        <v>8.5900000000000004E-2</v>
      </c>
      <c r="F20" s="123"/>
      <c r="G20" s="119">
        <f t="shared" si="0"/>
        <v>-2.9999999999999472E-4</v>
      </c>
      <c r="H20" s="123"/>
    </row>
    <row r="21" spans="1:8">
      <c r="A21" s="120" t="s">
        <v>23</v>
      </c>
      <c r="B21" s="120">
        <v>2.0999999999999999E-3</v>
      </c>
      <c r="C21" s="121"/>
      <c r="D21" s="124" t="s">
        <v>23</v>
      </c>
      <c r="E21" s="125">
        <v>2.2000000000000001E-3</v>
      </c>
      <c r="F21" s="123"/>
      <c r="G21" s="119">
        <f t="shared" si="0"/>
        <v>1.0000000000000026E-4</v>
      </c>
      <c r="H21" s="123"/>
    </row>
    <row r="22" spans="1:8">
      <c r="A22" s="120" t="s">
        <v>24</v>
      </c>
      <c r="B22" s="120">
        <v>1E-4</v>
      </c>
      <c r="C22" s="121"/>
      <c r="D22" s="124" t="s">
        <v>24</v>
      </c>
      <c r="E22" s="125">
        <v>0</v>
      </c>
      <c r="F22" s="123"/>
      <c r="G22" s="119">
        <f t="shared" si="0"/>
        <v>-1E-4</v>
      </c>
      <c r="H22" s="123"/>
    </row>
    <row r="23" spans="1:8">
      <c r="A23" s="120" t="s">
        <v>27</v>
      </c>
      <c r="B23" s="120">
        <v>2.9999999999999997E-4</v>
      </c>
      <c r="C23" s="121"/>
      <c r="D23" s="124" t="s">
        <v>27</v>
      </c>
      <c r="E23" s="125">
        <v>4.0000000000000002E-4</v>
      </c>
      <c r="F23" s="123"/>
      <c r="G23" s="119">
        <f t="shared" si="0"/>
        <v>1.0000000000000005E-4</v>
      </c>
      <c r="H23" s="123"/>
    </row>
    <row r="24" spans="1:8">
      <c r="A24" s="126" t="s">
        <v>131</v>
      </c>
      <c r="B24" s="120">
        <v>0</v>
      </c>
      <c r="C24" s="121"/>
      <c r="D24" s="124" t="s">
        <v>131</v>
      </c>
      <c r="E24" s="125">
        <v>0</v>
      </c>
      <c r="F24" s="123"/>
      <c r="G24" s="119">
        <f t="shared" si="0"/>
        <v>0</v>
      </c>
      <c r="H24" s="123"/>
    </row>
    <row r="25" spans="1:8">
      <c r="A25" s="120" t="s">
        <v>30</v>
      </c>
      <c r="B25" s="120">
        <v>5.0000000000000001E-4</v>
      </c>
      <c r="C25" s="121"/>
      <c r="D25" s="124" t="s">
        <v>30</v>
      </c>
      <c r="E25" s="125">
        <v>5.0000000000000001E-4</v>
      </c>
      <c r="F25" s="123"/>
      <c r="G25" s="119">
        <f t="shared" si="0"/>
        <v>0</v>
      </c>
      <c r="H25" s="123"/>
    </row>
    <row r="26" spans="1:8">
      <c r="A26" s="120" t="s">
        <v>31</v>
      </c>
      <c r="B26" s="120">
        <v>1E-4</v>
      </c>
      <c r="C26" s="121"/>
      <c r="D26" s="124" t="s">
        <v>31</v>
      </c>
      <c r="E26" s="125">
        <v>1E-4</v>
      </c>
      <c r="F26" s="127"/>
      <c r="G26" s="119">
        <f t="shared" si="0"/>
        <v>0</v>
      </c>
      <c r="H26" s="123"/>
    </row>
    <row r="27" spans="1:8">
      <c r="A27" s="120" t="s">
        <v>32</v>
      </c>
      <c r="B27" s="120">
        <v>9.5500000000000002E-2</v>
      </c>
      <c r="C27" s="121"/>
      <c r="D27" s="124" t="s">
        <v>32</v>
      </c>
      <c r="E27" s="125">
        <v>0.12640000000000001</v>
      </c>
      <c r="F27" s="127"/>
      <c r="G27" s="119">
        <f t="shared" si="0"/>
        <v>3.0900000000000011E-2</v>
      </c>
      <c r="H27" s="123"/>
    </row>
    <row r="28" spans="1:8">
      <c r="A28" s="120" t="s">
        <v>33</v>
      </c>
      <c r="B28" s="120">
        <v>6.1000000000000004E-3</v>
      </c>
      <c r="C28" s="121"/>
      <c r="D28" s="124" t="s">
        <v>33</v>
      </c>
      <c r="E28" s="125">
        <v>6.3E-3</v>
      </c>
      <c r="F28" s="127"/>
      <c r="G28" s="119">
        <f t="shared" si="0"/>
        <v>1.9999999999999966E-4</v>
      </c>
      <c r="H28" s="123"/>
    </row>
    <row r="29" spans="1:8">
      <c r="A29" s="109" t="s">
        <v>37</v>
      </c>
      <c r="B29" s="109">
        <v>1.2999999999999999E-3</v>
      </c>
      <c r="C29" s="115"/>
      <c r="D29" s="124" t="s">
        <v>37</v>
      </c>
      <c r="E29" s="125">
        <v>1.9E-3</v>
      </c>
      <c r="F29" s="118"/>
      <c r="G29" s="119">
        <f t="shared" si="0"/>
        <v>6.0000000000000006E-4</v>
      </c>
      <c r="H29" s="107"/>
    </row>
    <row r="30" spans="1:8">
      <c r="A30" s="109" t="s">
        <v>38</v>
      </c>
      <c r="B30" s="109">
        <v>2.9999999999999997E-4</v>
      </c>
      <c r="C30" s="115"/>
      <c r="D30" s="124" t="s">
        <v>38</v>
      </c>
      <c r="E30" s="125">
        <v>2.9999999999999997E-4</v>
      </c>
      <c r="F30" s="118"/>
      <c r="G30" s="119">
        <f t="shared" si="0"/>
        <v>0</v>
      </c>
      <c r="H30" s="107"/>
    </row>
    <row r="31" spans="1:8">
      <c r="A31" s="109" t="s">
        <v>39</v>
      </c>
      <c r="B31" s="109">
        <v>5.9999999999999995E-4</v>
      </c>
      <c r="C31" s="115"/>
      <c r="D31" s="124" t="s">
        <v>39</v>
      </c>
      <c r="E31" s="125">
        <v>5.0000000000000001E-4</v>
      </c>
      <c r="F31" s="118"/>
      <c r="G31" s="119">
        <f t="shared" si="0"/>
        <v>-9.9999999999999937E-5</v>
      </c>
      <c r="H31" s="107"/>
    </row>
    <row r="32" spans="1:8">
      <c r="A32" s="115" t="s">
        <v>40</v>
      </c>
      <c r="B32" s="115">
        <v>4.4000000000000003E-3</v>
      </c>
      <c r="C32" s="189"/>
      <c r="D32" s="124" t="s">
        <v>40</v>
      </c>
      <c r="E32" s="125">
        <v>5.4000000000000003E-3</v>
      </c>
      <c r="F32" s="115"/>
      <c r="G32" s="119">
        <f t="shared" si="0"/>
        <v>1E-3</v>
      </c>
      <c r="H32" s="189"/>
    </row>
    <row r="33" spans="1:8" ht="15.6" thickBot="1">
      <c r="A33" s="129" t="s">
        <v>41</v>
      </c>
      <c r="B33" s="129">
        <f>SUM(B7:B32)</f>
        <v>0.99999999999999989</v>
      </c>
      <c r="C33" s="189"/>
      <c r="D33" s="130" t="s">
        <v>41</v>
      </c>
      <c r="E33" s="186">
        <f>SUM(E7:E32)</f>
        <v>0.99999999999999989</v>
      </c>
      <c r="F33" s="189"/>
      <c r="G33" s="129">
        <f>SUM(G7:G32)</f>
        <v>2.0383000842727483E-17</v>
      </c>
      <c r="H33" s="189"/>
    </row>
    <row r="34" spans="1:8" ht="15.6" thickTop="1">
      <c r="A34" s="189"/>
      <c r="B34" s="189"/>
      <c r="C34" s="189"/>
      <c r="D34" s="116"/>
      <c r="E34" s="187"/>
      <c r="F34" s="107"/>
      <c r="G34" s="108"/>
      <c r="H34" s="107"/>
    </row>
    <row r="35" spans="1:8">
      <c r="A35" s="189"/>
      <c r="B35" s="189"/>
      <c r="C35" s="189"/>
      <c r="D35" s="116"/>
      <c r="E35" s="187"/>
      <c r="F35" s="107"/>
      <c r="G35" s="108"/>
      <c r="H35" s="107"/>
    </row>
    <row r="36" spans="1:8">
      <c r="A36" s="132" t="s">
        <v>42</v>
      </c>
      <c r="B36" s="107" t="s">
        <v>169</v>
      </c>
      <c r="C36" s="189"/>
      <c r="D36" s="116"/>
      <c r="E36" s="187"/>
      <c r="F36" s="107"/>
      <c r="G36" s="108"/>
      <c r="H36" s="107"/>
    </row>
    <row r="37" spans="1:8">
      <c r="A37" s="132"/>
      <c r="B37" s="107" t="s">
        <v>44</v>
      </c>
      <c r="C37" s="189"/>
      <c r="D37" s="116"/>
      <c r="E37" s="187"/>
      <c r="F37" s="107"/>
      <c r="G37" s="108"/>
      <c r="H37" s="107"/>
    </row>
    <row r="38" spans="1:8">
      <c r="A38" s="132"/>
      <c r="B38" s="107" t="s">
        <v>45</v>
      </c>
      <c r="C38" s="189"/>
      <c r="D38" s="115"/>
      <c r="E38" s="115"/>
      <c r="F38" s="107"/>
      <c r="G38" s="108"/>
      <c r="H38" s="107"/>
    </row>
    <row r="39" spans="1:8">
      <c r="A39" s="132" t="s">
        <v>42</v>
      </c>
      <c r="B39" s="107" t="s">
        <v>134</v>
      </c>
      <c r="C39" s="189"/>
      <c r="D39" s="115"/>
      <c r="E39" s="115"/>
      <c r="F39" s="107"/>
      <c r="G39" s="108"/>
      <c r="H39" s="107"/>
    </row>
    <row r="40" spans="1:8">
      <c r="A40" s="132"/>
      <c r="B40" s="107" t="s">
        <v>47</v>
      </c>
      <c r="C40" s="107"/>
      <c r="D40" s="133"/>
      <c r="E40" s="133"/>
      <c r="F40" s="107"/>
      <c r="G40" s="108"/>
      <c r="H40" s="107"/>
    </row>
    <row r="41" spans="1:8">
      <c r="A41" s="132" t="s">
        <v>42</v>
      </c>
      <c r="B41" s="107" t="s">
        <v>48</v>
      </c>
      <c r="C41" s="107"/>
      <c r="D41" s="107"/>
      <c r="E41" s="110"/>
      <c r="F41" s="107"/>
      <c r="G41" s="108"/>
      <c r="H41" s="107"/>
    </row>
    <row r="42" spans="1:8">
      <c r="A42" s="132"/>
      <c r="B42" s="107" t="s">
        <v>49</v>
      </c>
      <c r="C42" s="123"/>
      <c r="D42" s="107"/>
      <c r="E42" s="110"/>
      <c r="F42" s="107"/>
      <c r="G42" s="134"/>
      <c r="H42" s="107"/>
    </row>
    <row r="43" spans="1:8">
      <c r="A43" s="132" t="s">
        <v>42</v>
      </c>
      <c r="B43" s="107" t="s">
        <v>50</v>
      </c>
      <c r="C43" s="123"/>
      <c r="D43" s="107"/>
      <c r="E43" s="110"/>
      <c r="F43" s="123"/>
      <c r="G43" s="134"/>
      <c r="H43" s="123"/>
    </row>
    <row r="44" spans="1:8">
      <c r="A44" s="132"/>
      <c r="B44" s="107" t="s">
        <v>51</v>
      </c>
      <c r="C44" s="107"/>
      <c r="D44" s="107"/>
      <c r="E44" s="110"/>
      <c r="F44" s="123"/>
      <c r="G44" s="108"/>
      <c r="H44" s="123"/>
    </row>
    <row r="45" spans="1:8">
      <c r="A45" s="135" t="s">
        <v>42</v>
      </c>
      <c r="B45" s="123" t="s">
        <v>170</v>
      </c>
      <c r="C45" s="107"/>
      <c r="D45" s="107"/>
      <c r="E45" s="110"/>
      <c r="F45" s="123"/>
      <c r="G45" s="108"/>
      <c r="H45" s="123"/>
    </row>
    <row r="46" spans="1:8">
      <c r="A46" s="136"/>
      <c r="B46" s="123" t="s">
        <v>53</v>
      </c>
      <c r="C46" s="107"/>
      <c r="D46" s="107"/>
      <c r="E46" s="110"/>
      <c r="F46" s="123"/>
      <c r="G46" s="108"/>
      <c r="H46" s="123"/>
    </row>
    <row r="47" spans="1:8">
      <c r="A47" s="135" t="s">
        <v>42</v>
      </c>
      <c r="B47" s="123" t="s">
        <v>143</v>
      </c>
      <c r="C47" s="107"/>
      <c r="D47" s="107"/>
      <c r="E47" s="110"/>
      <c r="F47" s="123"/>
      <c r="G47" s="108"/>
      <c r="H47" s="123"/>
    </row>
    <row r="48" spans="1:8">
      <c r="A48" s="136"/>
      <c r="B48" s="123" t="s">
        <v>55</v>
      </c>
      <c r="C48" s="107"/>
      <c r="D48" s="107"/>
      <c r="E48" s="110"/>
      <c r="F48" s="107"/>
      <c r="G48" s="108"/>
      <c r="H48" s="107"/>
    </row>
    <row r="49" spans="1:8">
      <c r="A49" s="118"/>
      <c r="B49" s="107"/>
      <c r="C49" s="107"/>
      <c r="D49" s="133"/>
      <c r="E49" s="118"/>
      <c r="F49" s="133"/>
      <c r="G49" s="114"/>
      <c r="H49" s="107"/>
    </row>
    <row r="50" spans="1:8">
      <c r="A50" s="118"/>
      <c r="B50" s="107"/>
      <c r="C50" s="107"/>
      <c r="D50" s="133"/>
      <c r="E50" s="118"/>
      <c r="F50" s="133"/>
      <c r="G50" s="114"/>
      <c r="H50" s="107"/>
    </row>
    <row r="51" spans="1:8">
      <c r="A51" s="118"/>
      <c r="B51" s="107" t="s">
        <v>58</v>
      </c>
      <c r="C51" s="137"/>
      <c r="D51" s="137"/>
      <c r="E51" s="138"/>
      <c r="F51" s="137"/>
      <c r="G51" s="139"/>
      <c r="H51" s="137"/>
    </row>
    <row r="52" spans="1:8">
      <c r="A52" s="118"/>
      <c r="B52" s="107"/>
      <c r="C52" s="107"/>
      <c r="D52" s="133"/>
      <c r="E52" s="118"/>
      <c r="F52" s="133"/>
      <c r="G52" s="114"/>
      <c r="H52" s="107"/>
    </row>
    <row r="53" spans="1:8">
      <c r="A53" s="118"/>
      <c r="B53" s="107"/>
      <c r="C53" s="107"/>
      <c r="D53" s="133"/>
      <c r="E53" s="118"/>
      <c r="F53" s="115"/>
      <c r="G53" s="115"/>
      <c r="H53" s="110"/>
    </row>
    <row r="54" spans="1:8">
      <c r="A54" s="118"/>
      <c r="B54" s="107" t="s">
        <v>59</v>
      </c>
      <c r="C54" s="137"/>
      <c r="D54" s="137"/>
      <c r="E54" s="138"/>
      <c r="F54" s="140"/>
      <c r="G54" s="140"/>
      <c r="H54" s="138"/>
    </row>
    <row r="55" spans="1:8">
      <c r="A55" s="108"/>
      <c r="B55" s="109"/>
      <c r="C55" s="107"/>
      <c r="D55" s="133"/>
      <c r="E55" s="118"/>
      <c r="F55" s="115"/>
      <c r="G55" s="115"/>
      <c r="H55" s="110"/>
    </row>
  </sheetData>
  <mergeCells count="5">
    <mergeCell ref="A1:G1"/>
    <mergeCell ref="A3:B3"/>
    <mergeCell ref="D3:E3"/>
    <mergeCell ref="A4:B4"/>
    <mergeCell ref="D4:E4"/>
  </mergeCells>
  <printOptions horizontalCentered="1" verticalCentered="1"/>
  <pageMargins left="0.75" right="0.75" top="1" bottom="1" header="0.5" footer="0.5"/>
  <pageSetup scale="56" fitToWidth="4" orientation="landscape" r:id="rId1"/>
  <headerFooter alignWithMargins="0">
    <oddHeader>&amp;RKY PSC Case No. 2016-00162,
Attachment D to Staff Post Hearing Supp. DR 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R32"/>
  <sheetViews>
    <sheetView workbookViewId="0">
      <pane xSplit="1" ySplit="3" topLeftCell="B4" activePane="bottomRight" state="frozen"/>
      <selection activeCell="J14" sqref="J14"/>
      <selection pane="topRight" activeCell="J14" sqref="J14"/>
      <selection pane="bottomLeft" activeCell="J14" sqref="J14"/>
      <selection pane="bottomRight" activeCell="B4" sqref="B4"/>
    </sheetView>
  </sheetViews>
  <sheetFormatPr defaultRowHeight="15"/>
  <cols>
    <col min="1" max="1" width="10.6640625" style="170" bestFit="1" customWidth="1"/>
    <col min="2" max="2" width="11.33203125" style="170" bestFit="1" customWidth="1"/>
    <col min="3" max="4" width="12.88671875" style="170" bestFit="1" customWidth="1"/>
    <col min="5" max="5" width="14" style="170" bestFit="1" customWidth="1"/>
    <col min="6" max="7" width="12.88671875" style="170" bestFit="1" customWidth="1"/>
    <col min="8" max="9" width="11.33203125" style="170" bestFit="1" customWidth="1"/>
    <col min="10" max="11" width="12.88671875" style="170" bestFit="1" customWidth="1"/>
    <col min="12" max="12" width="11.33203125" style="170" bestFit="1" customWidth="1"/>
    <col min="13" max="13" width="12.88671875" style="170" bestFit="1" customWidth="1"/>
    <col min="14" max="14" width="11.33203125" style="170" bestFit="1" customWidth="1"/>
    <col min="15" max="20" width="12.88671875" style="170" bestFit="1" customWidth="1"/>
    <col min="21" max="22" width="11.33203125" style="170" bestFit="1" customWidth="1"/>
    <col min="23" max="28" width="12.88671875" style="170" bestFit="1" customWidth="1"/>
    <col min="29" max="30" width="11.33203125" style="170" bestFit="1" customWidth="1"/>
    <col min="31" max="33" width="12.88671875" style="170" bestFit="1" customWidth="1"/>
    <col min="34" max="36" width="11.33203125" style="170" bestFit="1" customWidth="1"/>
    <col min="37" max="40" width="12.88671875" style="170" bestFit="1" customWidth="1"/>
    <col min="41" max="41" width="11.33203125" style="170" bestFit="1" customWidth="1"/>
    <col min="42" max="67" width="12.88671875" style="170" bestFit="1" customWidth="1"/>
    <col min="68" max="69" width="11.33203125" style="170" bestFit="1" customWidth="1"/>
    <col min="70" max="70" width="15" style="170" bestFit="1" customWidth="1"/>
    <col min="71" max="72" width="8.88671875" style="170"/>
    <col min="73" max="73" width="8.33203125" style="170" bestFit="1" customWidth="1"/>
    <col min="74" max="74" width="10.33203125" style="170" bestFit="1" customWidth="1"/>
    <col min="75" max="75" width="9.33203125" style="170" bestFit="1" customWidth="1"/>
    <col min="76" max="76" width="11.33203125" style="170" bestFit="1" customWidth="1"/>
    <col min="77" max="77" width="8.33203125" style="170" bestFit="1" customWidth="1"/>
    <col min="78" max="79" width="10.33203125" style="170" bestFit="1" customWidth="1"/>
    <col min="80" max="80" width="9.33203125" style="170" bestFit="1" customWidth="1"/>
    <col min="81" max="83" width="8.33203125" style="170" bestFit="1" customWidth="1"/>
    <col min="84" max="84" width="10.33203125" style="170" bestFit="1" customWidth="1"/>
    <col min="85" max="85" width="8.33203125" style="170" bestFit="1" customWidth="1"/>
    <col min="86" max="86" width="11.33203125" style="170" bestFit="1" customWidth="1"/>
    <col min="87" max="87" width="9.33203125" style="170" bestFit="1" customWidth="1"/>
    <col min="88" max="88" width="10.33203125" style="170" bestFit="1" customWidth="1"/>
    <col min="89" max="89" width="9.33203125" style="170" bestFit="1" customWidth="1"/>
    <col min="90" max="91" width="10.33203125" style="170" bestFit="1" customWidth="1"/>
    <col min="92" max="92" width="8.33203125" style="170" bestFit="1" customWidth="1"/>
    <col min="93" max="93" width="9.33203125" style="170" bestFit="1" customWidth="1"/>
    <col min="94" max="94" width="8.33203125" style="170" bestFit="1" customWidth="1"/>
    <col min="95" max="95" width="9.33203125" style="170" bestFit="1" customWidth="1"/>
    <col min="96" max="97" width="10.33203125" style="170" bestFit="1" customWidth="1"/>
    <col min="98" max="99" width="9.33203125" style="170" bestFit="1" customWidth="1"/>
    <col min="100" max="100" width="8.33203125" style="170" bestFit="1" customWidth="1"/>
    <col min="101" max="103" width="9.33203125" style="170" bestFit="1" customWidth="1"/>
    <col min="104" max="104" width="10.33203125" style="170" bestFit="1" customWidth="1"/>
    <col min="105" max="106" width="9.33203125" style="170" bestFit="1" customWidth="1"/>
    <col min="107" max="108" width="8.33203125" style="170" bestFit="1" customWidth="1"/>
    <col min="109" max="112" width="9.33203125" style="170" bestFit="1" customWidth="1"/>
    <col min="113" max="117" width="10.33203125" style="170" bestFit="1" customWidth="1"/>
    <col min="118" max="122" width="9.33203125" style="170" bestFit="1" customWidth="1"/>
    <col min="123" max="123" width="11.33203125" style="170" bestFit="1" customWidth="1"/>
    <col min="124" max="124" width="9.33203125" style="170" bestFit="1" customWidth="1"/>
    <col min="125" max="125" width="10.33203125" style="170" bestFit="1" customWidth="1"/>
    <col min="126" max="126" width="9.33203125" style="170" bestFit="1" customWidth="1"/>
    <col min="127" max="127" width="10.33203125" style="170" bestFit="1" customWidth="1"/>
    <col min="128" max="138" width="9.33203125" style="170" bestFit="1" customWidth="1"/>
    <col min="139" max="140" width="8.33203125" style="170" bestFit="1" customWidth="1"/>
    <col min="141" max="141" width="12.88671875" style="170" bestFit="1" customWidth="1"/>
    <col min="142" max="142" width="13.109375" style="170" bestFit="1" customWidth="1"/>
    <col min="143" max="143" width="11.109375" style="170" bestFit="1" customWidth="1"/>
    <col min="144" max="144" width="11.88671875" style="170" bestFit="1" customWidth="1"/>
    <col min="145" max="256" width="8.88671875" style="170"/>
    <col min="257" max="257" width="10.6640625" style="170" bestFit="1" customWidth="1"/>
    <col min="258" max="258" width="11.33203125" style="170" bestFit="1" customWidth="1"/>
    <col min="259" max="260" width="12.88671875" style="170" bestFit="1" customWidth="1"/>
    <col min="261" max="261" width="14" style="170" bestFit="1" customWidth="1"/>
    <col min="262" max="263" width="12.88671875" style="170" bestFit="1" customWidth="1"/>
    <col min="264" max="265" width="11.33203125" style="170" bestFit="1" customWidth="1"/>
    <col min="266" max="267" width="12.88671875" style="170" bestFit="1" customWidth="1"/>
    <col min="268" max="268" width="11.33203125" style="170" bestFit="1" customWidth="1"/>
    <col min="269" max="269" width="12.88671875" style="170" bestFit="1" customWidth="1"/>
    <col min="270" max="270" width="11.33203125" style="170" bestFit="1" customWidth="1"/>
    <col min="271" max="276" width="12.88671875" style="170" bestFit="1" customWidth="1"/>
    <col min="277" max="278" width="11.33203125" style="170" bestFit="1" customWidth="1"/>
    <col min="279" max="284" width="12.88671875" style="170" bestFit="1" customWidth="1"/>
    <col min="285" max="286" width="11.33203125" style="170" bestFit="1" customWidth="1"/>
    <col min="287" max="289" width="12.88671875" style="170" bestFit="1" customWidth="1"/>
    <col min="290" max="292" width="11.33203125" style="170" bestFit="1" customWidth="1"/>
    <col min="293" max="296" width="12.88671875" style="170" bestFit="1" customWidth="1"/>
    <col min="297" max="297" width="11.33203125" style="170" bestFit="1" customWidth="1"/>
    <col min="298" max="323" width="12.88671875" style="170" bestFit="1" customWidth="1"/>
    <col min="324" max="325" width="11.33203125" style="170" bestFit="1" customWidth="1"/>
    <col min="326" max="326" width="15" style="170" bestFit="1" customWidth="1"/>
    <col min="327" max="328" width="8.88671875" style="170"/>
    <col min="329" max="329" width="8.33203125" style="170" bestFit="1" customWidth="1"/>
    <col min="330" max="330" width="10.33203125" style="170" bestFit="1" customWidth="1"/>
    <col min="331" max="331" width="9.33203125" style="170" bestFit="1" customWidth="1"/>
    <col min="332" max="332" width="11.33203125" style="170" bestFit="1" customWidth="1"/>
    <col min="333" max="333" width="8.33203125" style="170" bestFit="1" customWidth="1"/>
    <col min="334" max="335" width="10.33203125" style="170" bestFit="1" customWidth="1"/>
    <col min="336" max="336" width="9.33203125" style="170" bestFit="1" customWidth="1"/>
    <col min="337" max="339" width="8.33203125" style="170" bestFit="1" customWidth="1"/>
    <col min="340" max="340" width="10.33203125" style="170" bestFit="1" customWidth="1"/>
    <col min="341" max="341" width="8.33203125" style="170" bestFit="1" customWidth="1"/>
    <col min="342" max="342" width="11.33203125" style="170" bestFit="1" customWidth="1"/>
    <col min="343" max="343" width="9.33203125" style="170" bestFit="1" customWidth="1"/>
    <col min="344" max="344" width="10.33203125" style="170" bestFit="1" customWidth="1"/>
    <col min="345" max="345" width="9.33203125" style="170" bestFit="1" customWidth="1"/>
    <col min="346" max="347" width="10.33203125" style="170" bestFit="1" customWidth="1"/>
    <col min="348" max="348" width="8.33203125" style="170" bestFit="1" customWidth="1"/>
    <col min="349" max="349" width="9.33203125" style="170" bestFit="1" customWidth="1"/>
    <col min="350" max="350" width="8.33203125" style="170" bestFit="1" customWidth="1"/>
    <col min="351" max="351" width="9.33203125" style="170" bestFit="1" customWidth="1"/>
    <col min="352" max="353" width="10.33203125" style="170" bestFit="1" customWidth="1"/>
    <col min="354" max="355" width="9.33203125" style="170" bestFit="1" customWidth="1"/>
    <col min="356" max="356" width="8.33203125" style="170" bestFit="1" customWidth="1"/>
    <col min="357" max="359" width="9.33203125" style="170" bestFit="1" customWidth="1"/>
    <col min="360" max="360" width="10.33203125" style="170" bestFit="1" customWidth="1"/>
    <col min="361" max="362" width="9.33203125" style="170" bestFit="1" customWidth="1"/>
    <col min="363" max="364" width="8.33203125" style="170" bestFit="1" customWidth="1"/>
    <col min="365" max="368" width="9.33203125" style="170" bestFit="1" customWidth="1"/>
    <col min="369" max="373" width="10.33203125" style="170" bestFit="1" customWidth="1"/>
    <col min="374" max="378" width="9.33203125" style="170" bestFit="1" customWidth="1"/>
    <col min="379" max="379" width="11.33203125" style="170" bestFit="1" customWidth="1"/>
    <col min="380" max="380" width="9.33203125" style="170" bestFit="1" customWidth="1"/>
    <col min="381" max="381" width="10.33203125" style="170" bestFit="1" customWidth="1"/>
    <col min="382" max="382" width="9.33203125" style="170" bestFit="1" customWidth="1"/>
    <col min="383" max="383" width="10.33203125" style="170" bestFit="1" customWidth="1"/>
    <col min="384" max="394" width="9.33203125" style="170" bestFit="1" customWidth="1"/>
    <col min="395" max="396" width="8.33203125" style="170" bestFit="1" customWidth="1"/>
    <col min="397" max="397" width="12.88671875" style="170" bestFit="1" customWidth="1"/>
    <col min="398" max="398" width="13.109375" style="170" bestFit="1" customWidth="1"/>
    <col min="399" max="399" width="11.109375" style="170" bestFit="1" customWidth="1"/>
    <col min="400" max="400" width="11.88671875" style="170" bestFit="1" customWidth="1"/>
    <col min="401" max="512" width="8.88671875" style="170"/>
    <col min="513" max="513" width="10.6640625" style="170" bestFit="1" customWidth="1"/>
    <col min="514" max="514" width="11.33203125" style="170" bestFit="1" customWidth="1"/>
    <col min="515" max="516" width="12.88671875" style="170" bestFit="1" customWidth="1"/>
    <col min="517" max="517" width="14" style="170" bestFit="1" customWidth="1"/>
    <col min="518" max="519" width="12.88671875" style="170" bestFit="1" customWidth="1"/>
    <col min="520" max="521" width="11.33203125" style="170" bestFit="1" customWidth="1"/>
    <col min="522" max="523" width="12.88671875" style="170" bestFit="1" customWidth="1"/>
    <col min="524" max="524" width="11.33203125" style="170" bestFit="1" customWidth="1"/>
    <col min="525" max="525" width="12.88671875" style="170" bestFit="1" customWidth="1"/>
    <col min="526" max="526" width="11.33203125" style="170" bestFit="1" customWidth="1"/>
    <col min="527" max="532" width="12.88671875" style="170" bestFit="1" customWidth="1"/>
    <col min="533" max="534" width="11.33203125" style="170" bestFit="1" customWidth="1"/>
    <col min="535" max="540" width="12.88671875" style="170" bestFit="1" customWidth="1"/>
    <col min="541" max="542" width="11.33203125" style="170" bestFit="1" customWidth="1"/>
    <col min="543" max="545" width="12.88671875" style="170" bestFit="1" customWidth="1"/>
    <col min="546" max="548" width="11.33203125" style="170" bestFit="1" customWidth="1"/>
    <col min="549" max="552" width="12.88671875" style="170" bestFit="1" customWidth="1"/>
    <col min="553" max="553" width="11.33203125" style="170" bestFit="1" customWidth="1"/>
    <col min="554" max="579" width="12.88671875" style="170" bestFit="1" customWidth="1"/>
    <col min="580" max="581" width="11.33203125" style="170" bestFit="1" customWidth="1"/>
    <col min="582" max="582" width="15" style="170" bestFit="1" customWidth="1"/>
    <col min="583" max="584" width="8.88671875" style="170"/>
    <col min="585" max="585" width="8.33203125" style="170" bestFit="1" customWidth="1"/>
    <col min="586" max="586" width="10.33203125" style="170" bestFit="1" customWidth="1"/>
    <col min="587" max="587" width="9.33203125" style="170" bestFit="1" customWidth="1"/>
    <col min="588" max="588" width="11.33203125" style="170" bestFit="1" customWidth="1"/>
    <col min="589" max="589" width="8.33203125" style="170" bestFit="1" customWidth="1"/>
    <col min="590" max="591" width="10.33203125" style="170" bestFit="1" customWidth="1"/>
    <col min="592" max="592" width="9.33203125" style="170" bestFit="1" customWidth="1"/>
    <col min="593" max="595" width="8.33203125" style="170" bestFit="1" customWidth="1"/>
    <col min="596" max="596" width="10.33203125" style="170" bestFit="1" customWidth="1"/>
    <col min="597" max="597" width="8.33203125" style="170" bestFit="1" customWidth="1"/>
    <col min="598" max="598" width="11.33203125" style="170" bestFit="1" customWidth="1"/>
    <col min="599" max="599" width="9.33203125" style="170" bestFit="1" customWidth="1"/>
    <col min="600" max="600" width="10.33203125" style="170" bestFit="1" customWidth="1"/>
    <col min="601" max="601" width="9.33203125" style="170" bestFit="1" customWidth="1"/>
    <col min="602" max="603" width="10.33203125" style="170" bestFit="1" customWidth="1"/>
    <col min="604" max="604" width="8.33203125" style="170" bestFit="1" customWidth="1"/>
    <col min="605" max="605" width="9.33203125" style="170" bestFit="1" customWidth="1"/>
    <col min="606" max="606" width="8.33203125" style="170" bestFit="1" customWidth="1"/>
    <col min="607" max="607" width="9.33203125" style="170" bestFit="1" customWidth="1"/>
    <col min="608" max="609" width="10.33203125" style="170" bestFit="1" customWidth="1"/>
    <col min="610" max="611" width="9.33203125" style="170" bestFit="1" customWidth="1"/>
    <col min="612" max="612" width="8.33203125" style="170" bestFit="1" customWidth="1"/>
    <col min="613" max="615" width="9.33203125" style="170" bestFit="1" customWidth="1"/>
    <col min="616" max="616" width="10.33203125" style="170" bestFit="1" customWidth="1"/>
    <col min="617" max="618" width="9.33203125" style="170" bestFit="1" customWidth="1"/>
    <col min="619" max="620" width="8.33203125" style="170" bestFit="1" customWidth="1"/>
    <col min="621" max="624" width="9.33203125" style="170" bestFit="1" customWidth="1"/>
    <col min="625" max="629" width="10.33203125" style="170" bestFit="1" customWidth="1"/>
    <col min="630" max="634" width="9.33203125" style="170" bestFit="1" customWidth="1"/>
    <col min="635" max="635" width="11.33203125" style="170" bestFit="1" customWidth="1"/>
    <col min="636" max="636" width="9.33203125" style="170" bestFit="1" customWidth="1"/>
    <col min="637" max="637" width="10.33203125" style="170" bestFit="1" customWidth="1"/>
    <col min="638" max="638" width="9.33203125" style="170" bestFit="1" customWidth="1"/>
    <col min="639" max="639" width="10.33203125" style="170" bestFit="1" customWidth="1"/>
    <col min="640" max="650" width="9.33203125" style="170" bestFit="1" customWidth="1"/>
    <col min="651" max="652" width="8.33203125" style="170" bestFit="1" customWidth="1"/>
    <col min="653" max="653" width="12.88671875" style="170" bestFit="1" customWidth="1"/>
    <col min="654" max="654" width="13.109375" style="170" bestFit="1" customWidth="1"/>
    <col min="655" max="655" width="11.109375" style="170" bestFit="1" customWidth="1"/>
    <col min="656" max="656" width="11.88671875" style="170" bestFit="1" customWidth="1"/>
    <col min="657" max="768" width="8.88671875" style="170"/>
    <col min="769" max="769" width="10.6640625" style="170" bestFit="1" customWidth="1"/>
    <col min="770" max="770" width="11.33203125" style="170" bestFit="1" customWidth="1"/>
    <col min="771" max="772" width="12.88671875" style="170" bestFit="1" customWidth="1"/>
    <col min="773" max="773" width="14" style="170" bestFit="1" customWidth="1"/>
    <col min="774" max="775" width="12.88671875" style="170" bestFit="1" customWidth="1"/>
    <col min="776" max="777" width="11.33203125" style="170" bestFit="1" customWidth="1"/>
    <col min="778" max="779" width="12.88671875" style="170" bestFit="1" customWidth="1"/>
    <col min="780" max="780" width="11.33203125" style="170" bestFit="1" customWidth="1"/>
    <col min="781" max="781" width="12.88671875" style="170" bestFit="1" customWidth="1"/>
    <col min="782" max="782" width="11.33203125" style="170" bestFit="1" customWidth="1"/>
    <col min="783" max="788" width="12.88671875" style="170" bestFit="1" customWidth="1"/>
    <col min="789" max="790" width="11.33203125" style="170" bestFit="1" customWidth="1"/>
    <col min="791" max="796" width="12.88671875" style="170" bestFit="1" customWidth="1"/>
    <col min="797" max="798" width="11.33203125" style="170" bestFit="1" customWidth="1"/>
    <col min="799" max="801" width="12.88671875" style="170" bestFit="1" customWidth="1"/>
    <col min="802" max="804" width="11.33203125" style="170" bestFit="1" customWidth="1"/>
    <col min="805" max="808" width="12.88671875" style="170" bestFit="1" customWidth="1"/>
    <col min="809" max="809" width="11.33203125" style="170" bestFit="1" customWidth="1"/>
    <col min="810" max="835" width="12.88671875" style="170" bestFit="1" customWidth="1"/>
    <col min="836" max="837" width="11.33203125" style="170" bestFit="1" customWidth="1"/>
    <col min="838" max="838" width="15" style="170" bestFit="1" customWidth="1"/>
    <col min="839" max="840" width="8.88671875" style="170"/>
    <col min="841" max="841" width="8.33203125" style="170" bestFit="1" customWidth="1"/>
    <col min="842" max="842" width="10.33203125" style="170" bestFit="1" customWidth="1"/>
    <col min="843" max="843" width="9.33203125" style="170" bestFit="1" customWidth="1"/>
    <col min="844" max="844" width="11.33203125" style="170" bestFit="1" customWidth="1"/>
    <col min="845" max="845" width="8.33203125" style="170" bestFit="1" customWidth="1"/>
    <col min="846" max="847" width="10.33203125" style="170" bestFit="1" customWidth="1"/>
    <col min="848" max="848" width="9.33203125" style="170" bestFit="1" customWidth="1"/>
    <col min="849" max="851" width="8.33203125" style="170" bestFit="1" customWidth="1"/>
    <col min="852" max="852" width="10.33203125" style="170" bestFit="1" customWidth="1"/>
    <col min="853" max="853" width="8.33203125" style="170" bestFit="1" customWidth="1"/>
    <col min="854" max="854" width="11.33203125" style="170" bestFit="1" customWidth="1"/>
    <col min="855" max="855" width="9.33203125" style="170" bestFit="1" customWidth="1"/>
    <col min="856" max="856" width="10.33203125" style="170" bestFit="1" customWidth="1"/>
    <col min="857" max="857" width="9.33203125" style="170" bestFit="1" customWidth="1"/>
    <col min="858" max="859" width="10.33203125" style="170" bestFit="1" customWidth="1"/>
    <col min="860" max="860" width="8.33203125" style="170" bestFit="1" customWidth="1"/>
    <col min="861" max="861" width="9.33203125" style="170" bestFit="1" customWidth="1"/>
    <col min="862" max="862" width="8.33203125" style="170" bestFit="1" customWidth="1"/>
    <col min="863" max="863" width="9.33203125" style="170" bestFit="1" customWidth="1"/>
    <col min="864" max="865" width="10.33203125" style="170" bestFit="1" customWidth="1"/>
    <col min="866" max="867" width="9.33203125" style="170" bestFit="1" customWidth="1"/>
    <col min="868" max="868" width="8.33203125" style="170" bestFit="1" customWidth="1"/>
    <col min="869" max="871" width="9.33203125" style="170" bestFit="1" customWidth="1"/>
    <col min="872" max="872" width="10.33203125" style="170" bestFit="1" customWidth="1"/>
    <col min="873" max="874" width="9.33203125" style="170" bestFit="1" customWidth="1"/>
    <col min="875" max="876" width="8.33203125" style="170" bestFit="1" customWidth="1"/>
    <col min="877" max="880" width="9.33203125" style="170" bestFit="1" customWidth="1"/>
    <col min="881" max="885" width="10.33203125" style="170" bestFit="1" customWidth="1"/>
    <col min="886" max="890" width="9.33203125" style="170" bestFit="1" customWidth="1"/>
    <col min="891" max="891" width="11.33203125" style="170" bestFit="1" customWidth="1"/>
    <col min="892" max="892" width="9.33203125" style="170" bestFit="1" customWidth="1"/>
    <col min="893" max="893" width="10.33203125" style="170" bestFit="1" customWidth="1"/>
    <col min="894" max="894" width="9.33203125" style="170" bestFit="1" customWidth="1"/>
    <col min="895" max="895" width="10.33203125" style="170" bestFit="1" customWidth="1"/>
    <col min="896" max="906" width="9.33203125" style="170" bestFit="1" customWidth="1"/>
    <col min="907" max="908" width="8.33203125" style="170" bestFit="1" customWidth="1"/>
    <col min="909" max="909" width="12.88671875" style="170" bestFit="1" customWidth="1"/>
    <col min="910" max="910" width="13.109375" style="170" bestFit="1" customWidth="1"/>
    <col min="911" max="911" width="11.109375" style="170" bestFit="1" customWidth="1"/>
    <col min="912" max="912" width="11.88671875" style="170" bestFit="1" customWidth="1"/>
    <col min="913" max="1024" width="8.88671875" style="170"/>
    <col min="1025" max="1025" width="10.6640625" style="170" bestFit="1" customWidth="1"/>
    <col min="1026" max="1026" width="11.33203125" style="170" bestFit="1" customWidth="1"/>
    <col min="1027" max="1028" width="12.88671875" style="170" bestFit="1" customWidth="1"/>
    <col min="1029" max="1029" width="14" style="170" bestFit="1" customWidth="1"/>
    <col min="1030" max="1031" width="12.88671875" style="170" bestFit="1" customWidth="1"/>
    <col min="1032" max="1033" width="11.33203125" style="170" bestFit="1" customWidth="1"/>
    <col min="1034" max="1035" width="12.88671875" style="170" bestFit="1" customWidth="1"/>
    <col min="1036" max="1036" width="11.33203125" style="170" bestFit="1" customWidth="1"/>
    <col min="1037" max="1037" width="12.88671875" style="170" bestFit="1" customWidth="1"/>
    <col min="1038" max="1038" width="11.33203125" style="170" bestFit="1" customWidth="1"/>
    <col min="1039" max="1044" width="12.88671875" style="170" bestFit="1" customWidth="1"/>
    <col min="1045" max="1046" width="11.33203125" style="170" bestFit="1" customWidth="1"/>
    <col min="1047" max="1052" width="12.88671875" style="170" bestFit="1" customWidth="1"/>
    <col min="1053" max="1054" width="11.33203125" style="170" bestFit="1" customWidth="1"/>
    <col min="1055" max="1057" width="12.88671875" style="170" bestFit="1" customWidth="1"/>
    <col min="1058" max="1060" width="11.33203125" style="170" bestFit="1" customWidth="1"/>
    <col min="1061" max="1064" width="12.88671875" style="170" bestFit="1" customWidth="1"/>
    <col min="1065" max="1065" width="11.33203125" style="170" bestFit="1" customWidth="1"/>
    <col min="1066" max="1091" width="12.88671875" style="170" bestFit="1" customWidth="1"/>
    <col min="1092" max="1093" width="11.33203125" style="170" bestFit="1" customWidth="1"/>
    <col min="1094" max="1094" width="15" style="170" bestFit="1" customWidth="1"/>
    <col min="1095" max="1096" width="8.88671875" style="170"/>
    <col min="1097" max="1097" width="8.33203125" style="170" bestFit="1" customWidth="1"/>
    <col min="1098" max="1098" width="10.33203125" style="170" bestFit="1" customWidth="1"/>
    <col min="1099" max="1099" width="9.33203125" style="170" bestFit="1" customWidth="1"/>
    <col min="1100" max="1100" width="11.33203125" style="170" bestFit="1" customWidth="1"/>
    <col min="1101" max="1101" width="8.33203125" style="170" bestFit="1" customWidth="1"/>
    <col min="1102" max="1103" width="10.33203125" style="170" bestFit="1" customWidth="1"/>
    <col min="1104" max="1104" width="9.33203125" style="170" bestFit="1" customWidth="1"/>
    <col min="1105" max="1107" width="8.33203125" style="170" bestFit="1" customWidth="1"/>
    <col min="1108" max="1108" width="10.33203125" style="170" bestFit="1" customWidth="1"/>
    <col min="1109" max="1109" width="8.33203125" style="170" bestFit="1" customWidth="1"/>
    <col min="1110" max="1110" width="11.33203125" style="170" bestFit="1" customWidth="1"/>
    <col min="1111" max="1111" width="9.33203125" style="170" bestFit="1" customWidth="1"/>
    <col min="1112" max="1112" width="10.33203125" style="170" bestFit="1" customWidth="1"/>
    <col min="1113" max="1113" width="9.33203125" style="170" bestFit="1" customWidth="1"/>
    <col min="1114" max="1115" width="10.33203125" style="170" bestFit="1" customWidth="1"/>
    <col min="1116" max="1116" width="8.33203125" style="170" bestFit="1" customWidth="1"/>
    <col min="1117" max="1117" width="9.33203125" style="170" bestFit="1" customWidth="1"/>
    <col min="1118" max="1118" width="8.33203125" style="170" bestFit="1" customWidth="1"/>
    <col min="1119" max="1119" width="9.33203125" style="170" bestFit="1" customWidth="1"/>
    <col min="1120" max="1121" width="10.33203125" style="170" bestFit="1" customWidth="1"/>
    <col min="1122" max="1123" width="9.33203125" style="170" bestFit="1" customWidth="1"/>
    <col min="1124" max="1124" width="8.33203125" style="170" bestFit="1" customWidth="1"/>
    <col min="1125" max="1127" width="9.33203125" style="170" bestFit="1" customWidth="1"/>
    <col min="1128" max="1128" width="10.33203125" style="170" bestFit="1" customWidth="1"/>
    <col min="1129" max="1130" width="9.33203125" style="170" bestFit="1" customWidth="1"/>
    <col min="1131" max="1132" width="8.33203125" style="170" bestFit="1" customWidth="1"/>
    <col min="1133" max="1136" width="9.33203125" style="170" bestFit="1" customWidth="1"/>
    <col min="1137" max="1141" width="10.33203125" style="170" bestFit="1" customWidth="1"/>
    <col min="1142" max="1146" width="9.33203125" style="170" bestFit="1" customWidth="1"/>
    <col min="1147" max="1147" width="11.33203125" style="170" bestFit="1" customWidth="1"/>
    <col min="1148" max="1148" width="9.33203125" style="170" bestFit="1" customWidth="1"/>
    <col min="1149" max="1149" width="10.33203125" style="170" bestFit="1" customWidth="1"/>
    <col min="1150" max="1150" width="9.33203125" style="170" bestFit="1" customWidth="1"/>
    <col min="1151" max="1151" width="10.33203125" style="170" bestFit="1" customWidth="1"/>
    <col min="1152" max="1162" width="9.33203125" style="170" bestFit="1" customWidth="1"/>
    <col min="1163" max="1164" width="8.33203125" style="170" bestFit="1" customWidth="1"/>
    <col min="1165" max="1165" width="12.88671875" style="170" bestFit="1" customWidth="1"/>
    <col min="1166" max="1166" width="13.109375" style="170" bestFit="1" customWidth="1"/>
    <col min="1167" max="1167" width="11.109375" style="170" bestFit="1" customWidth="1"/>
    <col min="1168" max="1168" width="11.88671875" style="170" bestFit="1" customWidth="1"/>
    <col min="1169" max="1280" width="8.88671875" style="170"/>
    <col min="1281" max="1281" width="10.6640625" style="170" bestFit="1" customWidth="1"/>
    <col min="1282" max="1282" width="11.33203125" style="170" bestFit="1" customWidth="1"/>
    <col min="1283" max="1284" width="12.88671875" style="170" bestFit="1" customWidth="1"/>
    <col min="1285" max="1285" width="14" style="170" bestFit="1" customWidth="1"/>
    <col min="1286" max="1287" width="12.88671875" style="170" bestFit="1" customWidth="1"/>
    <col min="1288" max="1289" width="11.33203125" style="170" bestFit="1" customWidth="1"/>
    <col min="1290" max="1291" width="12.88671875" style="170" bestFit="1" customWidth="1"/>
    <col min="1292" max="1292" width="11.33203125" style="170" bestFit="1" customWidth="1"/>
    <col min="1293" max="1293" width="12.88671875" style="170" bestFit="1" customWidth="1"/>
    <col min="1294" max="1294" width="11.33203125" style="170" bestFit="1" customWidth="1"/>
    <col min="1295" max="1300" width="12.88671875" style="170" bestFit="1" customWidth="1"/>
    <col min="1301" max="1302" width="11.33203125" style="170" bestFit="1" customWidth="1"/>
    <col min="1303" max="1308" width="12.88671875" style="170" bestFit="1" customWidth="1"/>
    <col min="1309" max="1310" width="11.33203125" style="170" bestFit="1" customWidth="1"/>
    <col min="1311" max="1313" width="12.88671875" style="170" bestFit="1" customWidth="1"/>
    <col min="1314" max="1316" width="11.33203125" style="170" bestFit="1" customWidth="1"/>
    <col min="1317" max="1320" width="12.88671875" style="170" bestFit="1" customWidth="1"/>
    <col min="1321" max="1321" width="11.33203125" style="170" bestFit="1" customWidth="1"/>
    <col min="1322" max="1347" width="12.88671875" style="170" bestFit="1" customWidth="1"/>
    <col min="1348" max="1349" width="11.33203125" style="170" bestFit="1" customWidth="1"/>
    <col min="1350" max="1350" width="15" style="170" bestFit="1" customWidth="1"/>
    <col min="1351" max="1352" width="8.88671875" style="170"/>
    <col min="1353" max="1353" width="8.33203125" style="170" bestFit="1" customWidth="1"/>
    <col min="1354" max="1354" width="10.33203125" style="170" bestFit="1" customWidth="1"/>
    <col min="1355" max="1355" width="9.33203125" style="170" bestFit="1" customWidth="1"/>
    <col min="1356" max="1356" width="11.33203125" style="170" bestFit="1" customWidth="1"/>
    <col min="1357" max="1357" width="8.33203125" style="170" bestFit="1" customWidth="1"/>
    <col min="1358" max="1359" width="10.33203125" style="170" bestFit="1" customWidth="1"/>
    <col min="1360" max="1360" width="9.33203125" style="170" bestFit="1" customWidth="1"/>
    <col min="1361" max="1363" width="8.33203125" style="170" bestFit="1" customWidth="1"/>
    <col min="1364" max="1364" width="10.33203125" style="170" bestFit="1" customWidth="1"/>
    <col min="1365" max="1365" width="8.33203125" style="170" bestFit="1" customWidth="1"/>
    <col min="1366" max="1366" width="11.33203125" style="170" bestFit="1" customWidth="1"/>
    <col min="1367" max="1367" width="9.33203125" style="170" bestFit="1" customWidth="1"/>
    <col min="1368" max="1368" width="10.33203125" style="170" bestFit="1" customWidth="1"/>
    <col min="1369" max="1369" width="9.33203125" style="170" bestFit="1" customWidth="1"/>
    <col min="1370" max="1371" width="10.33203125" style="170" bestFit="1" customWidth="1"/>
    <col min="1372" max="1372" width="8.33203125" style="170" bestFit="1" customWidth="1"/>
    <col min="1373" max="1373" width="9.33203125" style="170" bestFit="1" customWidth="1"/>
    <col min="1374" max="1374" width="8.33203125" style="170" bestFit="1" customWidth="1"/>
    <col min="1375" max="1375" width="9.33203125" style="170" bestFit="1" customWidth="1"/>
    <col min="1376" max="1377" width="10.33203125" style="170" bestFit="1" customWidth="1"/>
    <col min="1378" max="1379" width="9.33203125" style="170" bestFit="1" customWidth="1"/>
    <col min="1380" max="1380" width="8.33203125" style="170" bestFit="1" customWidth="1"/>
    <col min="1381" max="1383" width="9.33203125" style="170" bestFit="1" customWidth="1"/>
    <col min="1384" max="1384" width="10.33203125" style="170" bestFit="1" customWidth="1"/>
    <col min="1385" max="1386" width="9.33203125" style="170" bestFit="1" customWidth="1"/>
    <col min="1387" max="1388" width="8.33203125" style="170" bestFit="1" customWidth="1"/>
    <col min="1389" max="1392" width="9.33203125" style="170" bestFit="1" customWidth="1"/>
    <col min="1393" max="1397" width="10.33203125" style="170" bestFit="1" customWidth="1"/>
    <col min="1398" max="1402" width="9.33203125" style="170" bestFit="1" customWidth="1"/>
    <col min="1403" max="1403" width="11.33203125" style="170" bestFit="1" customWidth="1"/>
    <col min="1404" max="1404" width="9.33203125" style="170" bestFit="1" customWidth="1"/>
    <col min="1405" max="1405" width="10.33203125" style="170" bestFit="1" customWidth="1"/>
    <col min="1406" max="1406" width="9.33203125" style="170" bestFit="1" customWidth="1"/>
    <col min="1407" max="1407" width="10.33203125" style="170" bestFit="1" customWidth="1"/>
    <col min="1408" max="1418" width="9.33203125" style="170" bestFit="1" customWidth="1"/>
    <col min="1419" max="1420" width="8.33203125" style="170" bestFit="1" customWidth="1"/>
    <col min="1421" max="1421" width="12.88671875" style="170" bestFit="1" customWidth="1"/>
    <col min="1422" max="1422" width="13.109375" style="170" bestFit="1" customWidth="1"/>
    <col min="1423" max="1423" width="11.109375" style="170" bestFit="1" customWidth="1"/>
    <col min="1424" max="1424" width="11.88671875" style="170" bestFit="1" customWidth="1"/>
    <col min="1425" max="1536" width="8.88671875" style="170"/>
    <col min="1537" max="1537" width="10.6640625" style="170" bestFit="1" customWidth="1"/>
    <col min="1538" max="1538" width="11.33203125" style="170" bestFit="1" customWidth="1"/>
    <col min="1539" max="1540" width="12.88671875" style="170" bestFit="1" customWidth="1"/>
    <col min="1541" max="1541" width="14" style="170" bestFit="1" customWidth="1"/>
    <col min="1542" max="1543" width="12.88671875" style="170" bestFit="1" customWidth="1"/>
    <col min="1544" max="1545" width="11.33203125" style="170" bestFit="1" customWidth="1"/>
    <col min="1546" max="1547" width="12.88671875" style="170" bestFit="1" customWidth="1"/>
    <col min="1548" max="1548" width="11.33203125" style="170" bestFit="1" customWidth="1"/>
    <col min="1549" max="1549" width="12.88671875" style="170" bestFit="1" customWidth="1"/>
    <col min="1550" max="1550" width="11.33203125" style="170" bestFit="1" customWidth="1"/>
    <col min="1551" max="1556" width="12.88671875" style="170" bestFit="1" customWidth="1"/>
    <col min="1557" max="1558" width="11.33203125" style="170" bestFit="1" customWidth="1"/>
    <col min="1559" max="1564" width="12.88671875" style="170" bestFit="1" customWidth="1"/>
    <col min="1565" max="1566" width="11.33203125" style="170" bestFit="1" customWidth="1"/>
    <col min="1567" max="1569" width="12.88671875" style="170" bestFit="1" customWidth="1"/>
    <col min="1570" max="1572" width="11.33203125" style="170" bestFit="1" customWidth="1"/>
    <col min="1573" max="1576" width="12.88671875" style="170" bestFit="1" customWidth="1"/>
    <col min="1577" max="1577" width="11.33203125" style="170" bestFit="1" customWidth="1"/>
    <col min="1578" max="1603" width="12.88671875" style="170" bestFit="1" customWidth="1"/>
    <col min="1604" max="1605" width="11.33203125" style="170" bestFit="1" customWidth="1"/>
    <col min="1606" max="1606" width="15" style="170" bestFit="1" customWidth="1"/>
    <col min="1607" max="1608" width="8.88671875" style="170"/>
    <col min="1609" max="1609" width="8.33203125" style="170" bestFit="1" customWidth="1"/>
    <col min="1610" max="1610" width="10.33203125" style="170" bestFit="1" customWidth="1"/>
    <col min="1611" max="1611" width="9.33203125" style="170" bestFit="1" customWidth="1"/>
    <col min="1612" max="1612" width="11.33203125" style="170" bestFit="1" customWidth="1"/>
    <col min="1613" max="1613" width="8.33203125" style="170" bestFit="1" customWidth="1"/>
    <col min="1614" max="1615" width="10.33203125" style="170" bestFit="1" customWidth="1"/>
    <col min="1616" max="1616" width="9.33203125" style="170" bestFit="1" customWidth="1"/>
    <col min="1617" max="1619" width="8.33203125" style="170" bestFit="1" customWidth="1"/>
    <col min="1620" max="1620" width="10.33203125" style="170" bestFit="1" customWidth="1"/>
    <col min="1621" max="1621" width="8.33203125" style="170" bestFit="1" customWidth="1"/>
    <col min="1622" max="1622" width="11.33203125" style="170" bestFit="1" customWidth="1"/>
    <col min="1623" max="1623" width="9.33203125" style="170" bestFit="1" customWidth="1"/>
    <col min="1624" max="1624" width="10.33203125" style="170" bestFit="1" customWidth="1"/>
    <col min="1625" max="1625" width="9.33203125" style="170" bestFit="1" customWidth="1"/>
    <col min="1626" max="1627" width="10.33203125" style="170" bestFit="1" customWidth="1"/>
    <col min="1628" max="1628" width="8.33203125" style="170" bestFit="1" customWidth="1"/>
    <col min="1629" max="1629" width="9.33203125" style="170" bestFit="1" customWidth="1"/>
    <col min="1630" max="1630" width="8.33203125" style="170" bestFit="1" customWidth="1"/>
    <col min="1631" max="1631" width="9.33203125" style="170" bestFit="1" customWidth="1"/>
    <col min="1632" max="1633" width="10.33203125" style="170" bestFit="1" customWidth="1"/>
    <col min="1634" max="1635" width="9.33203125" style="170" bestFit="1" customWidth="1"/>
    <col min="1636" max="1636" width="8.33203125" style="170" bestFit="1" customWidth="1"/>
    <col min="1637" max="1639" width="9.33203125" style="170" bestFit="1" customWidth="1"/>
    <col min="1640" max="1640" width="10.33203125" style="170" bestFit="1" customWidth="1"/>
    <col min="1641" max="1642" width="9.33203125" style="170" bestFit="1" customWidth="1"/>
    <col min="1643" max="1644" width="8.33203125" style="170" bestFit="1" customWidth="1"/>
    <col min="1645" max="1648" width="9.33203125" style="170" bestFit="1" customWidth="1"/>
    <col min="1649" max="1653" width="10.33203125" style="170" bestFit="1" customWidth="1"/>
    <col min="1654" max="1658" width="9.33203125" style="170" bestFit="1" customWidth="1"/>
    <col min="1659" max="1659" width="11.33203125" style="170" bestFit="1" customWidth="1"/>
    <col min="1660" max="1660" width="9.33203125" style="170" bestFit="1" customWidth="1"/>
    <col min="1661" max="1661" width="10.33203125" style="170" bestFit="1" customWidth="1"/>
    <col min="1662" max="1662" width="9.33203125" style="170" bestFit="1" customWidth="1"/>
    <col min="1663" max="1663" width="10.33203125" style="170" bestFit="1" customWidth="1"/>
    <col min="1664" max="1674" width="9.33203125" style="170" bestFit="1" customWidth="1"/>
    <col min="1675" max="1676" width="8.33203125" style="170" bestFit="1" customWidth="1"/>
    <col min="1677" max="1677" width="12.88671875" style="170" bestFit="1" customWidth="1"/>
    <col min="1678" max="1678" width="13.109375" style="170" bestFit="1" customWidth="1"/>
    <col min="1679" max="1679" width="11.109375" style="170" bestFit="1" customWidth="1"/>
    <col min="1680" max="1680" width="11.88671875" style="170" bestFit="1" customWidth="1"/>
    <col min="1681" max="1792" width="8.88671875" style="170"/>
    <col min="1793" max="1793" width="10.6640625" style="170" bestFit="1" customWidth="1"/>
    <col min="1794" max="1794" width="11.33203125" style="170" bestFit="1" customWidth="1"/>
    <col min="1795" max="1796" width="12.88671875" style="170" bestFit="1" customWidth="1"/>
    <col min="1797" max="1797" width="14" style="170" bestFit="1" customWidth="1"/>
    <col min="1798" max="1799" width="12.88671875" style="170" bestFit="1" customWidth="1"/>
    <col min="1800" max="1801" width="11.33203125" style="170" bestFit="1" customWidth="1"/>
    <col min="1802" max="1803" width="12.88671875" style="170" bestFit="1" customWidth="1"/>
    <col min="1804" max="1804" width="11.33203125" style="170" bestFit="1" customWidth="1"/>
    <col min="1805" max="1805" width="12.88671875" style="170" bestFit="1" customWidth="1"/>
    <col min="1806" max="1806" width="11.33203125" style="170" bestFit="1" customWidth="1"/>
    <col min="1807" max="1812" width="12.88671875" style="170" bestFit="1" customWidth="1"/>
    <col min="1813" max="1814" width="11.33203125" style="170" bestFit="1" customWidth="1"/>
    <col min="1815" max="1820" width="12.88671875" style="170" bestFit="1" customWidth="1"/>
    <col min="1821" max="1822" width="11.33203125" style="170" bestFit="1" customWidth="1"/>
    <col min="1823" max="1825" width="12.88671875" style="170" bestFit="1" customWidth="1"/>
    <col min="1826" max="1828" width="11.33203125" style="170" bestFit="1" customWidth="1"/>
    <col min="1829" max="1832" width="12.88671875" style="170" bestFit="1" customWidth="1"/>
    <col min="1833" max="1833" width="11.33203125" style="170" bestFit="1" customWidth="1"/>
    <col min="1834" max="1859" width="12.88671875" style="170" bestFit="1" customWidth="1"/>
    <col min="1860" max="1861" width="11.33203125" style="170" bestFit="1" customWidth="1"/>
    <col min="1862" max="1862" width="15" style="170" bestFit="1" customWidth="1"/>
    <col min="1863" max="1864" width="8.88671875" style="170"/>
    <col min="1865" max="1865" width="8.33203125" style="170" bestFit="1" customWidth="1"/>
    <col min="1866" max="1866" width="10.33203125" style="170" bestFit="1" customWidth="1"/>
    <col min="1867" max="1867" width="9.33203125" style="170" bestFit="1" customWidth="1"/>
    <col min="1868" max="1868" width="11.33203125" style="170" bestFit="1" customWidth="1"/>
    <col min="1869" max="1869" width="8.33203125" style="170" bestFit="1" customWidth="1"/>
    <col min="1870" max="1871" width="10.33203125" style="170" bestFit="1" customWidth="1"/>
    <col min="1872" max="1872" width="9.33203125" style="170" bestFit="1" customWidth="1"/>
    <col min="1873" max="1875" width="8.33203125" style="170" bestFit="1" customWidth="1"/>
    <col min="1876" max="1876" width="10.33203125" style="170" bestFit="1" customWidth="1"/>
    <col min="1877" max="1877" width="8.33203125" style="170" bestFit="1" customWidth="1"/>
    <col min="1878" max="1878" width="11.33203125" style="170" bestFit="1" customWidth="1"/>
    <col min="1879" max="1879" width="9.33203125" style="170" bestFit="1" customWidth="1"/>
    <col min="1880" max="1880" width="10.33203125" style="170" bestFit="1" customWidth="1"/>
    <col min="1881" max="1881" width="9.33203125" style="170" bestFit="1" customWidth="1"/>
    <col min="1882" max="1883" width="10.33203125" style="170" bestFit="1" customWidth="1"/>
    <col min="1884" max="1884" width="8.33203125" style="170" bestFit="1" customWidth="1"/>
    <col min="1885" max="1885" width="9.33203125" style="170" bestFit="1" customWidth="1"/>
    <col min="1886" max="1886" width="8.33203125" style="170" bestFit="1" customWidth="1"/>
    <col min="1887" max="1887" width="9.33203125" style="170" bestFit="1" customWidth="1"/>
    <col min="1888" max="1889" width="10.33203125" style="170" bestFit="1" customWidth="1"/>
    <col min="1890" max="1891" width="9.33203125" style="170" bestFit="1" customWidth="1"/>
    <col min="1892" max="1892" width="8.33203125" style="170" bestFit="1" customWidth="1"/>
    <col min="1893" max="1895" width="9.33203125" style="170" bestFit="1" customWidth="1"/>
    <col min="1896" max="1896" width="10.33203125" style="170" bestFit="1" customWidth="1"/>
    <col min="1897" max="1898" width="9.33203125" style="170" bestFit="1" customWidth="1"/>
    <col min="1899" max="1900" width="8.33203125" style="170" bestFit="1" customWidth="1"/>
    <col min="1901" max="1904" width="9.33203125" style="170" bestFit="1" customWidth="1"/>
    <col min="1905" max="1909" width="10.33203125" style="170" bestFit="1" customWidth="1"/>
    <col min="1910" max="1914" width="9.33203125" style="170" bestFit="1" customWidth="1"/>
    <col min="1915" max="1915" width="11.33203125" style="170" bestFit="1" customWidth="1"/>
    <col min="1916" max="1916" width="9.33203125" style="170" bestFit="1" customWidth="1"/>
    <col min="1917" max="1917" width="10.33203125" style="170" bestFit="1" customWidth="1"/>
    <col min="1918" max="1918" width="9.33203125" style="170" bestFit="1" customWidth="1"/>
    <col min="1919" max="1919" width="10.33203125" style="170" bestFit="1" customWidth="1"/>
    <col min="1920" max="1930" width="9.33203125" style="170" bestFit="1" customWidth="1"/>
    <col min="1931" max="1932" width="8.33203125" style="170" bestFit="1" customWidth="1"/>
    <col min="1933" max="1933" width="12.88671875" style="170" bestFit="1" customWidth="1"/>
    <col min="1934" max="1934" width="13.109375" style="170" bestFit="1" customWidth="1"/>
    <col min="1935" max="1935" width="11.109375" style="170" bestFit="1" customWidth="1"/>
    <col min="1936" max="1936" width="11.88671875" style="170" bestFit="1" customWidth="1"/>
    <col min="1937" max="2048" width="8.88671875" style="170"/>
    <col min="2049" max="2049" width="10.6640625" style="170" bestFit="1" customWidth="1"/>
    <col min="2050" max="2050" width="11.33203125" style="170" bestFit="1" customWidth="1"/>
    <col min="2051" max="2052" width="12.88671875" style="170" bestFit="1" customWidth="1"/>
    <col min="2053" max="2053" width="14" style="170" bestFit="1" customWidth="1"/>
    <col min="2054" max="2055" width="12.88671875" style="170" bestFit="1" customWidth="1"/>
    <col min="2056" max="2057" width="11.33203125" style="170" bestFit="1" customWidth="1"/>
    <col min="2058" max="2059" width="12.88671875" style="170" bestFit="1" customWidth="1"/>
    <col min="2060" max="2060" width="11.33203125" style="170" bestFit="1" customWidth="1"/>
    <col min="2061" max="2061" width="12.88671875" style="170" bestFit="1" customWidth="1"/>
    <col min="2062" max="2062" width="11.33203125" style="170" bestFit="1" customWidth="1"/>
    <col min="2063" max="2068" width="12.88671875" style="170" bestFit="1" customWidth="1"/>
    <col min="2069" max="2070" width="11.33203125" style="170" bestFit="1" customWidth="1"/>
    <col min="2071" max="2076" width="12.88671875" style="170" bestFit="1" customWidth="1"/>
    <col min="2077" max="2078" width="11.33203125" style="170" bestFit="1" customWidth="1"/>
    <col min="2079" max="2081" width="12.88671875" style="170" bestFit="1" customWidth="1"/>
    <col min="2082" max="2084" width="11.33203125" style="170" bestFit="1" customWidth="1"/>
    <col min="2085" max="2088" width="12.88671875" style="170" bestFit="1" customWidth="1"/>
    <col min="2089" max="2089" width="11.33203125" style="170" bestFit="1" customWidth="1"/>
    <col min="2090" max="2115" width="12.88671875" style="170" bestFit="1" customWidth="1"/>
    <col min="2116" max="2117" width="11.33203125" style="170" bestFit="1" customWidth="1"/>
    <col min="2118" max="2118" width="15" style="170" bestFit="1" customWidth="1"/>
    <col min="2119" max="2120" width="8.88671875" style="170"/>
    <col min="2121" max="2121" width="8.33203125" style="170" bestFit="1" customWidth="1"/>
    <col min="2122" max="2122" width="10.33203125" style="170" bestFit="1" customWidth="1"/>
    <col min="2123" max="2123" width="9.33203125" style="170" bestFit="1" customWidth="1"/>
    <col min="2124" max="2124" width="11.33203125" style="170" bestFit="1" customWidth="1"/>
    <col min="2125" max="2125" width="8.33203125" style="170" bestFit="1" customWidth="1"/>
    <col min="2126" max="2127" width="10.33203125" style="170" bestFit="1" customWidth="1"/>
    <col min="2128" max="2128" width="9.33203125" style="170" bestFit="1" customWidth="1"/>
    <col min="2129" max="2131" width="8.33203125" style="170" bestFit="1" customWidth="1"/>
    <col min="2132" max="2132" width="10.33203125" style="170" bestFit="1" customWidth="1"/>
    <col min="2133" max="2133" width="8.33203125" style="170" bestFit="1" customWidth="1"/>
    <col min="2134" max="2134" width="11.33203125" style="170" bestFit="1" customWidth="1"/>
    <col min="2135" max="2135" width="9.33203125" style="170" bestFit="1" customWidth="1"/>
    <col min="2136" max="2136" width="10.33203125" style="170" bestFit="1" customWidth="1"/>
    <col min="2137" max="2137" width="9.33203125" style="170" bestFit="1" customWidth="1"/>
    <col min="2138" max="2139" width="10.33203125" style="170" bestFit="1" customWidth="1"/>
    <col min="2140" max="2140" width="8.33203125" style="170" bestFit="1" customWidth="1"/>
    <col min="2141" max="2141" width="9.33203125" style="170" bestFit="1" customWidth="1"/>
    <col min="2142" max="2142" width="8.33203125" style="170" bestFit="1" customWidth="1"/>
    <col min="2143" max="2143" width="9.33203125" style="170" bestFit="1" customWidth="1"/>
    <col min="2144" max="2145" width="10.33203125" style="170" bestFit="1" customWidth="1"/>
    <col min="2146" max="2147" width="9.33203125" style="170" bestFit="1" customWidth="1"/>
    <col min="2148" max="2148" width="8.33203125" style="170" bestFit="1" customWidth="1"/>
    <col min="2149" max="2151" width="9.33203125" style="170" bestFit="1" customWidth="1"/>
    <col min="2152" max="2152" width="10.33203125" style="170" bestFit="1" customWidth="1"/>
    <col min="2153" max="2154" width="9.33203125" style="170" bestFit="1" customWidth="1"/>
    <col min="2155" max="2156" width="8.33203125" style="170" bestFit="1" customWidth="1"/>
    <col min="2157" max="2160" width="9.33203125" style="170" bestFit="1" customWidth="1"/>
    <col min="2161" max="2165" width="10.33203125" style="170" bestFit="1" customWidth="1"/>
    <col min="2166" max="2170" width="9.33203125" style="170" bestFit="1" customWidth="1"/>
    <col min="2171" max="2171" width="11.33203125" style="170" bestFit="1" customWidth="1"/>
    <col min="2172" max="2172" width="9.33203125" style="170" bestFit="1" customWidth="1"/>
    <col min="2173" max="2173" width="10.33203125" style="170" bestFit="1" customWidth="1"/>
    <col min="2174" max="2174" width="9.33203125" style="170" bestFit="1" customWidth="1"/>
    <col min="2175" max="2175" width="10.33203125" style="170" bestFit="1" customWidth="1"/>
    <col min="2176" max="2186" width="9.33203125" style="170" bestFit="1" customWidth="1"/>
    <col min="2187" max="2188" width="8.33203125" style="170" bestFit="1" customWidth="1"/>
    <col min="2189" max="2189" width="12.88671875" style="170" bestFit="1" customWidth="1"/>
    <col min="2190" max="2190" width="13.109375" style="170" bestFit="1" customWidth="1"/>
    <col min="2191" max="2191" width="11.109375" style="170" bestFit="1" customWidth="1"/>
    <col min="2192" max="2192" width="11.88671875" style="170" bestFit="1" customWidth="1"/>
    <col min="2193" max="2304" width="8.88671875" style="170"/>
    <col min="2305" max="2305" width="10.6640625" style="170" bestFit="1" customWidth="1"/>
    <col min="2306" max="2306" width="11.33203125" style="170" bestFit="1" customWidth="1"/>
    <col min="2307" max="2308" width="12.88671875" style="170" bestFit="1" customWidth="1"/>
    <col min="2309" max="2309" width="14" style="170" bestFit="1" customWidth="1"/>
    <col min="2310" max="2311" width="12.88671875" style="170" bestFit="1" customWidth="1"/>
    <col min="2312" max="2313" width="11.33203125" style="170" bestFit="1" customWidth="1"/>
    <col min="2314" max="2315" width="12.88671875" style="170" bestFit="1" customWidth="1"/>
    <col min="2316" max="2316" width="11.33203125" style="170" bestFit="1" customWidth="1"/>
    <col min="2317" max="2317" width="12.88671875" style="170" bestFit="1" customWidth="1"/>
    <col min="2318" max="2318" width="11.33203125" style="170" bestFit="1" customWidth="1"/>
    <col min="2319" max="2324" width="12.88671875" style="170" bestFit="1" customWidth="1"/>
    <col min="2325" max="2326" width="11.33203125" style="170" bestFit="1" customWidth="1"/>
    <col min="2327" max="2332" width="12.88671875" style="170" bestFit="1" customWidth="1"/>
    <col min="2333" max="2334" width="11.33203125" style="170" bestFit="1" customWidth="1"/>
    <col min="2335" max="2337" width="12.88671875" style="170" bestFit="1" customWidth="1"/>
    <col min="2338" max="2340" width="11.33203125" style="170" bestFit="1" customWidth="1"/>
    <col min="2341" max="2344" width="12.88671875" style="170" bestFit="1" customWidth="1"/>
    <col min="2345" max="2345" width="11.33203125" style="170" bestFit="1" customWidth="1"/>
    <col min="2346" max="2371" width="12.88671875" style="170" bestFit="1" customWidth="1"/>
    <col min="2372" max="2373" width="11.33203125" style="170" bestFit="1" customWidth="1"/>
    <col min="2374" max="2374" width="15" style="170" bestFit="1" customWidth="1"/>
    <col min="2375" max="2376" width="8.88671875" style="170"/>
    <col min="2377" max="2377" width="8.33203125" style="170" bestFit="1" customWidth="1"/>
    <col min="2378" max="2378" width="10.33203125" style="170" bestFit="1" customWidth="1"/>
    <col min="2379" max="2379" width="9.33203125" style="170" bestFit="1" customWidth="1"/>
    <col min="2380" max="2380" width="11.33203125" style="170" bestFit="1" customWidth="1"/>
    <col min="2381" max="2381" width="8.33203125" style="170" bestFit="1" customWidth="1"/>
    <col min="2382" max="2383" width="10.33203125" style="170" bestFit="1" customWidth="1"/>
    <col min="2384" max="2384" width="9.33203125" style="170" bestFit="1" customWidth="1"/>
    <col min="2385" max="2387" width="8.33203125" style="170" bestFit="1" customWidth="1"/>
    <col min="2388" max="2388" width="10.33203125" style="170" bestFit="1" customWidth="1"/>
    <col min="2389" max="2389" width="8.33203125" style="170" bestFit="1" customWidth="1"/>
    <col min="2390" max="2390" width="11.33203125" style="170" bestFit="1" customWidth="1"/>
    <col min="2391" max="2391" width="9.33203125" style="170" bestFit="1" customWidth="1"/>
    <col min="2392" max="2392" width="10.33203125" style="170" bestFit="1" customWidth="1"/>
    <col min="2393" max="2393" width="9.33203125" style="170" bestFit="1" customWidth="1"/>
    <col min="2394" max="2395" width="10.33203125" style="170" bestFit="1" customWidth="1"/>
    <col min="2396" max="2396" width="8.33203125" style="170" bestFit="1" customWidth="1"/>
    <col min="2397" max="2397" width="9.33203125" style="170" bestFit="1" customWidth="1"/>
    <col min="2398" max="2398" width="8.33203125" style="170" bestFit="1" customWidth="1"/>
    <col min="2399" max="2399" width="9.33203125" style="170" bestFit="1" customWidth="1"/>
    <col min="2400" max="2401" width="10.33203125" style="170" bestFit="1" customWidth="1"/>
    <col min="2402" max="2403" width="9.33203125" style="170" bestFit="1" customWidth="1"/>
    <col min="2404" max="2404" width="8.33203125" style="170" bestFit="1" customWidth="1"/>
    <col min="2405" max="2407" width="9.33203125" style="170" bestFit="1" customWidth="1"/>
    <col min="2408" max="2408" width="10.33203125" style="170" bestFit="1" customWidth="1"/>
    <col min="2409" max="2410" width="9.33203125" style="170" bestFit="1" customWidth="1"/>
    <col min="2411" max="2412" width="8.33203125" style="170" bestFit="1" customWidth="1"/>
    <col min="2413" max="2416" width="9.33203125" style="170" bestFit="1" customWidth="1"/>
    <col min="2417" max="2421" width="10.33203125" style="170" bestFit="1" customWidth="1"/>
    <col min="2422" max="2426" width="9.33203125" style="170" bestFit="1" customWidth="1"/>
    <col min="2427" max="2427" width="11.33203125" style="170" bestFit="1" customWidth="1"/>
    <col min="2428" max="2428" width="9.33203125" style="170" bestFit="1" customWidth="1"/>
    <col min="2429" max="2429" width="10.33203125" style="170" bestFit="1" customWidth="1"/>
    <col min="2430" max="2430" width="9.33203125" style="170" bestFit="1" customWidth="1"/>
    <col min="2431" max="2431" width="10.33203125" style="170" bestFit="1" customWidth="1"/>
    <col min="2432" max="2442" width="9.33203125" style="170" bestFit="1" customWidth="1"/>
    <col min="2443" max="2444" width="8.33203125" style="170" bestFit="1" customWidth="1"/>
    <col min="2445" max="2445" width="12.88671875" style="170" bestFit="1" customWidth="1"/>
    <col min="2446" max="2446" width="13.109375" style="170" bestFit="1" customWidth="1"/>
    <col min="2447" max="2447" width="11.109375" style="170" bestFit="1" customWidth="1"/>
    <col min="2448" max="2448" width="11.88671875" style="170" bestFit="1" customWidth="1"/>
    <col min="2449" max="2560" width="8.88671875" style="170"/>
    <col min="2561" max="2561" width="10.6640625" style="170" bestFit="1" customWidth="1"/>
    <col min="2562" max="2562" width="11.33203125" style="170" bestFit="1" customWidth="1"/>
    <col min="2563" max="2564" width="12.88671875" style="170" bestFit="1" customWidth="1"/>
    <col min="2565" max="2565" width="14" style="170" bestFit="1" customWidth="1"/>
    <col min="2566" max="2567" width="12.88671875" style="170" bestFit="1" customWidth="1"/>
    <col min="2568" max="2569" width="11.33203125" style="170" bestFit="1" customWidth="1"/>
    <col min="2570" max="2571" width="12.88671875" style="170" bestFit="1" customWidth="1"/>
    <col min="2572" max="2572" width="11.33203125" style="170" bestFit="1" customWidth="1"/>
    <col min="2573" max="2573" width="12.88671875" style="170" bestFit="1" customWidth="1"/>
    <col min="2574" max="2574" width="11.33203125" style="170" bestFit="1" customWidth="1"/>
    <col min="2575" max="2580" width="12.88671875" style="170" bestFit="1" customWidth="1"/>
    <col min="2581" max="2582" width="11.33203125" style="170" bestFit="1" customWidth="1"/>
    <col min="2583" max="2588" width="12.88671875" style="170" bestFit="1" customWidth="1"/>
    <col min="2589" max="2590" width="11.33203125" style="170" bestFit="1" customWidth="1"/>
    <col min="2591" max="2593" width="12.88671875" style="170" bestFit="1" customWidth="1"/>
    <col min="2594" max="2596" width="11.33203125" style="170" bestFit="1" customWidth="1"/>
    <col min="2597" max="2600" width="12.88671875" style="170" bestFit="1" customWidth="1"/>
    <col min="2601" max="2601" width="11.33203125" style="170" bestFit="1" customWidth="1"/>
    <col min="2602" max="2627" width="12.88671875" style="170" bestFit="1" customWidth="1"/>
    <col min="2628" max="2629" width="11.33203125" style="170" bestFit="1" customWidth="1"/>
    <col min="2630" max="2630" width="15" style="170" bestFit="1" customWidth="1"/>
    <col min="2631" max="2632" width="8.88671875" style="170"/>
    <col min="2633" max="2633" width="8.33203125" style="170" bestFit="1" customWidth="1"/>
    <col min="2634" max="2634" width="10.33203125" style="170" bestFit="1" customWidth="1"/>
    <col min="2635" max="2635" width="9.33203125" style="170" bestFit="1" customWidth="1"/>
    <col min="2636" max="2636" width="11.33203125" style="170" bestFit="1" customWidth="1"/>
    <col min="2637" max="2637" width="8.33203125" style="170" bestFit="1" customWidth="1"/>
    <col min="2638" max="2639" width="10.33203125" style="170" bestFit="1" customWidth="1"/>
    <col min="2640" max="2640" width="9.33203125" style="170" bestFit="1" customWidth="1"/>
    <col min="2641" max="2643" width="8.33203125" style="170" bestFit="1" customWidth="1"/>
    <col min="2644" max="2644" width="10.33203125" style="170" bestFit="1" customWidth="1"/>
    <col min="2645" max="2645" width="8.33203125" style="170" bestFit="1" customWidth="1"/>
    <col min="2646" max="2646" width="11.33203125" style="170" bestFit="1" customWidth="1"/>
    <col min="2647" max="2647" width="9.33203125" style="170" bestFit="1" customWidth="1"/>
    <col min="2648" max="2648" width="10.33203125" style="170" bestFit="1" customWidth="1"/>
    <col min="2649" max="2649" width="9.33203125" style="170" bestFit="1" customWidth="1"/>
    <col min="2650" max="2651" width="10.33203125" style="170" bestFit="1" customWidth="1"/>
    <col min="2652" max="2652" width="8.33203125" style="170" bestFit="1" customWidth="1"/>
    <col min="2653" max="2653" width="9.33203125" style="170" bestFit="1" customWidth="1"/>
    <col min="2654" max="2654" width="8.33203125" style="170" bestFit="1" customWidth="1"/>
    <col min="2655" max="2655" width="9.33203125" style="170" bestFit="1" customWidth="1"/>
    <col min="2656" max="2657" width="10.33203125" style="170" bestFit="1" customWidth="1"/>
    <col min="2658" max="2659" width="9.33203125" style="170" bestFit="1" customWidth="1"/>
    <col min="2660" max="2660" width="8.33203125" style="170" bestFit="1" customWidth="1"/>
    <col min="2661" max="2663" width="9.33203125" style="170" bestFit="1" customWidth="1"/>
    <col min="2664" max="2664" width="10.33203125" style="170" bestFit="1" customWidth="1"/>
    <col min="2665" max="2666" width="9.33203125" style="170" bestFit="1" customWidth="1"/>
    <col min="2667" max="2668" width="8.33203125" style="170" bestFit="1" customWidth="1"/>
    <col min="2669" max="2672" width="9.33203125" style="170" bestFit="1" customWidth="1"/>
    <col min="2673" max="2677" width="10.33203125" style="170" bestFit="1" customWidth="1"/>
    <col min="2678" max="2682" width="9.33203125" style="170" bestFit="1" customWidth="1"/>
    <col min="2683" max="2683" width="11.33203125" style="170" bestFit="1" customWidth="1"/>
    <col min="2684" max="2684" width="9.33203125" style="170" bestFit="1" customWidth="1"/>
    <col min="2685" max="2685" width="10.33203125" style="170" bestFit="1" customWidth="1"/>
    <col min="2686" max="2686" width="9.33203125" style="170" bestFit="1" customWidth="1"/>
    <col min="2687" max="2687" width="10.33203125" style="170" bestFit="1" customWidth="1"/>
    <col min="2688" max="2698" width="9.33203125" style="170" bestFit="1" customWidth="1"/>
    <col min="2699" max="2700" width="8.33203125" style="170" bestFit="1" customWidth="1"/>
    <col min="2701" max="2701" width="12.88671875" style="170" bestFit="1" customWidth="1"/>
    <col min="2702" max="2702" width="13.109375" style="170" bestFit="1" customWidth="1"/>
    <col min="2703" max="2703" width="11.109375" style="170" bestFit="1" customWidth="1"/>
    <col min="2704" max="2704" width="11.88671875" style="170" bestFit="1" customWidth="1"/>
    <col min="2705" max="2816" width="8.88671875" style="170"/>
    <col min="2817" max="2817" width="10.6640625" style="170" bestFit="1" customWidth="1"/>
    <col min="2818" max="2818" width="11.33203125" style="170" bestFit="1" customWidth="1"/>
    <col min="2819" max="2820" width="12.88671875" style="170" bestFit="1" customWidth="1"/>
    <col min="2821" max="2821" width="14" style="170" bestFit="1" customWidth="1"/>
    <col min="2822" max="2823" width="12.88671875" style="170" bestFit="1" customWidth="1"/>
    <col min="2824" max="2825" width="11.33203125" style="170" bestFit="1" customWidth="1"/>
    <col min="2826" max="2827" width="12.88671875" style="170" bestFit="1" customWidth="1"/>
    <col min="2828" max="2828" width="11.33203125" style="170" bestFit="1" customWidth="1"/>
    <col min="2829" max="2829" width="12.88671875" style="170" bestFit="1" customWidth="1"/>
    <col min="2830" max="2830" width="11.33203125" style="170" bestFit="1" customWidth="1"/>
    <col min="2831" max="2836" width="12.88671875" style="170" bestFit="1" customWidth="1"/>
    <col min="2837" max="2838" width="11.33203125" style="170" bestFit="1" customWidth="1"/>
    <col min="2839" max="2844" width="12.88671875" style="170" bestFit="1" customWidth="1"/>
    <col min="2845" max="2846" width="11.33203125" style="170" bestFit="1" customWidth="1"/>
    <col min="2847" max="2849" width="12.88671875" style="170" bestFit="1" customWidth="1"/>
    <col min="2850" max="2852" width="11.33203125" style="170" bestFit="1" customWidth="1"/>
    <col min="2853" max="2856" width="12.88671875" style="170" bestFit="1" customWidth="1"/>
    <col min="2857" max="2857" width="11.33203125" style="170" bestFit="1" customWidth="1"/>
    <col min="2858" max="2883" width="12.88671875" style="170" bestFit="1" customWidth="1"/>
    <col min="2884" max="2885" width="11.33203125" style="170" bestFit="1" customWidth="1"/>
    <col min="2886" max="2886" width="15" style="170" bestFit="1" customWidth="1"/>
    <col min="2887" max="2888" width="8.88671875" style="170"/>
    <col min="2889" max="2889" width="8.33203125" style="170" bestFit="1" customWidth="1"/>
    <col min="2890" max="2890" width="10.33203125" style="170" bestFit="1" customWidth="1"/>
    <col min="2891" max="2891" width="9.33203125" style="170" bestFit="1" customWidth="1"/>
    <col min="2892" max="2892" width="11.33203125" style="170" bestFit="1" customWidth="1"/>
    <col min="2893" max="2893" width="8.33203125" style="170" bestFit="1" customWidth="1"/>
    <col min="2894" max="2895" width="10.33203125" style="170" bestFit="1" customWidth="1"/>
    <col min="2896" max="2896" width="9.33203125" style="170" bestFit="1" customWidth="1"/>
    <col min="2897" max="2899" width="8.33203125" style="170" bestFit="1" customWidth="1"/>
    <col min="2900" max="2900" width="10.33203125" style="170" bestFit="1" customWidth="1"/>
    <col min="2901" max="2901" width="8.33203125" style="170" bestFit="1" customWidth="1"/>
    <col min="2902" max="2902" width="11.33203125" style="170" bestFit="1" customWidth="1"/>
    <col min="2903" max="2903" width="9.33203125" style="170" bestFit="1" customWidth="1"/>
    <col min="2904" max="2904" width="10.33203125" style="170" bestFit="1" customWidth="1"/>
    <col min="2905" max="2905" width="9.33203125" style="170" bestFit="1" customWidth="1"/>
    <col min="2906" max="2907" width="10.33203125" style="170" bestFit="1" customWidth="1"/>
    <col min="2908" max="2908" width="8.33203125" style="170" bestFit="1" customWidth="1"/>
    <col min="2909" max="2909" width="9.33203125" style="170" bestFit="1" customWidth="1"/>
    <col min="2910" max="2910" width="8.33203125" style="170" bestFit="1" customWidth="1"/>
    <col min="2911" max="2911" width="9.33203125" style="170" bestFit="1" customWidth="1"/>
    <col min="2912" max="2913" width="10.33203125" style="170" bestFit="1" customWidth="1"/>
    <col min="2914" max="2915" width="9.33203125" style="170" bestFit="1" customWidth="1"/>
    <col min="2916" max="2916" width="8.33203125" style="170" bestFit="1" customWidth="1"/>
    <col min="2917" max="2919" width="9.33203125" style="170" bestFit="1" customWidth="1"/>
    <col min="2920" max="2920" width="10.33203125" style="170" bestFit="1" customWidth="1"/>
    <col min="2921" max="2922" width="9.33203125" style="170" bestFit="1" customWidth="1"/>
    <col min="2923" max="2924" width="8.33203125" style="170" bestFit="1" customWidth="1"/>
    <col min="2925" max="2928" width="9.33203125" style="170" bestFit="1" customWidth="1"/>
    <col min="2929" max="2933" width="10.33203125" style="170" bestFit="1" customWidth="1"/>
    <col min="2934" max="2938" width="9.33203125" style="170" bestFit="1" customWidth="1"/>
    <col min="2939" max="2939" width="11.33203125" style="170" bestFit="1" customWidth="1"/>
    <col min="2940" max="2940" width="9.33203125" style="170" bestFit="1" customWidth="1"/>
    <col min="2941" max="2941" width="10.33203125" style="170" bestFit="1" customWidth="1"/>
    <col min="2942" max="2942" width="9.33203125" style="170" bestFit="1" customWidth="1"/>
    <col min="2943" max="2943" width="10.33203125" style="170" bestFit="1" customWidth="1"/>
    <col min="2944" max="2954" width="9.33203125" style="170" bestFit="1" customWidth="1"/>
    <col min="2955" max="2956" width="8.33203125" style="170" bestFit="1" customWidth="1"/>
    <col min="2957" max="2957" width="12.88671875" style="170" bestFit="1" customWidth="1"/>
    <col min="2958" max="2958" width="13.109375" style="170" bestFit="1" customWidth="1"/>
    <col min="2959" max="2959" width="11.109375" style="170" bestFit="1" customWidth="1"/>
    <col min="2960" max="2960" width="11.88671875" style="170" bestFit="1" customWidth="1"/>
    <col min="2961" max="3072" width="8.88671875" style="170"/>
    <col min="3073" max="3073" width="10.6640625" style="170" bestFit="1" customWidth="1"/>
    <col min="3074" max="3074" width="11.33203125" style="170" bestFit="1" customWidth="1"/>
    <col min="3075" max="3076" width="12.88671875" style="170" bestFit="1" customWidth="1"/>
    <col min="3077" max="3077" width="14" style="170" bestFit="1" customWidth="1"/>
    <col min="3078" max="3079" width="12.88671875" style="170" bestFit="1" customWidth="1"/>
    <col min="3080" max="3081" width="11.33203125" style="170" bestFit="1" customWidth="1"/>
    <col min="3082" max="3083" width="12.88671875" style="170" bestFit="1" customWidth="1"/>
    <col min="3084" max="3084" width="11.33203125" style="170" bestFit="1" customWidth="1"/>
    <col min="3085" max="3085" width="12.88671875" style="170" bestFit="1" customWidth="1"/>
    <col min="3086" max="3086" width="11.33203125" style="170" bestFit="1" customWidth="1"/>
    <col min="3087" max="3092" width="12.88671875" style="170" bestFit="1" customWidth="1"/>
    <col min="3093" max="3094" width="11.33203125" style="170" bestFit="1" customWidth="1"/>
    <col min="3095" max="3100" width="12.88671875" style="170" bestFit="1" customWidth="1"/>
    <col min="3101" max="3102" width="11.33203125" style="170" bestFit="1" customWidth="1"/>
    <col min="3103" max="3105" width="12.88671875" style="170" bestFit="1" customWidth="1"/>
    <col min="3106" max="3108" width="11.33203125" style="170" bestFit="1" customWidth="1"/>
    <col min="3109" max="3112" width="12.88671875" style="170" bestFit="1" customWidth="1"/>
    <col min="3113" max="3113" width="11.33203125" style="170" bestFit="1" customWidth="1"/>
    <col min="3114" max="3139" width="12.88671875" style="170" bestFit="1" customWidth="1"/>
    <col min="3140" max="3141" width="11.33203125" style="170" bestFit="1" customWidth="1"/>
    <col min="3142" max="3142" width="15" style="170" bestFit="1" customWidth="1"/>
    <col min="3143" max="3144" width="8.88671875" style="170"/>
    <col min="3145" max="3145" width="8.33203125" style="170" bestFit="1" customWidth="1"/>
    <col min="3146" max="3146" width="10.33203125" style="170" bestFit="1" customWidth="1"/>
    <col min="3147" max="3147" width="9.33203125" style="170" bestFit="1" customWidth="1"/>
    <col min="3148" max="3148" width="11.33203125" style="170" bestFit="1" customWidth="1"/>
    <col min="3149" max="3149" width="8.33203125" style="170" bestFit="1" customWidth="1"/>
    <col min="3150" max="3151" width="10.33203125" style="170" bestFit="1" customWidth="1"/>
    <col min="3152" max="3152" width="9.33203125" style="170" bestFit="1" customWidth="1"/>
    <col min="3153" max="3155" width="8.33203125" style="170" bestFit="1" customWidth="1"/>
    <col min="3156" max="3156" width="10.33203125" style="170" bestFit="1" customWidth="1"/>
    <col min="3157" max="3157" width="8.33203125" style="170" bestFit="1" customWidth="1"/>
    <col min="3158" max="3158" width="11.33203125" style="170" bestFit="1" customWidth="1"/>
    <col min="3159" max="3159" width="9.33203125" style="170" bestFit="1" customWidth="1"/>
    <col min="3160" max="3160" width="10.33203125" style="170" bestFit="1" customWidth="1"/>
    <col min="3161" max="3161" width="9.33203125" style="170" bestFit="1" customWidth="1"/>
    <col min="3162" max="3163" width="10.33203125" style="170" bestFit="1" customWidth="1"/>
    <col min="3164" max="3164" width="8.33203125" style="170" bestFit="1" customWidth="1"/>
    <col min="3165" max="3165" width="9.33203125" style="170" bestFit="1" customWidth="1"/>
    <col min="3166" max="3166" width="8.33203125" style="170" bestFit="1" customWidth="1"/>
    <col min="3167" max="3167" width="9.33203125" style="170" bestFit="1" customWidth="1"/>
    <col min="3168" max="3169" width="10.33203125" style="170" bestFit="1" customWidth="1"/>
    <col min="3170" max="3171" width="9.33203125" style="170" bestFit="1" customWidth="1"/>
    <col min="3172" max="3172" width="8.33203125" style="170" bestFit="1" customWidth="1"/>
    <col min="3173" max="3175" width="9.33203125" style="170" bestFit="1" customWidth="1"/>
    <col min="3176" max="3176" width="10.33203125" style="170" bestFit="1" customWidth="1"/>
    <col min="3177" max="3178" width="9.33203125" style="170" bestFit="1" customWidth="1"/>
    <col min="3179" max="3180" width="8.33203125" style="170" bestFit="1" customWidth="1"/>
    <col min="3181" max="3184" width="9.33203125" style="170" bestFit="1" customWidth="1"/>
    <col min="3185" max="3189" width="10.33203125" style="170" bestFit="1" customWidth="1"/>
    <col min="3190" max="3194" width="9.33203125" style="170" bestFit="1" customWidth="1"/>
    <col min="3195" max="3195" width="11.33203125" style="170" bestFit="1" customWidth="1"/>
    <col min="3196" max="3196" width="9.33203125" style="170" bestFit="1" customWidth="1"/>
    <col min="3197" max="3197" width="10.33203125" style="170" bestFit="1" customWidth="1"/>
    <col min="3198" max="3198" width="9.33203125" style="170" bestFit="1" customWidth="1"/>
    <col min="3199" max="3199" width="10.33203125" style="170" bestFit="1" customWidth="1"/>
    <col min="3200" max="3210" width="9.33203125" style="170" bestFit="1" customWidth="1"/>
    <col min="3211" max="3212" width="8.33203125" style="170" bestFit="1" customWidth="1"/>
    <col min="3213" max="3213" width="12.88671875" style="170" bestFit="1" customWidth="1"/>
    <col min="3214" max="3214" width="13.109375" style="170" bestFit="1" customWidth="1"/>
    <col min="3215" max="3215" width="11.109375" style="170" bestFit="1" customWidth="1"/>
    <col min="3216" max="3216" width="11.88671875" style="170" bestFit="1" customWidth="1"/>
    <col min="3217" max="3328" width="8.88671875" style="170"/>
    <col min="3329" max="3329" width="10.6640625" style="170" bestFit="1" customWidth="1"/>
    <col min="3330" max="3330" width="11.33203125" style="170" bestFit="1" customWidth="1"/>
    <col min="3331" max="3332" width="12.88671875" style="170" bestFit="1" customWidth="1"/>
    <col min="3333" max="3333" width="14" style="170" bestFit="1" customWidth="1"/>
    <col min="3334" max="3335" width="12.88671875" style="170" bestFit="1" customWidth="1"/>
    <col min="3336" max="3337" width="11.33203125" style="170" bestFit="1" customWidth="1"/>
    <col min="3338" max="3339" width="12.88671875" style="170" bestFit="1" customWidth="1"/>
    <col min="3340" max="3340" width="11.33203125" style="170" bestFit="1" customWidth="1"/>
    <col min="3341" max="3341" width="12.88671875" style="170" bestFit="1" customWidth="1"/>
    <col min="3342" max="3342" width="11.33203125" style="170" bestFit="1" customWidth="1"/>
    <col min="3343" max="3348" width="12.88671875" style="170" bestFit="1" customWidth="1"/>
    <col min="3349" max="3350" width="11.33203125" style="170" bestFit="1" customWidth="1"/>
    <col min="3351" max="3356" width="12.88671875" style="170" bestFit="1" customWidth="1"/>
    <col min="3357" max="3358" width="11.33203125" style="170" bestFit="1" customWidth="1"/>
    <col min="3359" max="3361" width="12.88671875" style="170" bestFit="1" customWidth="1"/>
    <col min="3362" max="3364" width="11.33203125" style="170" bestFit="1" customWidth="1"/>
    <col min="3365" max="3368" width="12.88671875" style="170" bestFit="1" customWidth="1"/>
    <col min="3369" max="3369" width="11.33203125" style="170" bestFit="1" customWidth="1"/>
    <col min="3370" max="3395" width="12.88671875" style="170" bestFit="1" customWidth="1"/>
    <col min="3396" max="3397" width="11.33203125" style="170" bestFit="1" customWidth="1"/>
    <col min="3398" max="3398" width="15" style="170" bestFit="1" customWidth="1"/>
    <col min="3399" max="3400" width="8.88671875" style="170"/>
    <col min="3401" max="3401" width="8.33203125" style="170" bestFit="1" customWidth="1"/>
    <col min="3402" max="3402" width="10.33203125" style="170" bestFit="1" customWidth="1"/>
    <col min="3403" max="3403" width="9.33203125" style="170" bestFit="1" customWidth="1"/>
    <col min="3404" max="3404" width="11.33203125" style="170" bestFit="1" customWidth="1"/>
    <col min="3405" max="3405" width="8.33203125" style="170" bestFit="1" customWidth="1"/>
    <col min="3406" max="3407" width="10.33203125" style="170" bestFit="1" customWidth="1"/>
    <col min="3408" max="3408" width="9.33203125" style="170" bestFit="1" customWidth="1"/>
    <col min="3409" max="3411" width="8.33203125" style="170" bestFit="1" customWidth="1"/>
    <col min="3412" max="3412" width="10.33203125" style="170" bestFit="1" customWidth="1"/>
    <col min="3413" max="3413" width="8.33203125" style="170" bestFit="1" customWidth="1"/>
    <col min="3414" max="3414" width="11.33203125" style="170" bestFit="1" customWidth="1"/>
    <col min="3415" max="3415" width="9.33203125" style="170" bestFit="1" customWidth="1"/>
    <col min="3416" max="3416" width="10.33203125" style="170" bestFit="1" customWidth="1"/>
    <col min="3417" max="3417" width="9.33203125" style="170" bestFit="1" customWidth="1"/>
    <col min="3418" max="3419" width="10.33203125" style="170" bestFit="1" customWidth="1"/>
    <col min="3420" max="3420" width="8.33203125" style="170" bestFit="1" customWidth="1"/>
    <col min="3421" max="3421" width="9.33203125" style="170" bestFit="1" customWidth="1"/>
    <col min="3422" max="3422" width="8.33203125" style="170" bestFit="1" customWidth="1"/>
    <col min="3423" max="3423" width="9.33203125" style="170" bestFit="1" customWidth="1"/>
    <col min="3424" max="3425" width="10.33203125" style="170" bestFit="1" customWidth="1"/>
    <col min="3426" max="3427" width="9.33203125" style="170" bestFit="1" customWidth="1"/>
    <col min="3428" max="3428" width="8.33203125" style="170" bestFit="1" customWidth="1"/>
    <col min="3429" max="3431" width="9.33203125" style="170" bestFit="1" customWidth="1"/>
    <col min="3432" max="3432" width="10.33203125" style="170" bestFit="1" customWidth="1"/>
    <col min="3433" max="3434" width="9.33203125" style="170" bestFit="1" customWidth="1"/>
    <col min="3435" max="3436" width="8.33203125" style="170" bestFit="1" customWidth="1"/>
    <col min="3437" max="3440" width="9.33203125" style="170" bestFit="1" customWidth="1"/>
    <col min="3441" max="3445" width="10.33203125" style="170" bestFit="1" customWidth="1"/>
    <col min="3446" max="3450" width="9.33203125" style="170" bestFit="1" customWidth="1"/>
    <col min="3451" max="3451" width="11.33203125" style="170" bestFit="1" customWidth="1"/>
    <col min="3452" max="3452" width="9.33203125" style="170" bestFit="1" customWidth="1"/>
    <col min="3453" max="3453" width="10.33203125" style="170" bestFit="1" customWidth="1"/>
    <col min="3454" max="3454" width="9.33203125" style="170" bestFit="1" customWidth="1"/>
    <col min="3455" max="3455" width="10.33203125" style="170" bestFit="1" customWidth="1"/>
    <col min="3456" max="3466" width="9.33203125" style="170" bestFit="1" customWidth="1"/>
    <col min="3467" max="3468" width="8.33203125" style="170" bestFit="1" customWidth="1"/>
    <col min="3469" max="3469" width="12.88671875" style="170" bestFit="1" customWidth="1"/>
    <col min="3470" max="3470" width="13.109375" style="170" bestFit="1" customWidth="1"/>
    <col min="3471" max="3471" width="11.109375" style="170" bestFit="1" customWidth="1"/>
    <col min="3472" max="3472" width="11.88671875" style="170" bestFit="1" customWidth="1"/>
    <col min="3473" max="3584" width="8.88671875" style="170"/>
    <col min="3585" max="3585" width="10.6640625" style="170" bestFit="1" customWidth="1"/>
    <col min="3586" max="3586" width="11.33203125" style="170" bestFit="1" customWidth="1"/>
    <col min="3587" max="3588" width="12.88671875" style="170" bestFit="1" customWidth="1"/>
    <col min="3589" max="3589" width="14" style="170" bestFit="1" customWidth="1"/>
    <col min="3590" max="3591" width="12.88671875" style="170" bestFit="1" customWidth="1"/>
    <col min="3592" max="3593" width="11.33203125" style="170" bestFit="1" customWidth="1"/>
    <col min="3594" max="3595" width="12.88671875" style="170" bestFit="1" customWidth="1"/>
    <col min="3596" max="3596" width="11.33203125" style="170" bestFit="1" customWidth="1"/>
    <col min="3597" max="3597" width="12.88671875" style="170" bestFit="1" customWidth="1"/>
    <col min="3598" max="3598" width="11.33203125" style="170" bestFit="1" customWidth="1"/>
    <col min="3599" max="3604" width="12.88671875" style="170" bestFit="1" customWidth="1"/>
    <col min="3605" max="3606" width="11.33203125" style="170" bestFit="1" customWidth="1"/>
    <col min="3607" max="3612" width="12.88671875" style="170" bestFit="1" customWidth="1"/>
    <col min="3613" max="3614" width="11.33203125" style="170" bestFit="1" customWidth="1"/>
    <col min="3615" max="3617" width="12.88671875" style="170" bestFit="1" customWidth="1"/>
    <col min="3618" max="3620" width="11.33203125" style="170" bestFit="1" customWidth="1"/>
    <col min="3621" max="3624" width="12.88671875" style="170" bestFit="1" customWidth="1"/>
    <col min="3625" max="3625" width="11.33203125" style="170" bestFit="1" customWidth="1"/>
    <col min="3626" max="3651" width="12.88671875" style="170" bestFit="1" customWidth="1"/>
    <col min="3652" max="3653" width="11.33203125" style="170" bestFit="1" customWidth="1"/>
    <col min="3654" max="3654" width="15" style="170" bestFit="1" customWidth="1"/>
    <col min="3655" max="3656" width="8.88671875" style="170"/>
    <col min="3657" max="3657" width="8.33203125" style="170" bestFit="1" customWidth="1"/>
    <col min="3658" max="3658" width="10.33203125" style="170" bestFit="1" customWidth="1"/>
    <col min="3659" max="3659" width="9.33203125" style="170" bestFit="1" customWidth="1"/>
    <col min="3660" max="3660" width="11.33203125" style="170" bestFit="1" customWidth="1"/>
    <col min="3661" max="3661" width="8.33203125" style="170" bestFit="1" customWidth="1"/>
    <col min="3662" max="3663" width="10.33203125" style="170" bestFit="1" customWidth="1"/>
    <col min="3664" max="3664" width="9.33203125" style="170" bestFit="1" customWidth="1"/>
    <col min="3665" max="3667" width="8.33203125" style="170" bestFit="1" customWidth="1"/>
    <col min="3668" max="3668" width="10.33203125" style="170" bestFit="1" customWidth="1"/>
    <col min="3669" max="3669" width="8.33203125" style="170" bestFit="1" customWidth="1"/>
    <col min="3670" max="3670" width="11.33203125" style="170" bestFit="1" customWidth="1"/>
    <col min="3671" max="3671" width="9.33203125" style="170" bestFit="1" customWidth="1"/>
    <col min="3672" max="3672" width="10.33203125" style="170" bestFit="1" customWidth="1"/>
    <col min="3673" max="3673" width="9.33203125" style="170" bestFit="1" customWidth="1"/>
    <col min="3674" max="3675" width="10.33203125" style="170" bestFit="1" customWidth="1"/>
    <col min="3676" max="3676" width="8.33203125" style="170" bestFit="1" customWidth="1"/>
    <col min="3677" max="3677" width="9.33203125" style="170" bestFit="1" customWidth="1"/>
    <col min="3678" max="3678" width="8.33203125" style="170" bestFit="1" customWidth="1"/>
    <col min="3679" max="3679" width="9.33203125" style="170" bestFit="1" customWidth="1"/>
    <col min="3680" max="3681" width="10.33203125" style="170" bestFit="1" customWidth="1"/>
    <col min="3682" max="3683" width="9.33203125" style="170" bestFit="1" customWidth="1"/>
    <col min="3684" max="3684" width="8.33203125" style="170" bestFit="1" customWidth="1"/>
    <col min="3685" max="3687" width="9.33203125" style="170" bestFit="1" customWidth="1"/>
    <col min="3688" max="3688" width="10.33203125" style="170" bestFit="1" customWidth="1"/>
    <col min="3689" max="3690" width="9.33203125" style="170" bestFit="1" customWidth="1"/>
    <col min="3691" max="3692" width="8.33203125" style="170" bestFit="1" customWidth="1"/>
    <col min="3693" max="3696" width="9.33203125" style="170" bestFit="1" customWidth="1"/>
    <col min="3697" max="3701" width="10.33203125" style="170" bestFit="1" customWidth="1"/>
    <col min="3702" max="3706" width="9.33203125" style="170" bestFit="1" customWidth="1"/>
    <col min="3707" max="3707" width="11.33203125" style="170" bestFit="1" customWidth="1"/>
    <col min="3708" max="3708" width="9.33203125" style="170" bestFit="1" customWidth="1"/>
    <col min="3709" max="3709" width="10.33203125" style="170" bestFit="1" customWidth="1"/>
    <col min="3710" max="3710" width="9.33203125" style="170" bestFit="1" customWidth="1"/>
    <col min="3711" max="3711" width="10.33203125" style="170" bestFit="1" customWidth="1"/>
    <col min="3712" max="3722" width="9.33203125" style="170" bestFit="1" customWidth="1"/>
    <col min="3723" max="3724" width="8.33203125" style="170" bestFit="1" customWidth="1"/>
    <col min="3725" max="3725" width="12.88671875" style="170" bestFit="1" customWidth="1"/>
    <col min="3726" max="3726" width="13.109375" style="170" bestFit="1" customWidth="1"/>
    <col min="3727" max="3727" width="11.109375" style="170" bestFit="1" customWidth="1"/>
    <col min="3728" max="3728" width="11.88671875" style="170" bestFit="1" customWidth="1"/>
    <col min="3729" max="3840" width="8.88671875" style="170"/>
    <col min="3841" max="3841" width="10.6640625" style="170" bestFit="1" customWidth="1"/>
    <col min="3842" max="3842" width="11.33203125" style="170" bestFit="1" customWidth="1"/>
    <col min="3843" max="3844" width="12.88671875" style="170" bestFit="1" customWidth="1"/>
    <col min="3845" max="3845" width="14" style="170" bestFit="1" customWidth="1"/>
    <col min="3846" max="3847" width="12.88671875" style="170" bestFit="1" customWidth="1"/>
    <col min="3848" max="3849" width="11.33203125" style="170" bestFit="1" customWidth="1"/>
    <col min="3850" max="3851" width="12.88671875" style="170" bestFit="1" customWidth="1"/>
    <col min="3852" max="3852" width="11.33203125" style="170" bestFit="1" customWidth="1"/>
    <col min="3853" max="3853" width="12.88671875" style="170" bestFit="1" customWidth="1"/>
    <col min="3854" max="3854" width="11.33203125" style="170" bestFit="1" customWidth="1"/>
    <col min="3855" max="3860" width="12.88671875" style="170" bestFit="1" customWidth="1"/>
    <col min="3861" max="3862" width="11.33203125" style="170" bestFit="1" customWidth="1"/>
    <col min="3863" max="3868" width="12.88671875" style="170" bestFit="1" customWidth="1"/>
    <col min="3869" max="3870" width="11.33203125" style="170" bestFit="1" customWidth="1"/>
    <col min="3871" max="3873" width="12.88671875" style="170" bestFit="1" customWidth="1"/>
    <col min="3874" max="3876" width="11.33203125" style="170" bestFit="1" customWidth="1"/>
    <col min="3877" max="3880" width="12.88671875" style="170" bestFit="1" customWidth="1"/>
    <col min="3881" max="3881" width="11.33203125" style="170" bestFit="1" customWidth="1"/>
    <col min="3882" max="3907" width="12.88671875" style="170" bestFit="1" customWidth="1"/>
    <col min="3908" max="3909" width="11.33203125" style="170" bestFit="1" customWidth="1"/>
    <col min="3910" max="3910" width="15" style="170" bestFit="1" customWidth="1"/>
    <col min="3911" max="3912" width="8.88671875" style="170"/>
    <col min="3913" max="3913" width="8.33203125" style="170" bestFit="1" customWidth="1"/>
    <col min="3914" max="3914" width="10.33203125" style="170" bestFit="1" customWidth="1"/>
    <col min="3915" max="3915" width="9.33203125" style="170" bestFit="1" customWidth="1"/>
    <col min="3916" max="3916" width="11.33203125" style="170" bestFit="1" customWidth="1"/>
    <col min="3917" max="3917" width="8.33203125" style="170" bestFit="1" customWidth="1"/>
    <col min="3918" max="3919" width="10.33203125" style="170" bestFit="1" customWidth="1"/>
    <col min="3920" max="3920" width="9.33203125" style="170" bestFit="1" customWidth="1"/>
    <col min="3921" max="3923" width="8.33203125" style="170" bestFit="1" customWidth="1"/>
    <col min="3924" max="3924" width="10.33203125" style="170" bestFit="1" customWidth="1"/>
    <col min="3925" max="3925" width="8.33203125" style="170" bestFit="1" customWidth="1"/>
    <col min="3926" max="3926" width="11.33203125" style="170" bestFit="1" customWidth="1"/>
    <col min="3927" max="3927" width="9.33203125" style="170" bestFit="1" customWidth="1"/>
    <col min="3928" max="3928" width="10.33203125" style="170" bestFit="1" customWidth="1"/>
    <col min="3929" max="3929" width="9.33203125" style="170" bestFit="1" customWidth="1"/>
    <col min="3930" max="3931" width="10.33203125" style="170" bestFit="1" customWidth="1"/>
    <col min="3932" max="3932" width="8.33203125" style="170" bestFit="1" customWidth="1"/>
    <col min="3933" max="3933" width="9.33203125" style="170" bestFit="1" customWidth="1"/>
    <col min="3934" max="3934" width="8.33203125" style="170" bestFit="1" customWidth="1"/>
    <col min="3935" max="3935" width="9.33203125" style="170" bestFit="1" customWidth="1"/>
    <col min="3936" max="3937" width="10.33203125" style="170" bestFit="1" customWidth="1"/>
    <col min="3938" max="3939" width="9.33203125" style="170" bestFit="1" customWidth="1"/>
    <col min="3940" max="3940" width="8.33203125" style="170" bestFit="1" customWidth="1"/>
    <col min="3941" max="3943" width="9.33203125" style="170" bestFit="1" customWidth="1"/>
    <col min="3944" max="3944" width="10.33203125" style="170" bestFit="1" customWidth="1"/>
    <col min="3945" max="3946" width="9.33203125" style="170" bestFit="1" customWidth="1"/>
    <col min="3947" max="3948" width="8.33203125" style="170" bestFit="1" customWidth="1"/>
    <col min="3949" max="3952" width="9.33203125" style="170" bestFit="1" customWidth="1"/>
    <col min="3953" max="3957" width="10.33203125" style="170" bestFit="1" customWidth="1"/>
    <col min="3958" max="3962" width="9.33203125" style="170" bestFit="1" customWidth="1"/>
    <col min="3963" max="3963" width="11.33203125" style="170" bestFit="1" customWidth="1"/>
    <col min="3964" max="3964" width="9.33203125" style="170" bestFit="1" customWidth="1"/>
    <col min="3965" max="3965" width="10.33203125" style="170" bestFit="1" customWidth="1"/>
    <col min="3966" max="3966" width="9.33203125" style="170" bestFit="1" customWidth="1"/>
    <col min="3967" max="3967" width="10.33203125" style="170" bestFit="1" customWidth="1"/>
    <col min="3968" max="3978" width="9.33203125" style="170" bestFit="1" customWidth="1"/>
    <col min="3979" max="3980" width="8.33203125" style="170" bestFit="1" customWidth="1"/>
    <col min="3981" max="3981" width="12.88671875" style="170" bestFit="1" customWidth="1"/>
    <col min="3982" max="3982" width="13.109375" style="170" bestFit="1" customWidth="1"/>
    <col min="3983" max="3983" width="11.109375" style="170" bestFit="1" customWidth="1"/>
    <col min="3984" max="3984" width="11.88671875" style="170" bestFit="1" customWidth="1"/>
    <col min="3985" max="4096" width="8.88671875" style="170"/>
    <col min="4097" max="4097" width="10.6640625" style="170" bestFit="1" customWidth="1"/>
    <col min="4098" max="4098" width="11.33203125" style="170" bestFit="1" customWidth="1"/>
    <col min="4099" max="4100" width="12.88671875" style="170" bestFit="1" customWidth="1"/>
    <col min="4101" max="4101" width="14" style="170" bestFit="1" customWidth="1"/>
    <col min="4102" max="4103" width="12.88671875" style="170" bestFit="1" customWidth="1"/>
    <col min="4104" max="4105" width="11.33203125" style="170" bestFit="1" customWidth="1"/>
    <col min="4106" max="4107" width="12.88671875" style="170" bestFit="1" customWidth="1"/>
    <col min="4108" max="4108" width="11.33203125" style="170" bestFit="1" customWidth="1"/>
    <col min="4109" max="4109" width="12.88671875" style="170" bestFit="1" customWidth="1"/>
    <col min="4110" max="4110" width="11.33203125" style="170" bestFit="1" customWidth="1"/>
    <col min="4111" max="4116" width="12.88671875" style="170" bestFit="1" customWidth="1"/>
    <col min="4117" max="4118" width="11.33203125" style="170" bestFit="1" customWidth="1"/>
    <col min="4119" max="4124" width="12.88671875" style="170" bestFit="1" customWidth="1"/>
    <col min="4125" max="4126" width="11.33203125" style="170" bestFit="1" customWidth="1"/>
    <col min="4127" max="4129" width="12.88671875" style="170" bestFit="1" customWidth="1"/>
    <col min="4130" max="4132" width="11.33203125" style="170" bestFit="1" customWidth="1"/>
    <col min="4133" max="4136" width="12.88671875" style="170" bestFit="1" customWidth="1"/>
    <col min="4137" max="4137" width="11.33203125" style="170" bestFit="1" customWidth="1"/>
    <col min="4138" max="4163" width="12.88671875" style="170" bestFit="1" customWidth="1"/>
    <col min="4164" max="4165" width="11.33203125" style="170" bestFit="1" customWidth="1"/>
    <col min="4166" max="4166" width="15" style="170" bestFit="1" customWidth="1"/>
    <col min="4167" max="4168" width="8.88671875" style="170"/>
    <col min="4169" max="4169" width="8.33203125" style="170" bestFit="1" customWidth="1"/>
    <col min="4170" max="4170" width="10.33203125" style="170" bestFit="1" customWidth="1"/>
    <col min="4171" max="4171" width="9.33203125" style="170" bestFit="1" customWidth="1"/>
    <col min="4172" max="4172" width="11.33203125" style="170" bestFit="1" customWidth="1"/>
    <col min="4173" max="4173" width="8.33203125" style="170" bestFit="1" customWidth="1"/>
    <col min="4174" max="4175" width="10.33203125" style="170" bestFit="1" customWidth="1"/>
    <col min="4176" max="4176" width="9.33203125" style="170" bestFit="1" customWidth="1"/>
    <col min="4177" max="4179" width="8.33203125" style="170" bestFit="1" customWidth="1"/>
    <col min="4180" max="4180" width="10.33203125" style="170" bestFit="1" customWidth="1"/>
    <col min="4181" max="4181" width="8.33203125" style="170" bestFit="1" customWidth="1"/>
    <col min="4182" max="4182" width="11.33203125" style="170" bestFit="1" customWidth="1"/>
    <col min="4183" max="4183" width="9.33203125" style="170" bestFit="1" customWidth="1"/>
    <col min="4184" max="4184" width="10.33203125" style="170" bestFit="1" customWidth="1"/>
    <col min="4185" max="4185" width="9.33203125" style="170" bestFit="1" customWidth="1"/>
    <col min="4186" max="4187" width="10.33203125" style="170" bestFit="1" customWidth="1"/>
    <col min="4188" max="4188" width="8.33203125" style="170" bestFit="1" customWidth="1"/>
    <col min="4189" max="4189" width="9.33203125" style="170" bestFit="1" customWidth="1"/>
    <col min="4190" max="4190" width="8.33203125" style="170" bestFit="1" customWidth="1"/>
    <col min="4191" max="4191" width="9.33203125" style="170" bestFit="1" customWidth="1"/>
    <col min="4192" max="4193" width="10.33203125" style="170" bestFit="1" customWidth="1"/>
    <col min="4194" max="4195" width="9.33203125" style="170" bestFit="1" customWidth="1"/>
    <col min="4196" max="4196" width="8.33203125" style="170" bestFit="1" customWidth="1"/>
    <col min="4197" max="4199" width="9.33203125" style="170" bestFit="1" customWidth="1"/>
    <col min="4200" max="4200" width="10.33203125" style="170" bestFit="1" customWidth="1"/>
    <col min="4201" max="4202" width="9.33203125" style="170" bestFit="1" customWidth="1"/>
    <col min="4203" max="4204" width="8.33203125" style="170" bestFit="1" customWidth="1"/>
    <col min="4205" max="4208" width="9.33203125" style="170" bestFit="1" customWidth="1"/>
    <col min="4209" max="4213" width="10.33203125" style="170" bestFit="1" customWidth="1"/>
    <col min="4214" max="4218" width="9.33203125" style="170" bestFit="1" customWidth="1"/>
    <col min="4219" max="4219" width="11.33203125" style="170" bestFit="1" customWidth="1"/>
    <col min="4220" max="4220" width="9.33203125" style="170" bestFit="1" customWidth="1"/>
    <col min="4221" max="4221" width="10.33203125" style="170" bestFit="1" customWidth="1"/>
    <col min="4222" max="4222" width="9.33203125" style="170" bestFit="1" customWidth="1"/>
    <col min="4223" max="4223" width="10.33203125" style="170" bestFit="1" customWidth="1"/>
    <col min="4224" max="4234" width="9.33203125" style="170" bestFit="1" customWidth="1"/>
    <col min="4235" max="4236" width="8.33203125" style="170" bestFit="1" customWidth="1"/>
    <col min="4237" max="4237" width="12.88671875" style="170" bestFit="1" customWidth="1"/>
    <col min="4238" max="4238" width="13.109375" style="170" bestFit="1" customWidth="1"/>
    <col min="4239" max="4239" width="11.109375" style="170" bestFit="1" customWidth="1"/>
    <col min="4240" max="4240" width="11.88671875" style="170" bestFit="1" customWidth="1"/>
    <col min="4241" max="4352" width="8.88671875" style="170"/>
    <col min="4353" max="4353" width="10.6640625" style="170" bestFit="1" customWidth="1"/>
    <col min="4354" max="4354" width="11.33203125" style="170" bestFit="1" customWidth="1"/>
    <col min="4355" max="4356" width="12.88671875" style="170" bestFit="1" customWidth="1"/>
    <col min="4357" max="4357" width="14" style="170" bestFit="1" customWidth="1"/>
    <col min="4358" max="4359" width="12.88671875" style="170" bestFit="1" customWidth="1"/>
    <col min="4360" max="4361" width="11.33203125" style="170" bestFit="1" customWidth="1"/>
    <col min="4362" max="4363" width="12.88671875" style="170" bestFit="1" customWidth="1"/>
    <col min="4364" max="4364" width="11.33203125" style="170" bestFit="1" customWidth="1"/>
    <col min="4365" max="4365" width="12.88671875" style="170" bestFit="1" customWidth="1"/>
    <col min="4366" max="4366" width="11.33203125" style="170" bestFit="1" customWidth="1"/>
    <col min="4367" max="4372" width="12.88671875" style="170" bestFit="1" customWidth="1"/>
    <col min="4373" max="4374" width="11.33203125" style="170" bestFit="1" customWidth="1"/>
    <col min="4375" max="4380" width="12.88671875" style="170" bestFit="1" customWidth="1"/>
    <col min="4381" max="4382" width="11.33203125" style="170" bestFit="1" customWidth="1"/>
    <col min="4383" max="4385" width="12.88671875" style="170" bestFit="1" customWidth="1"/>
    <col min="4386" max="4388" width="11.33203125" style="170" bestFit="1" customWidth="1"/>
    <col min="4389" max="4392" width="12.88671875" style="170" bestFit="1" customWidth="1"/>
    <col min="4393" max="4393" width="11.33203125" style="170" bestFit="1" customWidth="1"/>
    <col min="4394" max="4419" width="12.88671875" style="170" bestFit="1" customWidth="1"/>
    <col min="4420" max="4421" width="11.33203125" style="170" bestFit="1" customWidth="1"/>
    <col min="4422" max="4422" width="15" style="170" bestFit="1" customWidth="1"/>
    <col min="4423" max="4424" width="8.88671875" style="170"/>
    <col min="4425" max="4425" width="8.33203125" style="170" bestFit="1" customWidth="1"/>
    <col min="4426" max="4426" width="10.33203125" style="170" bestFit="1" customWidth="1"/>
    <col min="4427" max="4427" width="9.33203125" style="170" bestFit="1" customWidth="1"/>
    <col min="4428" max="4428" width="11.33203125" style="170" bestFit="1" customWidth="1"/>
    <col min="4429" max="4429" width="8.33203125" style="170" bestFit="1" customWidth="1"/>
    <col min="4430" max="4431" width="10.33203125" style="170" bestFit="1" customWidth="1"/>
    <col min="4432" max="4432" width="9.33203125" style="170" bestFit="1" customWidth="1"/>
    <col min="4433" max="4435" width="8.33203125" style="170" bestFit="1" customWidth="1"/>
    <col min="4436" max="4436" width="10.33203125" style="170" bestFit="1" customWidth="1"/>
    <col min="4437" max="4437" width="8.33203125" style="170" bestFit="1" customWidth="1"/>
    <col min="4438" max="4438" width="11.33203125" style="170" bestFit="1" customWidth="1"/>
    <col min="4439" max="4439" width="9.33203125" style="170" bestFit="1" customWidth="1"/>
    <col min="4440" max="4440" width="10.33203125" style="170" bestFit="1" customWidth="1"/>
    <col min="4441" max="4441" width="9.33203125" style="170" bestFit="1" customWidth="1"/>
    <col min="4442" max="4443" width="10.33203125" style="170" bestFit="1" customWidth="1"/>
    <col min="4444" max="4444" width="8.33203125" style="170" bestFit="1" customWidth="1"/>
    <col min="4445" max="4445" width="9.33203125" style="170" bestFit="1" customWidth="1"/>
    <col min="4446" max="4446" width="8.33203125" style="170" bestFit="1" customWidth="1"/>
    <col min="4447" max="4447" width="9.33203125" style="170" bestFit="1" customWidth="1"/>
    <col min="4448" max="4449" width="10.33203125" style="170" bestFit="1" customWidth="1"/>
    <col min="4450" max="4451" width="9.33203125" style="170" bestFit="1" customWidth="1"/>
    <col min="4452" max="4452" width="8.33203125" style="170" bestFit="1" customWidth="1"/>
    <col min="4453" max="4455" width="9.33203125" style="170" bestFit="1" customWidth="1"/>
    <col min="4456" max="4456" width="10.33203125" style="170" bestFit="1" customWidth="1"/>
    <col min="4457" max="4458" width="9.33203125" style="170" bestFit="1" customWidth="1"/>
    <col min="4459" max="4460" width="8.33203125" style="170" bestFit="1" customWidth="1"/>
    <col min="4461" max="4464" width="9.33203125" style="170" bestFit="1" customWidth="1"/>
    <col min="4465" max="4469" width="10.33203125" style="170" bestFit="1" customWidth="1"/>
    <col min="4470" max="4474" width="9.33203125" style="170" bestFit="1" customWidth="1"/>
    <col min="4475" max="4475" width="11.33203125" style="170" bestFit="1" customWidth="1"/>
    <col min="4476" max="4476" width="9.33203125" style="170" bestFit="1" customWidth="1"/>
    <col min="4477" max="4477" width="10.33203125" style="170" bestFit="1" customWidth="1"/>
    <col min="4478" max="4478" width="9.33203125" style="170" bestFit="1" customWidth="1"/>
    <col min="4479" max="4479" width="10.33203125" style="170" bestFit="1" customWidth="1"/>
    <col min="4480" max="4490" width="9.33203125" style="170" bestFit="1" customWidth="1"/>
    <col min="4491" max="4492" width="8.33203125" style="170" bestFit="1" customWidth="1"/>
    <col min="4493" max="4493" width="12.88671875" style="170" bestFit="1" customWidth="1"/>
    <col min="4494" max="4494" width="13.109375" style="170" bestFit="1" customWidth="1"/>
    <col min="4495" max="4495" width="11.109375" style="170" bestFit="1" customWidth="1"/>
    <col min="4496" max="4496" width="11.88671875" style="170" bestFit="1" customWidth="1"/>
    <col min="4497" max="4608" width="8.88671875" style="170"/>
    <col min="4609" max="4609" width="10.6640625" style="170" bestFit="1" customWidth="1"/>
    <col min="4610" max="4610" width="11.33203125" style="170" bestFit="1" customWidth="1"/>
    <col min="4611" max="4612" width="12.88671875" style="170" bestFit="1" customWidth="1"/>
    <col min="4613" max="4613" width="14" style="170" bestFit="1" customWidth="1"/>
    <col min="4614" max="4615" width="12.88671875" style="170" bestFit="1" customWidth="1"/>
    <col min="4616" max="4617" width="11.33203125" style="170" bestFit="1" customWidth="1"/>
    <col min="4618" max="4619" width="12.88671875" style="170" bestFit="1" customWidth="1"/>
    <col min="4620" max="4620" width="11.33203125" style="170" bestFit="1" customWidth="1"/>
    <col min="4621" max="4621" width="12.88671875" style="170" bestFit="1" customWidth="1"/>
    <col min="4622" max="4622" width="11.33203125" style="170" bestFit="1" customWidth="1"/>
    <col min="4623" max="4628" width="12.88671875" style="170" bestFit="1" customWidth="1"/>
    <col min="4629" max="4630" width="11.33203125" style="170" bestFit="1" customWidth="1"/>
    <col min="4631" max="4636" width="12.88671875" style="170" bestFit="1" customWidth="1"/>
    <col min="4637" max="4638" width="11.33203125" style="170" bestFit="1" customWidth="1"/>
    <col min="4639" max="4641" width="12.88671875" style="170" bestFit="1" customWidth="1"/>
    <col min="4642" max="4644" width="11.33203125" style="170" bestFit="1" customWidth="1"/>
    <col min="4645" max="4648" width="12.88671875" style="170" bestFit="1" customWidth="1"/>
    <col min="4649" max="4649" width="11.33203125" style="170" bestFit="1" customWidth="1"/>
    <col min="4650" max="4675" width="12.88671875" style="170" bestFit="1" customWidth="1"/>
    <col min="4676" max="4677" width="11.33203125" style="170" bestFit="1" customWidth="1"/>
    <col min="4678" max="4678" width="15" style="170" bestFit="1" customWidth="1"/>
    <col min="4679" max="4680" width="8.88671875" style="170"/>
    <col min="4681" max="4681" width="8.33203125" style="170" bestFit="1" customWidth="1"/>
    <col min="4682" max="4682" width="10.33203125" style="170" bestFit="1" customWidth="1"/>
    <col min="4683" max="4683" width="9.33203125" style="170" bestFit="1" customWidth="1"/>
    <col min="4684" max="4684" width="11.33203125" style="170" bestFit="1" customWidth="1"/>
    <col min="4685" max="4685" width="8.33203125" style="170" bestFit="1" customWidth="1"/>
    <col min="4686" max="4687" width="10.33203125" style="170" bestFit="1" customWidth="1"/>
    <col min="4688" max="4688" width="9.33203125" style="170" bestFit="1" customWidth="1"/>
    <col min="4689" max="4691" width="8.33203125" style="170" bestFit="1" customWidth="1"/>
    <col min="4692" max="4692" width="10.33203125" style="170" bestFit="1" customWidth="1"/>
    <col min="4693" max="4693" width="8.33203125" style="170" bestFit="1" customWidth="1"/>
    <col min="4694" max="4694" width="11.33203125" style="170" bestFit="1" customWidth="1"/>
    <col min="4695" max="4695" width="9.33203125" style="170" bestFit="1" customWidth="1"/>
    <col min="4696" max="4696" width="10.33203125" style="170" bestFit="1" customWidth="1"/>
    <col min="4697" max="4697" width="9.33203125" style="170" bestFit="1" customWidth="1"/>
    <col min="4698" max="4699" width="10.33203125" style="170" bestFit="1" customWidth="1"/>
    <col min="4700" max="4700" width="8.33203125" style="170" bestFit="1" customWidth="1"/>
    <col min="4701" max="4701" width="9.33203125" style="170" bestFit="1" customWidth="1"/>
    <col min="4702" max="4702" width="8.33203125" style="170" bestFit="1" customWidth="1"/>
    <col min="4703" max="4703" width="9.33203125" style="170" bestFit="1" customWidth="1"/>
    <col min="4704" max="4705" width="10.33203125" style="170" bestFit="1" customWidth="1"/>
    <col min="4706" max="4707" width="9.33203125" style="170" bestFit="1" customWidth="1"/>
    <col min="4708" max="4708" width="8.33203125" style="170" bestFit="1" customWidth="1"/>
    <col min="4709" max="4711" width="9.33203125" style="170" bestFit="1" customWidth="1"/>
    <col min="4712" max="4712" width="10.33203125" style="170" bestFit="1" customWidth="1"/>
    <col min="4713" max="4714" width="9.33203125" style="170" bestFit="1" customWidth="1"/>
    <col min="4715" max="4716" width="8.33203125" style="170" bestFit="1" customWidth="1"/>
    <col min="4717" max="4720" width="9.33203125" style="170" bestFit="1" customWidth="1"/>
    <col min="4721" max="4725" width="10.33203125" style="170" bestFit="1" customWidth="1"/>
    <col min="4726" max="4730" width="9.33203125" style="170" bestFit="1" customWidth="1"/>
    <col min="4731" max="4731" width="11.33203125" style="170" bestFit="1" customWidth="1"/>
    <col min="4732" max="4732" width="9.33203125" style="170" bestFit="1" customWidth="1"/>
    <col min="4733" max="4733" width="10.33203125" style="170" bestFit="1" customWidth="1"/>
    <col min="4734" max="4734" width="9.33203125" style="170" bestFit="1" customWidth="1"/>
    <col min="4735" max="4735" width="10.33203125" style="170" bestFit="1" customWidth="1"/>
    <col min="4736" max="4746" width="9.33203125" style="170" bestFit="1" customWidth="1"/>
    <col min="4747" max="4748" width="8.33203125" style="170" bestFit="1" customWidth="1"/>
    <col min="4749" max="4749" width="12.88671875" style="170" bestFit="1" customWidth="1"/>
    <col min="4750" max="4750" width="13.109375" style="170" bestFit="1" customWidth="1"/>
    <col min="4751" max="4751" width="11.109375" style="170" bestFit="1" customWidth="1"/>
    <col min="4752" max="4752" width="11.88671875" style="170" bestFit="1" customWidth="1"/>
    <col min="4753" max="4864" width="8.88671875" style="170"/>
    <col min="4865" max="4865" width="10.6640625" style="170" bestFit="1" customWidth="1"/>
    <col min="4866" max="4866" width="11.33203125" style="170" bestFit="1" customWidth="1"/>
    <col min="4867" max="4868" width="12.88671875" style="170" bestFit="1" customWidth="1"/>
    <col min="4869" max="4869" width="14" style="170" bestFit="1" customWidth="1"/>
    <col min="4870" max="4871" width="12.88671875" style="170" bestFit="1" customWidth="1"/>
    <col min="4872" max="4873" width="11.33203125" style="170" bestFit="1" customWidth="1"/>
    <col min="4874" max="4875" width="12.88671875" style="170" bestFit="1" customWidth="1"/>
    <col min="4876" max="4876" width="11.33203125" style="170" bestFit="1" customWidth="1"/>
    <col min="4877" max="4877" width="12.88671875" style="170" bestFit="1" customWidth="1"/>
    <col min="4878" max="4878" width="11.33203125" style="170" bestFit="1" customWidth="1"/>
    <col min="4879" max="4884" width="12.88671875" style="170" bestFit="1" customWidth="1"/>
    <col min="4885" max="4886" width="11.33203125" style="170" bestFit="1" customWidth="1"/>
    <col min="4887" max="4892" width="12.88671875" style="170" bestFit="1" customWidth="1"/>
    <col min="4893" max="4894" width="11.33203125" style="170" bestFit="1" customWidth="1"/>
    <col min="4895" max="4897" width="12.88671875" style="170" bestFit="1" customWidth="1"/>
    <col min="4898" max="4900" width="11.33203125" style="170" bestFit="1" customWidth="1"/>
    <col min="4901" max="4904" width="12.88671875" style="170" bestFit="1" customWidth="1"/>
    <col min="4905" max="4905" width="11.33203125" style="170" bestFit="1" customWidth="1"/>
    <col min="4906" max="4931" width="12.88671875" style="170" bestFit="1" customWidth="1"/>
    <col min="4932" max="4933" width="11.33203125" style="170" bestFit="1" customWidth="1"/>
    <col min="4934" max="4934" width="15" style="170" bestFit="1" customWidth="1"/>
    <col min="4935" max="4936" width="8.88671875" style="170"/>
    <col min="4937" max="4937" width="8.33203125" style="170" bestFit="1" customWidth="1"/>
    <col min="4938" max="4938" width="10.33203125" style="170" bestFit="1" customWidth="1"/>
    <col min="4939" max="4939" width="9.33203125" style="170" bestFit="1" customWidth="1"/>
    <col min="4940" max="4940" width="11.33203125" style="170" bestFit="1" customWidth="1"/>
    <col min="4941" max="4941" width="8.33203125" style="170" bestFit="1" customWidth="1"/>
    <col min="4942" max="4943" width="10.33203125" style="170" bestFit="1" customWidth="1"/>
    <col min="4944" max="4944" width="9.33203125" style="170" bestFit="1" customWidth="1"/>
    <col min="4945" max="4947" width="8.33203125" style="170" bestFit="1" customWidth="1"/>
    <col min="4948" max="4948" width="10.33203125" style="170" bestFit="1" customWidth="1"/>
    <col min="4949" max="4949" width="8.33203125" style="170" bestFit="1" customWidth="1"/>
    <col min="4950" max="4950" width="11.33203125" style="170" bestFit="1" customWidth="1"/>
    <col min="4951" max="4951" width="9.33203125" style="170" bestFit="1" customWidth="1"/>
    <col min="4952" max="4952" width="10.33203125" style="170" bestFit="1" customWidth="1"/>
    <col min="4953" max="4953" width="9.33203125" style="170" bestFit="1" customWidth="1"/>
    <col min="4954" max="4955" width="10.33203125" style="170" bestFit="1" customWidth="1"/>
    <col min="4956" max="4956" width="8.33203125" style="170" bestFit="1" customWidth="1"/>
    <col min="4957" max="4957" width="9.33203125" style="170" bestFit="1" customWidth="1"/>
    <col min="4958" max="4958" width="8.33203125" style="170" bestFit="1" customWidth="1"/>
    <col min="4959" max="4959" width="9.33203125" style="170" bestFit="1" customWidth="1"/>
    <col min="4960" max="4961" width="10.33203125" style="170" bestFit="1" customWidth="1"/>
    <col min="4962" max="4963" width="9.33203125" style="170" bestFit="1" customWidth="1"/>
    <col min="4964" max="4964" width="8.33203125" style="170" bestFit="1" customWidth="1"/>
    <col min="4965" max="4967" width="9.33203125" style="170" bestFit="1" customWidth="1"/>
    <col min="4968" max="4968" width="10.33203125" style="170" bestFit="1" customWidth="1"/>
    <col min="4969" max="4970" width="9.33203125" style="170" bestFit="1" customWidth="1"/>
    <col min="4971" max="4972" width="8.33203125" style="170" bestFit="1" customWidth="1"/>
    <col min="4973" max="4976" width="9.33203125" style="170" bestFit="1" customWidth="1"/>
    <col min="4977" max="4981" width="10.33203125" style="170" bestFit="1" customWidth="1"/>
    <col min="4982" max="4986" width="9.33203125" style="170" bestFit="1" customWidth="1"/>
    <col min="4987" max="4987" width="11.33203125" style="170" bestFit="1" customWidth="1"/>
    <col min="4988" max="4988" width="9.33203125" style="170" bestFit="1" customWidth="1"/>
    <col min="4989" max="4989" width="10.33203125" style="170" bestFit="1" customWidth="1"/>
    <col min="4990" max="4990" width="9.33203125" style="170" bestFit="1" customWidth="1"/>
    <col min="4991" max="4991" width="10.33203125" style="170" bestFit="1" customWidth="1"/>
    <col min="4992" max="5002" width="9.33203125" style="170" bestFit="1" customWidth="1"/>
    <col min="5003" max="5004" width="8.33203125" style="170" bestFit="1" customWidth="1"/>
    <col min="5005" max="5005" width="12.88671875" style="170" bestFit="1" customWidth="1"/>
    <col min="5006" max="5006" width="13.109375" style="170" bestFit="1" customWidth="1"/>
    <col min="5007" max="5007" width="11.109375" style="170" bestFit="1" customWidth="1"/>
    <col min="5008" max="5008" width="11.88671875" style="170" bestFit="1" customWidth="1"/>
    <col min="5009" max="5120" width="8.88671875" style="170"/>
    <col min="5121" max="5121" width="10.6640625" style="170" bestFit="1" customWidth="1"/>
    <col min="5122" max="5122" width="11.33203125" style="170" bestFit="1" customWidth="1"/>
    <col min="5123" max="5124" width="12.88671875" style="170" bestFit="1" customWidth="1"/>
    <col min="5125" max="5125" width="14" style="170" bestFit="1" customWidth="1"/>
    <col min="5126" max="5127" width="12.88671875" style="170" bestFit="1" customWidth="1"/>
    <col min="5128" max="5129" width="11.33203125" style="170" bestFit="1" customWidth="1"/>
    <col min="5130" max="5131" width="12.88671875" style="170" bestFit="1" customWidth="1"/>
    <col min="5132" max="5132" width="11.33203125" style="170" bestFit="1" customWidth="1"/>
    <col min="5133" max="5133" width="12.88671875" style="170" bestFit="1" customWidth="1"/>
    <col min="5134" max="5134" width="11.33203125" style="170" bestFit="1" customWidth="1"/>
    <col min="5135" max="5140" width="12.88671875" style="170" bestFit="1" customWidth="1"/>
    <col min="5141" max="5142" width="11.33203125" style="170" bestFit="1" customWidth="1"/>
    <col min="5143" max="5148" width="12.88671875" style="170" bestFit="1" customWidth="1"/>
    <col min="5149" max="5150" width="11.33203125" style="170" bestFit="1" customWidth="1"/>
    <col min="5151" max="5153" width="12.88671875" style="170" bestFit="1" customWidth="1"/>
    <col min="5154" max="5156" width="11.33203125" style="170" bestFit="1" customWidth="1"/>
    <col min="5157" max="5160" width="12.88671875" style="170" bestFit="1" customWidth="1"/>
    <col min="5161" max="5161" width="11.33203125" style="170" bestFit="1" customWidth="1"/>
    <col min="5162" max="5187" width="12.88671875" style="170" bestFit="1" customWidth="1"/>
    <col min="5188" max="5189" width="11.33203125" style="170" bestFit="1" customWidth="1"/>
    <col min="5190" max="5190" width="15" style="170" bestFit="1" customWidth="1"/>
    <col min="5191" max="5192" width="8.88671875" style="170"/>
    <col min="5193" max="5193" width="8.33203125" style="170" bestFit="1" customWidth="1"/>
    <col min="5194" max="5194" width="10.33203125" style="170" bestFit="1" customWidth="1"/>
    <col min="5195" max="5195" width="9.33203125" style="170" bestFit="1" customWidth="1"/>
    <col min="5196" max="5196" width="11.33203125" style="170" bestFit="1" customWidth="1"/>
    <col min="5197" max="5197" width="8.33203125" style="170" bestFit="1" customWidth="1"/>
    <col min="5198" max="5199" width="10.33203125" style="170" bestFit="1" customWidth="1"/>
    <col min="5200" max="5200" width="9.33203125" style="170" bestFit="1" customWidth="1"/>
    <col min="5201" max="5203" width="8.33203125" style="170" bestFit="1" customWidth="1"/>
    <col min="5204" max="5204" width="10.33203125" style="170" bestFit="1" customWidth="1"/>
    <col min="5205" max="5205" width="8.33203125" style="170" bestFit="1" customWidth="1"/>
    <col min="5206" max="5206" width="11.33203125" style="170" bestFit="1" customWidth="1"/>
    <col min="5207" max="5207" width="9.33203125" style="170" bestFit="1" customWidth="1"/>
    <col min="5208" max="5208" width="10.33203125" style="170" bestFit="1" customWidth="1"/>
    <col min="5209" max="5209" width="9.33203125" style="170" bestFit="1" customWidth="1"/>
    <col min="5210" max="5211" width="10.33203125" style="170" bestFit="1" customWidth="1"/>
    <col min="5212" max="5212" width="8.33203125" style="170" bestFit="1" customWidth="1"/>
    <col min="5213" max="5213" width="9.33203125" style="170" bestFit="1" customWidth="1"/>
    <col min="5214" max="5214" width="8.33203125" style="170" bestFit="1" customWidth="1"/>
    <col min="5215" max="5215" width="9.33203125" style="170" bestFit="1" customWidth="1"/>
    <col min="5216" max="5217" width="10.33203125" style="170" bestFit="1" customWidth="1"/>
    <col min="5218" max="5219" width="9.33203125" style="170" bestFit="1" customWidth="1"/>
    <col min="5220" max="5220" width="8.33203125" style="170" bestFit="1" customWidth="1"/>
    <col min="5221" max="5223" width="9.33203125" style="170" bestFit="1" customWidth="1"/>
    <col min="5224" max="5224" width="10.33203125" style="170" bestFit="1" customWidth="1"/>
    <col min="5225" max="5226" width="9.33203125" style="170" bestFit="1" customWidth="1"/>
    <col min="5227" max="5228" width="8.33203125" style="170" bestFit="1" customWidth="1"/>
    <col min="5229" max="5232" width="9.33203125" style="170" bestFit="1" customWidth="1"/>
    <col min="5233" max="5237" width="10.33203125" style="170" bestFit="1" customWidth="1"/>
    <col min="5238" max="5242" width="9.33203125" style="170" bestFit="1" customWidth="1"/>
    <col min="5243" max="5243" width="11.33203125" style="170" bestFit="1" customWidth="1"/>
    <col min="5244" max="5244" width="9.33203125" style="170" bestFit="1" customWidth="1"/>
    <col min="5245" max="5245" width="10.33203125" style="170" bestFit="1" customWidth="1"/>
    <col min="5246" max="5246" width="9.33203125" style="170" bestFit="1" customWidth="1"/>
    <col min="5247" max="5247" width="10.33203125" style="170" bestFit="1" customWidth="1"/>
    <col min="5248" max="5258" width="9.33203125" style="170" bestFit="1" customWidth="1"/>
    <col min="5259" max="5260" width="8.33203125" style="170" bestFit="1" customWidth="1"/>
    <col min="5261" max="5261" width="12.88671875" style="170" bestFit="1" customWidth="1"/>
    <col min="5262" max="5262" width="13.109375" style="170" bestFit="1" customWidth="1"/>
    <col min="5263" max="5263" width="11.109375" style="170" bestFit="1" customWidth="1"/>
    <col min="5264" max="5264" width="11.88671875" style="170" bestFit="1" customWidth="1"/>
    <col min="5265" max="5376" width="8.88671875" style="170"/>
    <col min="5377" max="5377" width="10.6640625" style="170" bestFit="1" customWidth="1"/>
    <col min="5378" max="5378" width="11.33203125" style="170" bestFit="1" customWidth="1"/>
    <col min="5379" max="5380" width="12.88671875" style="170" bestFit="1" customWidth="1"/>
    <col min="5381" max="5381" width="14" style="170" bestFit="1" customWidth="1"/>
    <col min="5382" max="5383" width="12.88671875" style="170" bestFit="1" customWidth="1"/>
    <col min="5384" max="5385" width="11.33203125" style="170" bestFit="1" customWidth="1"/>
    <col min="5386" max="5387" width="12.88671875" style="170" bestFit="1" customWidth="1"/>
    <col min="5388" max="5388" width="11.33203125" style="170" bestFit="1" customWidth="1"/>
    <col min="5389" max="5389" width="12.88671875" style="170" bestFit="1" customWidth="1"/>
    <col min="5390" max="5390" width="11.33203125" style="170" bestFit="1" customWidth="1"/>
    <col min="5391" max="5396" width="12.88671875" style="170" bestFit="1" customWidth="1"/>
    <col min="5397" max="5398" width="11.33203125" style="170" bestFit="1" customWidth="1"/>
    <col min="5399" max="5404" width="12.88671875" style="170" bestFit="1" customWidth="1"/>
    <col min="5405" max="5406" width="11.33203125" style="170" bestFit="1" customWidth="1"/>
    <col min="5407" max="5409" width="12.88671875" style="170" bestFit="1" customWidth="1"/>
    <col min="5410" max="5412" width="11.33203125" style="170" bestFit="1" customWidth="1"/>
    <col min="5413" max="5416" width="12.88671875" style="170" bestFit="1" customWidth="1"/>
    <col min="5417" max="5417" width="11.33203125" style="170" bestFit="1" customWidth="1"/>
    <col min="5418" max="5443" width="12.88671875" style="170" bestFit="1" customWidth="1"/>
    <col min="5444" max="5445" width="11.33203125" style="170" bestFit="1" customWidth="1"/>
    <col min="5446" max="5446" width="15" style="170" bestFit="1" customWidth="1"/>
    <col min="5447" max="5448" width="8.88671875" style="170"/>
    <col min="5449" max="5449" width="8.33203125" style="170" bestFit="1" customWidth="1"/>
    <col min="5450" max="5450" width="10.33203125" style="170" bestFit="1" customWidth="1"/>
    <col min="5451" max="5451" width="9.33203125" style="170" bestFit="1" customWidth="1"/>
    <col min="5452" max="5452" width="11.33203125" style="170" bestFit="1" customWidth="1"/>
    <col min="5453" max="5453" width="8.33203125" style="170" bestFit="1" customWidth="1"/>
    <col min="5454" max="5455" width="10.33203125" style="170" bestFit="1" customWidth="1"/>
    <col min="5456" max="5456" width="9.33203125" style="170" bestFit="1" customWidth="1"/>
    <col min="5457" max="5459" width="8.33203125" style="170" bestFit="1" customWidth="1"/>
    <col min="5460" max="5460" width="10.33203125" style="170" bestFit="1" customWidth="1"/>
    <col min="5461" max="5461" width="8.33203125" style="170" bestFit="1" customWidth="1"/>
    <col min="5462" max="5462" width="11.33203125" style="170" bestFit="1" customWidth="1"/>
    <col min="5463" max="5463" width="9.33203125" style="170" bestFit="1" customWidth="1"/>
    <col min="5464" max="5464" width="10.33203125" style="170" bestFit="1" customWidth="1"/>
    <col min="5465" max="5465" width="9.33203125" style="170" bestFit="1" customWidth="1"/>
    <col min="5466" max="5467" width="10.33203125" style="170" bestFit="1" customWidth="1"/>
    <col min="5468" max="5468" width="8.33203125" style="170" bestFit="1" customWidth="1"/>
    <col min="5469" max="5469" width="9.33203125" style="170" bestFit="1" customWidth="1"/>
    <col min="5470" max="5470" width="8.33203125" style="170" bestFit="1" customWidth="1"/>
    <col min="5471" max="5471" width="9.33203125" style="170" bestFit="1" customWidth="1"/>
    <col min="5472" max="5473" width="10.33203125" style="170" bestFit="1" customWidth="1"/>
    <col min="5474" max="5475" width="9.33203125" style="170" bestFit="1" customWidth="1"/>
    <col min="5476" max="5476" width="8.33203125" style="170" bestFit="1" customWidth="1"/>
    <col min="5477" max="5479" width="9.33203125" style="170" bestFit="1" customWidth="1"/>
    <col min="5480" max="5480" width="10.33203125" style="170" bestFit="1" customWidth="1"/>
    <col min="5481" max="5482" width="9.33203125" style="170" bestFit="1" customWidth="1"/>
    <col min="5483" max="5484" width="8.33203125" style="170" bestFit="1" customWidth="1"/>
    <col min="5485" max="5488" width="9.33203125" style="170" bestFit="1" customWidth="1"/>
    <col min="5489" max="5493" width="10.33203125" style="170" bestFit="1" customWidth="1"/>
    <col min="5494" max="5498" width="9.33203125" style="170" bestFit="1" customWidth="1"/>
    <col min="5499" max="5499" width="11.33203125" style="170" bestFit="1" customWidth="1"/>
    <col min="5500" max="5500" width="9.33203125" style="170" bestFit="1" customWidth="1"/>
    <col min="5501" max="5501" width="10.33203125" style="170" bestFit="1" customWidth="1"/>
    <col min="5502" max="5502" width="9.33203125" style="170" bestFit="1" customWidth="1"/>
    <col min="5503" max="5503" width="10.33203125" style="170" bestFit="1" customWidth="1"/>
    <col min="5504" max="5514" width="9.33203125" style="170" bestFit="1" customWidth="1"/>
    <col min="5515" max="5516" width="8.33203125" style="170" bestFit="1" customWidth="1"/>
    <col min="5517" max="5517" width="12.88671875" style="170" bestFit="1" customWidth="1"/>
    <col min="5518" max="5518" width="13.109375" style="170" bestFit="1" customWidth="1"/>
    <col min="5519" max="5519" width="11.109375" style="170" bestFit="1" customWidth="1"/>
    <col min="5520" max="5520" width="11.88671875" style="170" bestFit="1" customWidth="1"/>
    <col min="5521" max="5632" width="8.88671875" style="170"/>
    <col min="5633" max="5633" width="10.6640625" style="170" bestFit="1" customWidth="1"/>
    <col min="5634" max="5634" width="11.33203125" style="170" bestFit="1" customWidth="1"/>
    <col min="5635" max="5636" width="12.88671875" style="170" bestFit="1" customWidth="1"/>
    <col min="5637" max="5637" width="14" style="170" bestFit="1" customWidth="1"/>
    <col min="5638" max="5639" width="12.88671875" style="170" bestFit="1" customWidth="1"/>
    <col min="5640" max="5641" width="11.33203125" style="170" bestFit="1" customWidth="1"/>
    <col min="5642" max="5643" width="12.88671875" style="170" bestFit="1" customWidth="1"/>
    <col min="5644" max="5644" width="11.33203125" style="170" bestFit="1" customWidth="1"/>
    <col min="5645" max="5645" width="12.88671875" style="170" bestFit="1" customWidth="1"/>
    <col min="5646" max="5646" width="11.33203125" style="170" bestFit="1" customWidth="1"/>
    <col min="5647" max="5652" width="12.88671875" style="170" bestFit="1" customWidth="1"/>
    <col min="5653" max="5654" width="11.33203125" style="170" bestFit="1" customWidth="1"/>
    <col min="5655" max="5660" width="12.88671875" style="170" bestFit="1" customWidth="1"/>
    <col min="5661" max="5662" width="11.33203125" style="170" bestFit="1" customWidth="1"/>
    <col min="5663" max="5665" width="12.88671875" style="170" bestFit="1" customWidth="1"/>
    <col min="5666" max="5668" width="11.33203125" style="170" bestFit="1" customWidth="1"/>
    <col min="5669" max="5672" width="12.88671875" style="170" bestFit="1" customWidth="1"/>
    <col min="5673" max="5673" width="11.33203125" style="170" bestFit="1" customWidth="1"/>
    <col min="5674" max="5699" width="12.88671875" style="170" bestFit="1" customWidth="1"/>
    <col min="5700" max="5701" width="11.33203125" style="170" bestFit="1" customWidth="1"/>
    <col min="5702" max="5702" width="15" style="170" bestFit="1" customWidth="1"/>
    <col min="5703" max="5704" width="8.88671875" style="170"/>
    <col min="5705" max="5705" width="8.33203125" style="170" bestFit="1" customWidth="1"/>
    <col min="5706" max="5706" width="10.33203125" style="170" bestFit="1" customWidth="1"/>
    <col min="5707" max="5707" width="9.33203125" style="170" bestFit="1" customWidth="1"/>
    <col min="5708" max="5708" width="11.33203125" style="170" bestFit="1" customWidth="1"/>
    <col min="5709" max="5709" width="8.33203125" style="170" bestFit="1" customWidth="1"/>
    <col min="5710" max="5711" width="10.33203125" style="170" bestFit="1" customWidth="1"/>
    <col min="5712" max="5712" width="9.33203125" style="170" bestFit="1" customWidth="1"/>
    <col min="5713" max="5715" width="8.33203125" style="170" bestFit="1" customWidth="1"/>
    <col min="5716" max="5716" width="10.33203125" style="170" bestFit="1" customWidth="1"/>
    <col min="5717" max="5717" width="8.33203125" style="170" bestFit="1" customWidth="1"/>
    <col min="5718" max="5718" width="11.33203125" style="170" bestFit="1" customWidth="1"/>
    <col min="5719" max="5719" width="9.33203125" style="170" bestFit="1" customWidth="1"/>
    <col min="5720" max="5720" width="10.33203125" style="170" bestFit="1" customWidth="1"/>
    <col min="5721" max="5721" width="9.33203125" style="170" bestFit="1" customWidth="1"/>
    <col min="5722" max="5723" width="10.33203125" style="170" bestFit="1" customWidth="1"/>
    <col min="5724" max="5724" width="8.33203125" style="170" bestFit="1" customWidth="1"/>
    <col min="5725" max="5725" width="9.33203125" style="170" bestFit="1" customWidth="1"/>
    <col min="5726" max="5726" width="8.33203125" style="170" bestFit="1" customWidth="1"/>
    <col min="5727" max="5727" width="9.33203125" style="170" bestFit="1" customWidth="1"/>
    <col min="5728" max="5729" width="10.33203125" style="170" bestFit="1" customWidth="1"/>
    <col min="5730" max="5731" width="9.33203125" style="170" bestFit="1" customWidth="1"/>
    <col min="5732" max="5732" width="8.33203125" style="170" bestFit="1" customWidth="1"/>
    <col min="5733" max="5735" width="9.33203125" style="170" bestFit="1" customWidth="1"/>
    <col min="5736" max="5736" width="10.33203125" style="170" bestFit="1" customWidth="1"/>
    <col min="5737" max="5738" width="9.33203125" style="170" bestFit="1" customWidth="1"/>
    <col min="5739" max="5740" width="8.33203125" style="170" bestFit="1" customWidth="1"/>
    <col min="5741" max="5744" width="9.33203125" style="170" bestFit="1" customWidth="1"/>
    <col min="5745" max="5749" width="10.33203125" style="170" bestFit="1" customWidth="1"/>
    <col min="5750" max="5754" width="9.33203125" style="170" bestFit="1" customWidth="1"/>
    <col min="5755" max="5755" width="11.33203125" style="170" bestFit="1" customWidth="1"/>
    <col min="5756" max="5756" width="9.33203125" style="170" bestFit="1" customWidth="1"/>
    <col min="5757" max="5757" width="10.33203125" style="170" bestFit="1" customWidth="1"/>
    <col min="5758" max="5758" width="9.33203125" style="170" bestFit="1" customWidth="1"/>
    <col min="5759" max="5759" width="10.33203125" style="170" bestFit="1" customWidth="1"/>
    <col min="5760" max="5770" width="9.33203125" style="170" bestFit="1" customWidth="1"/>
    <col min="5771" max="5772" width="8.33203125" style="170" bestFit="1" customWidth="1"/>
    <col min="5773" max="5773" width="12.88671875" style="170" bestFit="1" customWidth="1"/>
    <col min="5774" max="5774" width="13.109375" style="170" bestFit="1" customWidth="1"/>
    <col min="5775" max="5775" width="11.109375" style="170" bestFit="1" customWidth="1"/>
    <col min="5776" max="5776" width="11.88671875" style="170" bestFit="1" customWidth="1"/>
    <col min="5777" max="5888" width="8.88671875" style="170"/>
    <col min="5889" max="5889" width="10.6640625" style="170" bestFit="1" customWidth="1"/>
    <col min="5890" max="5890" width="11.33203125" style="170" bestFit="1" customWidth="1"/>
    <col min="5891" max="5892" width="12.88671875" style="170" bestFit="1" customWidth="1"/>
    <col min="5893" max="5893" width="14" style="170" bestFit="1" customWidth="1"/>
    <col min="5894" max="5895" width="12.88671875" style="170" bestFit="1" customWidth="1"/>
    <col min="5896" max="5897" width="11.33203125" style="170" bestFit="1" customWidth="1"/>
    <col min="5898" max="5899" width="12.88671875" style="170" bestFit="1" customWidth="1"/>
    <col min="5900" max="5900" width="11.33203125" style="170" bestFit="1" customWidth="1"/>
    <col min="5901" max="5901" width="12.88671875" style="170" bestFit="1" customWidth="1"/>
    <col min="5902" max="5902" width="11.33203125" style="170" bestFit="1" customWidth="1"/>
    <col min="5903" max="5908" width="12.88671875" style="170" bestFit="1" customWidth="1"/>
    <col min="5909" max="5910" width="11.33203125" style="170" bestFit="1" customWidth="1"/>
    <col min="5911" max="5916" width="12.88671875" style="170" bestFit="1" customWidth="1"/>
    <col min="5917" max="5918" width="11.33203125" style="170" bestFit="1" customWidth="1"/>
    <col min="5919" max="5921" width="12.88671875" style="170" bestFit="1" customWidth="1"/>
    <col min="5922" max="5924" width="11.33203125" style="170" bestFit="1" customWidth="1"/>
    <col min="5925" max="5928" width="12.88671875" style="170" bestFit="1" customWidth="1"/>
    <col min="5929" max="5929" width="11.33203125" style="170" bestFit="1" customWidth="1"/>
    <col min="5930" max="5955" width="12.88671875" style="170" bestFit="1" customWidth="1"/>
    <col min="5956" max="5957" width="11.33203125" style="170" bestFit="1" customWidth="1"/>
    <col min="5958" max="5958" width="15" style="170" bestFit="1" customWidth="1"/>
    <col min="5959" max="5960" width="8.88671875" style="170"/>
    <col min="5961" max="5961" width="8.33203125" style="170" bestFit="1" customWidth="1"/>
    <col min="5962" max="5962" width="10.33203125" style="170" bestFit="1" customWidth="1"/>
    <col min="5963" max="5963" width="9.33203125" style="170" bestFit="1" customWidth="1"/>
    <col min="5964" max="5964" width="11.33203125" style="170" bestFit="1" customWidth="1"/>
    <col min="5965" max="5965" width="8.33203125" style="170" bestFit="1" customWidth="1"/>
    <col min="5966" max="5967" width="10.33203125" style="170" bestFit="1" customWidth="1"/>
    <col min="5968" max="5968" width="9.33203125" style="170" bestFit="1" customWidth="1"/>
    <col min="5969" max="5971" width="8.33203125" style="170" bestFit="1" customWidth="1"/>
    <col min="5972" max="5972" width="10.33203125" style="170" bestFit="1" customWidth="1"/>
    <col min="5973" max="5973" width="8.33203125" style="170" bestFit="1" customWidth="1"/>
    <col min="5974" max="5974" width="11.33203125" style="170" bestFit="1" customWidth="1"/>
    <col min="5975" max="5975" width="9.33203125" style="170" bestFit="1" customWidth="1"/>
    <col min="5976" max="5976" width="10.33203125" style="170" bestFit="1" customWidth="1"/>
    <col min="5977" max="5977" width="9.33203125" style="170" bestFit="1" customWidth="1"/>
    <col min="5978" max="5979" width="10.33203125" style="170" bestFit="1" customWidth="1"/>
    <col min="5980" max="5980" width="8.33203125" style="170" bestFit="1" customWidth="1"/>
    <col min="5981" max="5981" width="9.33203125" style="170" bestFit="1" customWidth="1"/>
    <col min="5982" max="5982" width="8.33203125" style="170" bestFit="1" customWidth="1"/>
    <col min="5983" max="5983" width="9.33203125" style="170" bestFit="1" customWidth="1"/>
    <col min="5984" max="5985" width="10.33203125" style="170" bestFit="1" customWidth="1"/>
    <col min="5986" max="5987" width="9.33203125" style="170" bestFit="1" customWidth="1"/>
    <col min="5988" max="5988" width="8.33203125" style="170" bestFit="1" customWidth="1"/>
    <col min="5989" max="5991" width="9.33203125" style="170" bestFit="1" customWidth="1"/>
    <col min="5992" max="5992" width="10.33203125" style="170" bestFit="1" customWidth="1"/>
    <col min="5993" max="5994" width="9.33203125" style="170" bestFit="1" customWidth="1"/>
    <col min="5995" max="5996" width="8.33203125" style="170" bestFit="1" customWidth="1"/>
    <col min="5997" max="6000" width="9.33203125" style="170" bestFit="1" customWidth="1"/>
    <col min="6001" max="6005" width="10.33203125" style="170" bestFit="1" customWidth="1"/>
    <col min="6006" max="6010" width="9.33203125" style="170" bestFit="1" customWidth="1"/>
    <col min="6011" max="6011" width="11.33203125" style="170" bestFit="1" customWidth="1"/>
    <col min="6012" max="6012" width="9.33203125" style="170" bestFit="1" customWidth="1"/>
    <col min="6013" max="6013" width="10.33203125" style="170" bestFit="1" customWidth="1"/>
    <col min="6014" max="6014" width="9.33203125" style="170" bestFit="1" customWidth="1"/>
    <col min="6015" max="6015" width="10.33203125" style="170" bestFit="1" customWidth="1"/>
    <col min="6016" max="6026" width="9.33203125" style="170" bestFit="1" customWidth="1"/>
    <col min="6027" max="6028" width="8.33203125" style="170" bestFit="1" customWidth="1"/>
    <col min="6029" max="6029" width="12.88671875" style="170" bestFit="1" customWidth="1"/>
    <col min="6030" max="6030" width="13.109375" style="170" bestFit="1" customWidth="1"/>
    <col min="6031" max="6031" width="11.109375" style="170" bestFit="1" customWidth="1"/>
    <col min="6032" max="6032" width="11.88671875" style="170" bestFit="1" customWidth="1"/>
    <col min="6033" max="6144" width="8.88671875" style="170"/>
    <col min="6145" max="6145" width="10.6640625" style="170" bestFit="1" customWidth="1"/>
    <col min="6146" max="6146" width="11.33203125" style="170" bestFit="1" customWidth="1"/>
    <col min="6147" max="6148" width="12.88671875" style="170" bestFit="1" customWidth="1"/>
    <col min="6149" max="6149" width="14" style="170" bestFit="1" customWidth="1"/>
    <col min="6150" max="6151" width="12.88671875" style="170" bestFit="1" customWidth="1"/>
    <col min="6152" max="6153" width="11.33203125" style="170" bestFit="1" customWidth="1"/>
    <col min="6154" max="6155" width="12.88671875" style="170" bestFit="1" customWidth="1"/>
    <col min="6156" max="6156" width="11.33203125" style="170" bestFit="1" customWidth="1"/>
    <col min="6157" max="6157" width="12.88671875" style="170" bestFit="1" customWidth="1"/>
    <col min="6158" max="6158" width="11.33203125" style="170" bestFit="1" customWidth="1"/>
    <col min="6159" max="6164" width="12.88671875" style="170" bestFit="1" customWidth="1"/>
    <col min="6165" max="6166" width="11.33203125" style="170" bestFit="1" customWidth="1"/>
    <col min="6167" max="6172" width="12.88671875" style="170" bestFit="1" customWidth="1"/>
    <col min="6173" max="6174" width="11.33203125" style="170" bestFit="1" customWidth="1"/>
    <col min="6175" max="6177" width="12.88671875" style="170" bestFit="1" customWidth="1"/>
    <col min="6178" max="6180" width="11.33203125" style="170" bestFit="1" customWidth="1"/>
    <col min="6181" max="6184" width="12.88671875" style="170" bestFit="1" customWidth="1"/>
    <col min="6185" max="6185" width="11.33203125" style="170" bestFit="1" customWidth="1"/>
    <col min="6186" max="6211" width="12.88671875" style="170" bestFit="1" customWidth="1"/>
    <col min="6212" max="6213" width="11.33203125" style="170" bestFit="1" customWidth="1"/>
    <col min="6214" max="6214" width="15" style="170" bestFit="1" customWidth="1"/>
    <col min="6215" max="6216" width="8.88671875" style="170"/>
    <col min="6217" max="6217" width="8.33203125" style="170" bestFit="1" customWidth="1"/>
    <col min="6218" max="6218" width="10.33203125" style="170" bestFit="1" customWidth="1"/>
    <col min="6219" max="6219" width="9.33203125" style="170" bestFit="1" customWidth="1"/>
    <col min="6220" max="6220" width="11.33203125" style="170" bestFit="1" customWidth="1"/>
    <col min="6221" max="6221" width="8.33203125" style="170" bestFit="1" customWidth="1"/>
    <col min="6222" max="6223" width="10.33203125" style="170" bestFit="1" customWidth="1"/>
    <col min="6224" max="6224" width="9.33203125" style="170" bestFit="1" customWidth="1"/>
    <col min="6225" max="6227" width="8.33203125" style="170" bestFit="1" customWidth="1"/>
    <col min="6228" max="6228" width="10.33203125" style="170" bestFit="1" customWidth="1"/>
    <col min="6229" max="6229" width="8.33203125" style="170" bestFit="1" customWidth="1"/>
    <col min="6230" max="6230" width="11.33203125" style="170" bestFit="1" customWidth="1"/>
    <col min="6231" max="6231" width="9.33203125" style="170" bestFit="1" customWidth="1"/>
    <col min="6232" max="6232" width="10.33203125" style="170" bestFit="1" customWidth="1"/>
    <col min="6233" max="6233" width="9.33203125" style="170" bestFit="1" customWidth="1"/>
    <col min="6234" max="6235" width="10.33203125" style="170" bestFit="1" customWidth="1"/>
    <col min="6236" max="6236" width="8.33203125" style="170" bestFit="1" customWidth="1"/>
    <col min="6237" max="6237" width="9.33203125" style="170" bestFit="1" customWidth="1"/>
    <col min="6238" max="6238" width="8.33203125" style="170" bestFit="1" customWidth="1"/>
    <col min="6239" max="6239" width="9.33203125" style="170" bestFit="1" customWidth="1"/>
    <col min="6240" max="6241" width="10.33203125" style="170" bestFit="1" customWidth="1"/>
    <col min="6242" max="6243" width="9.33203125" style="170" bestFit="1" customWidth="1"/>
    <col min="6244" max="6244" width="8.33203125" style="170" bestFit="1" customWidth="1"/>
    <col min="6245" max="6247" width="9.33203125" style="170" bestFit="1" customWidth="1"/>
    <col min="6248" max="6248" width="10.33203125" style="170" bestFit="1" customWidth="1"/>
    <col min="6249" max="6250" width="9.33203125" style="170" bestFit="1" customWidth="1"/>
    <col min="6251" max="6252" width="8.33203125" style="170" bestFit="1" customWidth="1"/>
    <col min="6253" max="6256" width="9.33203125" style="170" bestFit="1" customWidth="1"/>
    <col min="6257" max="6261" width="10.33203125" style="170" bestFit="1" customWidth="1"/>
    <col min="6262" max="6266" width="9.33203125" style="170" bestFit="1" customWidth="1"/>
    <col min="6267" max="6267" width="11.33203125" style="170" bestFit="1" customWidth="1"/>
    <col min="6268" max="6268" width="9.33203125" style="170" bestFit="1" customWidth="1"/>
    <col min="6269" max="6269" width="10.33203125" style="170" bestFit="1" customWidth="1"/>
    <col min="6270" max="6270" width="9.33203125" style="170" bestFit="1" customWidth="1"/>
    <col min="6271" max="6271" width="10.33203125" style="170" bestFit="1" customWidth="1"/>
    <col min="6272" max="6282" width="9.33203125" style="170" bestFit="1" customWidth="1"/>
    <col min="6283" max="6284" width="8.33203125" style="170" bestFit="1" customWidth="1"/>
    <col min="6285" max="6285" width="12.88671875" style="170" bestFit="1" customWidth="1"/>
    <col min="6286" max="6286" width="13.109375" style="170" bestFit="1" customWidth="1"/>
    <col min="6287" max="6287" width="11.109375" style="170" bestFit="1" customWidth="1"/>
    <col min="6288" max="6288" width="11.88671875" style="170" bestFit="1" customWidth="1"/>
    <col min="6289" max="6400" width="8.88671875" style="170"/>
    <col min="6401" max="6401" width="10.6640625" style="170" bestFit="1" customWidth="1"/>
    <col min="6402" max="6402" width="11.33203125" style="170" bestFit="1" customWidth="1"/>
    <col min="6403" max="6404" width="12.88671875" style="170" bestFit="1" customWidth="1"/>
    <col min="6405" max="6405" width="14" style="170" bestFit="1" customWidth="1"/>
    <col min="6406" max="6407" width="12.88671875" style="170" bestFit="1" customWidth="1"/>
    <col min="6408" max="6409" width="11.33203125" style="170" bestFit="1" customWidth="1"/>
    <col min="6410" max="6411" width="12.88671875" style="170" bestFit="1" customWidth="1"/>
    <col min="6412" max="6412" width="11.33203125" style="170" bestFit="1" customWidth="1"/>
    <col min="6413" max="6413" width="12.88671875" style="170" bestFit="1" customWidth="1"/>
    <col min="6414" max="6414" width="11.33203125" style="170" bestFit="1" customWidth="1"/>
    <col min="6415" max="6420" width="12.88671875" style="170" bestFit="1" customWidth="1"/>
    <col min="6421" max="6422" width="11.33203125" style="170" bestFit="1" customWidth="1"/>
    <col min="6423" max="6428" width="12.88671875" style="170" bestFit="1" customWidth="1"/>
    <col min="6429" max="6430" width="11.33203125" style="170" bestFit="1" customWidth="1"/>
    <col min="6431" max="6433" width="12.88671875" style="170" bestFit="1" customWidth="1"/>
    <col min="6434" max="6436" width="11.33203125" style="170" bestFit="1" customWidth="1"/>
    <col min="6437" max="6440" width="12.88671875" style="170" bestFit="1" customWidth="1"/>
    <col min="6441" max="6441" width="11.33203125" style="170" bestFit="1" customWidth="1"/>
    <col min="6442" max="6467" width="12.88671875" style="170" bestFit="1" customWidth="1"/>
    <col min="6468" max="6469" width="11.33203125" style="170" bestFit="1" customWidth="1"/>
    <col min="6470" max="6470" width="15" style="170" bestFit="1" customWidth="1"/>
    <col min="6471" max="6472" width="8.88671875" style="170"/>
    <col min="6473" max="6473" width="8.33203125" style="170" bestFit="1" customWidth="1"/>
    <col min="6474" max="6474" width="10.33203125" style="170" bestFit="1" customWidth="1"/>
    <col min="6475" max="6475" width="9.33203125" style="170" bestFit="1" customWidth="1"/>
    <col min="6476" max="6476" width="11.33203125" style="170" bestFit="1" customWidth="1"/>
    <col min="6477" max="6477" width="8.33203125" style="170" bestFit="1" customWidth="1"/>
    <col min="6478" max="6479" width="10.33203125" style="170" bestFit="1" customWidth="1"/>
    <col min="6480" max="6480" width="9.33203125" style="170" bestFit="1" customWidth="1"/>
    <col min="6481" max="6483" width="8.33203125" style="170" bestFit="1" customWidth="1"/>
    <col min="6484" max="6484" width="10.33203125" style="170" bestFit="1" customWidth="1"/>
    <col min="6485" max="6485" width="8.33203125" style="170" bestFit="1" customWidth="1"/>
    <col min="6486" max="6486" width="11.33203125" style="170" bestFit="1" customWidth="1"/>
    <col min="6487" max="6487" width="9.33203125" style="170" bestFit="1" customWidth="1"/>
    <col min="6488" max="6488" width="10.33203125" style="170" bestFit="1" customWidth="1"/>
    <col min="6489" max="6489" width="9.33203125" style="170" bestFit="1" customWidth="1"/>
    <col min="6490" max="6491" width="10.33203125" style="170" bestFit="1" customWidth="1"/>
    <col min="6492" max="6492" width="8.33203125" style="170" bestFit="1" customWidth="1"/>
    <col min="6493" max="6493" width="9.33203125" style="170" bestFit="1" customWidth="1"/>
    <col min="6494" max="6494" width="8.33203125" style="170" bestFit="1" customWidth="1"/>
    <col min="6495" max="6495" width="9.33203125" style="170" bestFit="1" customWidth="1"/>
    <col min="6496" max="6497" width="10.33203125" style="170" bestFit="1" customWidth="1"/>
    <col min="6498" max="6499" width="9.33203125" style="170" bestFit="1" customWidth="1"/>
    <col min="6500" max="6500" width="8.33203125" style="170" bestFit="1" customWidth="1"/>
    <col min="6501" max="6503" width="9.33203125" style="170" bestFit="1" customWidth="1"/>
    <col min="6504" max="6504" width="10.33203125" style="170" bestFit="1" customWidth="1"/>
    <col min="6505" max="6506" width="9.33203125" style="170" bestFit="1" customWidth="1"/>
    <col min="6507" max="6508" width="8.33203125" style="170" bestFit="1" customWidth="1"/>
    <col min="6509" max="6512" width="9.33203125" style="170" bestFit="1" customWidth="1"/>
    <col min="6513" max="6517" width="10.33203125" style="170" bestFit="1" customWidth="1"/>
    <col min="6518" max="6522" width="9.33203125" style="170" bestFit="1" customWidth="1"/>
    <col min="6523" max="6523" width="11.33203125" style="170" bestFit="1" customWidth="1"/>
    <col min="6524" max="6524" width="9.33203125" style="170" bestFit="1" customWidth="1"/>
    <col min="6525" max="6525" width="10.33203125" style="170" bestFit="1" customWidth="1"/>
    <col min="6526" max="6526" width="9.33203125" style="170" bestFit="1" customWidth="1"/>
    <col min="6527" max="6527" width="10.33203125" style="170" bestFit="1" customWidth="1"/>
    <col min="6528" max="6538" width="9.33203125" style="170" bestFit="1" customWidth="1"/>
    <col min="6539" max="6540" width="8.33203125" style="170" bestFit="1" customWidth="1"/>
    <col min="6541" max="6541" width="12.88671875" style="170" bestFit="1" customWidth="1"/>
    <col min="6542" max="6542" width="13.109375" style="170" bestFit="1" customWidth="1"/>
    <col min="6543" max="6543" width="11.109375" style="170" bestFit="1" customWidth="1"/>
    <col min="6544" max="6544" width="11.88671875" style="170" bestFit="1" customWidth="1"/>
    <col min="6545" max="6656" width="8.88671875" style="170"/>
    <col min="6657" max="6657" width="10.6640625" style="170" bestFit="1" customWidth="1"/>
    <col min="6658" max="6658" width="11.33203125" style="170" bestFit="1" customWidth="1"/>
    <col min="6659" max="6660" width="12.88671875" style="170" bestFit="1" customWidth="1"/>
    <col min="6661" max="6661" width="14" style="170" bestFit="1" customWidth="1"/>
    <col min="6662" max="6663" width="12.88671875" style="170" bestFit="1" customWidth="1"/>
    <col min="6664" max="6665" width="11.33203125" style="170" bestFit="1" customWidth="1"/>
    <col min="6666" max="6667" width="12.88671875" style="170" bestFit="1" customWidth="1"/>
    <col min="6668" max="6668" width="11.33203125" style="170" bestFit="1" customWidth="1"/>
    <col min="6669" max="6669" width="12.88671875" style="170" bestFit="1" customWidth="1"/>
    <col min="6670" max="6670" width="11.33203125" style="170" bestFit="1" customWidth="1"/>
    <col min="6671" max="6676" width="12.88671875" style="170" bestFit="1" customWidth="1"/>
    <col min="6677" max="6678" width="11.33203125" style="170" bestFit="1" customWidth="1"/>
    <col min="6679" max="6684" width="12.88671875" style="170" bestFit="1" customWidth="1"/>
    <col min="6685" max="6686" width="11.33203125" style="170" bestFit="1" customWidth="1"/>
    <col min="6687" max="6689" width="12.88671875" style="170" bestFit="1" customWidth="1"/>
    <col min="6690" max="6692" width="11.33203125" style="170" bestFit="1" customWidth="1"/>
    <col min="6693" max="6696" width="12.88671875" style="170" bestFit="1" customWidth="1"/>
    <col min="6697" max="6697" width="11.33203125" style="170" bestFit="1" customWidth="1"/>
    <col min="6698" max="6723" width="12.88671875" style="170" bestFit="1" customWidth="1"/>
    <col min="6724" max="6725" width="11.33203125" style="170" bestFit="1" customWidth="1"/>
    <col min="6726" max="6726" width="15" style="170" bestFit="1" customWidth="1"/>
    <col min="6727" max="6728" width="8.88671875" style="170"/>
    <col min="6729" max="6729" width="8.33203125" style="170" bestFit="1" customWidth="1"/>
    <col min="6730" max="6730" width="10.33203125" style="170" bestFit="1" customWidth="1"/>
    <col min="6731" max="6731" width="9.33203125" style="170" bestFit="1" customWidth="1"/>
    <col min="6732" max="6732" width="11.33203125" style="170" bestFit="1" customWidth="1"/>
    <col min="6733" max="6733" width="8.33203125" style="170" bestFit="1" customWidth="1"/>
    <col min="6734" max="6735" width="10.33203125" style="170" bestFit="1" customWidth="1"/>
    <col min="6736" max="6736" width="9.33203125" style="170" bestFit="1" customWidth="1"/>
    <col min="6737" max="6739" width="8.33203125" style="170" bestFit="1" customWidth="1"/>
    <col min="6740" max="6740" width="10.33203125" style="170" bestFit="1" customWidth="1"/>
    <col min="6741" max="6741" width="8.33203125" style="170" bestFit="1" customWidth="1"/>
    <col min="6742" max="6742" width="11.33203125" style="170" bestFit="1" customWidth="1"/>
    <col min="6743" max="6743" width="9.33203125" style="170" bestFit="1" customWidth="1"/>
    <col min="6744" max="6744" width="10.33203125" style="170" bestFit="1" customWidth="1"/>
    <col min="6745" max="6745" width="9.33203125" style="170" bestFit="1" customWidth="1"/>
    <col min="6746" max="6747" width="10.33203125" style="170" bestFit="1" customWidth="1"/>
    <col min="6748" max="6748" width="8.33203125" style="170" bestFit="1" customWidth="1"/>
    <col min="6749" max="6749" width="9.33203125" style="170" bestFit="1" customWidth="1"/>
    <col min="6750" max="6750" width="8.33203125" style="170" bestFit="1" customWidth="1"/>
    <col min="6751" max="6751" width="9.33203125" style="170" bestFit="1" customWidth="1"/>
    <col min="6752" max="6753" width="10.33203125" style="170" bestFit="1" customWidth="1"/>
    <col min="6754" max="6755" width="9.33203125" style="170" bestFit="1" customWidth="1"/>
    <col min="6756" max="6756" width="8.33203125" style="170" bestFit="1" customWidth="1"/>
    <col min="6757" max="6759" width="9.33203125" style="170" bestFit="1" customWidth="1"/>
    <col min="6760" max="6760" width="10.33203125" style="170" bestFit="1" customWidth="1"/>
    <col min="6761" max="6762" width="9.33203125" style="170" bestFit="1" customWidth="1"/>
    <col min="6763" max="6764" width="8.33203125" style="170" bestFit="1" customWidth="1"/>
    <col min="6765" max="6768" width="9.33203125" style="170" bestFit="1" customWidth="1"/>
    <col min="6769" max="6773" width="10.33203125" style="170" bestFit="1" customWidth="1"/>
    <col min="6774" max="6778" width="9.33203125" style="170" bestFit="1" customWidth="1"/>
    <col min="6779" max="6779" width="11.33203125" style="170" bestFit="1" customWidth="1"/>
    <col min="6780" max="6780" width="9.33203125" style="170" bestFit="1" customWidth="1"/>
    <col min="6781" max="6781" width="10.33203125" style="170" bestFit="1" customWidth="1"/>
    <col min="6782" max="6782" width="9.33203125" style="170" bestFit="1" customWidth="1"/>
    <col min="6783" max="6783" width="10.33203125" style="170" bestFit="1" customWidth="1"/>
    <col min="6784" max="6794" width="9.33203125" style="170" bestFit="1" customWidth="1"/>
    <col min="6795" max="6796" width="8.33203125" style="170" bestFit="1" customWidth="1"/>
    <col min="6797" max="6797" width="12.88671875" style="170" bestFit="1" customWidth="1"/>
    <col min="6798" max="6798" width="13.109375" style="170" bestFit="1" customWidth="1"/>
    <col min="6799" max="6799" width="11.109375" style="170" bestFit="1" customWidth="1"/>
    <col min="6800" max="6800" width="11.88671875" style="170" bestFit="1" customWidth="1"/>
    <col min="6801" max="6912" width="8.88671875" style="170"/>
    <col min="6913" max="6913" width="10.6640625" style="170" bestFit="1" customWidth="1"/>
    <col min="6914" max="6914" width="11.33203125" style="170" bestFit="1" customWidth="1"/>
    <col min="6915" max="6916" width="12.88671875" style="170" bestFit="1" customWidth="1"/>
    <col min="6917" max="6917" width="14" style="170" bestFit="1" customWidth="1"/>
    <col min="6918" max="6919" width="12.88671875" style="170" bestFit="1" customWidth="1"/>
    <col min="6920" max="6921" width="11.33203125" style="170" bestFit="1" customWidth="1"/>
    <col min="6922" max="6923" width="12.88671875" style="170" bestFit="1" customWidth="1"/>
    <col min="6924" max="6924" width="11.33203125" style="170" bestFit="1" customWidth="1"/>
    <col min="6925" max="6925" width="12.88671875" style="170" bestFit="1" customWidth="1"/>
    <col min="6926" max="6926" width="11.33203125" style="170" bestFit="1" customWidth="1"/>
    <col min="6927" max="6932" width="12.88671875" style="170" bestFit="1" customWidth="1"/>
    <col min="6933" max="6934" width="11.33203125" style="170" bestFit="1" customWidth="1"/>
    <col min="6935" max="6940" width="12.88671875" style="170" bestFit="1" customWidth="1"/>
    <col min="6941" max="6942" width="11.33203125" style="170" bestFit="1" customWidth="1"/>
    <col min="6943" max="6945" width="12.88671875" style="170" bestFit="1" customWidth="1"/>
    <col min="6946" max="6948" width="11.33203125" style="170" bestFit="1" customWidth="1"/>
    <col min="6949" max="6952" width="12.88671875" style="170" bestFit="1" customWidth="1"/>
    <col min="6953" max="6953" width="11.33203125" style="170" bestFit="1" customWidth="1"/>
    <col min="6954" max="6979" width="12.88671875" style="170" bestFit="1" customWidth="1"/>
    <col min="6980" max="6981" width="11.33203125" style="170" bestFit="1" customWidth="1"/>
    <col min="6982" max="6982" width="15" style="170" bestFit="1" customWidth="1"/>
    <col min="6983" max="6984" width="8.88671875" style="170"/>
    <col min="6985" max="6985" width="8.33203125" style="170" bestFit="1" customWidth="1"/>
    <col min="6986" max="6986" width="10.33203125" style="170" bestFit="1" customWidth="1"/>
    <col min="6987" max="6987" width="9.33203125" style="170" bestFit="1" customWidth="1"/>
    <col min="6988" max="6988" width="11.33203125" style="170" bestFit="1" customWidth="1"/>
    <col min="6989" max="6989" width="8.33203125" style="170" bestFit="1" customWidth="1"/>
    <col min="6990" max="6991" width="10.33203125" style="170" bestFit="1" customWidth="1"/>
    <col min="6992" max="6992" width="9.33203125" style="170" bestFit="1" customWidth="1"/>
    <col min="6993" max="6995" width="8.33203125" style="170" bestFit="1" customWidth="1"/>
    <col min="6996" max="6996" width="10.33203125" style="170" bestFit="1" customWidth="1"/>
    <col min="6997" max="6997" width="8.33203125" style="170" bestFit="1" customWidth="1"/>
    <col min="6998" max="6998" width="11.33203125" style="170" bestFit="1" customWidth="1"/>
    <col min="6999" max="6999" width="9.33203125" style="170" bestFit="1" customWidth="1"/>
    <col min="7000" max="7000" width="10.33203125" style="170" bestFit="1" customWidth="1"/>
    <col min="7001" max="7001" width="9.33203125" style="170" bestFit="1" customWidth="1"/>
    <col min="7002" max="7003" width="10.33203125" style="170" bestFit="1" customWidth="1"/>
    <col min="7004" max="7004" width="8.33203125" style="170" bestFit="1" customWidth="1"/>
    <col min="7005" max="7005" width="9.33203125" style="170" bestFit="1" customWidth="1"/>
    <col min="7006" max="7006" width="8.33203125" style="170" bestFit="1" customWidth="1"/>
    <col min="7007" max="7007" width="9.33203125" style="170" bestFit="1" customWidth="1"/>
    <col min="7008" max="7009" width="10.33203125" style="170" bestFit="1" customWidth="1"/>
    <col min="7010" max="7011" width="9.33203125" style="170" bestFit="1" customWidth="1"/>
    <col min="7012" max="7012" width="8.33203125" style="170" bestFit="1" customWidth="1"/>
    <col min="7013" max="7015" width="9.33203125" style="170" bestFit="1" customWidth="1"/>
    <col min="7016" max="7016" width="10.33203125" style="170" bestFit="1" customWidth="1"/>
    <col min="7017" max="7018" width="9.33203125" style="170" bestFit="1" customWidth="1"/>
    <col min="7019" max="7020" width="8.33203125" style="170" bestFit="1" customWidth="1"/>
    <col min="7021" max="7024" width="9.33203125" style="170" bestFit="1" customWidth="1"/>
    <col min="7025" max="7029" width="10.33203125" style="170" bestFit="1" customWidth="1"/>
    <col min="7030" max="7034" width="9.33203125" style="170" bestFit="1" customWidth="1"/>
    <col min="7035" max="7035" width="11.33203125" style="170" bestFit="1" customWidth="1"/>
    <col min="7036" max="7036" width="9.33203125" style="170" bestFit="1" customWidth="1"/>
    <col min="7037" max="7037" width="10.33203125" style="170" bestFit="1" customWidth="1"/>
    <col min="7038" max="7038" width="9.33203125" style="170" bestFit="1" customWidth="1"/>
    <col min="7039" max="7039" width="10.33203125" style="170" bestFit="1" customWidth="1"/>
    <col min="7040" max="7050" width="9.33203125" style="170" bestFit="1" customWidth="1"/>
    <col min="7051" max="7052" width="8.33203125" style="170" bestFit="1" customWidth="1"/>
    <col min="7053" max="7053" width="12.88671875" style="170" bestFit="1" customWidth="1"/>
    <col min="7054" max="7054" width="13.109375" style="170" bestFit="1" customWidth="1"/>
    <col min="7055" max="7055" width="11.109375" style="170" bestFit="1" customWidth="1"/>
    <col min="7056" max="7056" width="11.88671875" style="170" bestFit="1" customWidth="1"/>
    <col min="7057" max="7168" width="8.88671875" style="170"/>
    <col min="7169" max="7169" width="10.6640625" style="170" bestFit="1" customWidth="1"/>
    <col min="7170" max="7170" width="11.33203125" style="170" bestFit="1" customWidth="1"/>
    <col min="7171" max="7172" width="12.88671875" style="170" bestFit="1" customWidth="1"/>
    <col min="7173" max="7173" width="14" style="170" bestFit="1" customWidth="1"/>
    <col min="7174" max="7175" width="12.88671875" style="170" bestFit="1" customWidth="1"/>
    <col min="7176" max="7177" width="11.33203125" style="170" bestFit="1" customWidth="1"/>
    <col min="7178" max="7179" width="12.88671875" style="170" bestFit="1" customWidth="1"/>
    <col min="7180" max="7180" width="11.33203125" style="170" bestFit="1" customWidth="1"/>
    <col min="7181" max="7181" width="12.88671875" style="170" bestFit="1" customWidth="1"/>
    <col min="7182" max="7182" width="11.33203125" style="170" bestFit="1" customWidth="1"/>
    <col min="7183" max="7188" width="12.88671875" style="170" bestFit="1" customWidth="1"/>
    <col min="7189" max="7190" width="11.33203125" style="170" bestFit="1" customWidth="1"/>
    <col min="7191" max="7196" width="12.88671875" style="170" bestFit="1" customWidth="1"/>
    <col min="7197" max="7198" width="11.33203125" style="170" bestFit="1" customWidth="1"/>
    <col min="7199" max="7201" width="12.88671875" style="170" bestFit="1" customWidth="1"/>
    <col min="7202" max="7204" width="11.33203125" style="170" bestFit="1" customWidth="1"/>
    <col min="7205" max="7208" width="12.88671875" style="170" bestFit="1" customWidth="1"/>
    <col min="7209" max="7209" width="11.33203125" style="170" bestFit="1" customWidth="1"/>
    <col min="7210" max="7235" width="12.88671875" style="170" bestFit="1" customWidth="1"/>
    <col min="7236" max="7237" width="11.33203125" style="170" bestFit="1" customWidth="1"/>
    <col min="7238" max="7238" width="15" style="170" bestFit="1" customWidth="1"/>
    <col min="7239" max="7240" width="8.88671875" style="170"/>
    <col min="7241" max="7241" width="8.33203125" style="170" bestFit="1" customWidth="1"/>
    <col min="7242" max="7242" width="10.33203125" style="170" bestFit="1" customWidth="1"/>
    <col min="7243" max="7243" width="9.33203125" style="170" bestFit="1" customWidth="1"/>
    <col min="7244" max="7244" width="11.33203125" style="170" bestFit="1" customWidth="1"/>
    <col min="7245" max="7245" width="8.33203125" style="170" bestFit="1" customWidth="1"/>
    <col min="7246" max="7247" width="10.33203125" style="170" bestFit="1" customWidth="1"/>
    <col min="7248" max="7248" width="9.33203125" style="170" bestFit="1" customWidth="1"/>
    <col min="7249" max="7251" width="8.33203125" style="170" bestFit="1" customWidth="1"/>
    <col min="7252" max="7252" width="10.33203125" style="170" bestFit="1" customWidth="1"/>
    <col min="7253" max="7253" width="8.33203125" style="170" bestFit="1" customWidth="1"/>
    <col min="7254" max="7254" width="11.33203125" style="170" bestFit="1" customWidth="1"/>
    <col min="7255" max="7255" width="9.33203125" style="170" bestFit="1" customWidth="1"/>
    <col min="7256" max="7256" width="10.33203125" style="170" bestFit="1" customWidth="1"/>
    <col min="7257" max="7257" width="9.33203125" style="170" bestFit="1" customWidth="1"/>
    <col min="7258" max="7259" width="10.33203125" style="170" bestFit="1" customWidth="1"/>
    <col min="7260" max="7260" width="8.33203125" style="170" bestFit="1" customWidth="1"/>
    <col min="7261" max="7261" width="9.33203125" style="170" bestFit="1" customWidth="1"/>
    <col min="7262" max="7262" width="8.33203125" style="170" bestFit="1" customWidth="1"/>
    <col min="7263" max="7263" width="9.33203125" style="170" bestFit="1" customWidth="1"/>
    <col min="7264" max="7265" width="10.33203125" style="170" bestFit="1" customWidth="1"/>
    <col min="7266" max="7267" width="9.33203125" style="170" bestFit="1" customWidth="1"/>
    <col min="7268" max="7268" width="8.33203125" style="170" bestFit="1" customWidth="1"/>
    <col min="7269" max="7271" width="9.33203125" style="170" bestFit="1" customWidth="1"/>
    <col min="7272" max="7272" width="10.33203125" style="170" bestFit="1" customWidth="1"/>
    <col min="7273" max="7274" width="9.33203125" style="170" bestFit="1" customWidth="1"/>
    <col min="7275" max="7276" width="8.33203125" style="170" bestFit="1" customWidth="1"/>
    <col min="7277" max="7280" width="9.33203125" style="170" bestFit="1" customWidth="1"/>
    <col min="7281" max="7285" width="10.33203125" style="170" bestFit="1" customWidth="1"/>
    <col min="7286" max="7290" width="9.33203125" style="170" bestFit="1" customWidth="1"/>
    <col min="7291" max="7291" width="11.33203125" style="170" bestFit="1" customWidth="1"/>
    <col min="7292" max="7292" width="9.33203125" style="170" bestFit="1" customWidth="1"/>
    <col min="7293" max="7293" width="10.33203125" style="170" bestFit="1" customWidth="1"/>
    <col min="7294" max="7294" width="9.33203125" style="170" bestFit="1" customWidth="1"/>
    <col min="7295" max="7295" width="10.33203125" style="170" bestFit="1" customWidth="1"/>
    <col min="7296" max="7306" width="9.33203125" style="170" bestFit="1" customWidth="1"/>
    <col min="7307" max="7308" width="8.33203125" style="170" bestFit="1" customWidth="1"/>
    <col min="7309" max="7309" width="12.88671875" style="170" bestFit="1" customWidth="1"/>
    <col min="7310" max="7310" width="13.109375" style="170" bestFit="1" customWidth="1"/>
    <col min="7311" max="7311" width="11.109375" style="170" bestFit="1" customWidth="1"/>
    <col min="7312" max="7312" width="11.88671875" style="170" bestFit="1" customWidth="1"/>
    <col min="7313" max="7424" width="8.88671875" style="170"/>
    <col min="7425" max="7425" width="10.6640625" style="170" bestFit="1" customWidth="1"/>
    <col min="7426" max="7426" width="11.33203125" style="170" bestFit="1" customWidth="1"/>
    <col min="7427" max="7428" width="12.88671875" style="170" bestFit="1" customWidth="1"/>
    <col min="7429" max="7429" width="14" style="170" bestFit="1" customWidth="1"/>
    <col min="7430" max="7431" width="12.88671875" style="170" bestFit="1" customWidth="1"/>
    <col min="7432" max="7433" width="11.33203125" style="170" bestFit="1" customWidth="1"/>
    <col min="7434" max="7435" width="12.88671875" style="170" bestFit="1" customWidth="1"/>
    <col min="7436" max="7436" width="11.33203125" style="170" bestFit="1" customWidth="1"/>
    <col min="7437" max="7437" width="12.88671875" style="170" bestFit="1" customWidth="1"/>
    <col min="7438" max="7438" width="11.33203125" style="170" bestFit="1" customWidth="1"/>
    <col min="7439" max="7444" width="12.88671875" style="170" bestFit="1" customWidth="1"/>
    <col min="7445" max="7446" width="11.33203125" style="170" bestFit="1" customWidth="1"/>
    <col min="7447" max="7452" width="12.88671875" style="170" bestFit="1" customWidth="1"/>
    <col min="7453" max="7454" width="11.33203125" style="170" bestFit="1" customWidth="1"/>
    <col min="7455" max="7457" width="12.88671875" style="170" bestFit="1" customWidth="1"/>
    <col min="7458" max="7460" width="11.33203125" style="170" bestFit="1" customWidth="1"/>
    <col min="7461" max="7464" width="12.88671875" style="170" bestFit="1" customWidth="1"/>
    <col min="7465" max="7465" width="11.33203125" style="170" bestFit="1" customWidth="1"/>
    <col min="7466" max="7491" width="12.88671875" style="170" bestFit="1" customWidth="1"/>
    <col min="7492" max="7493" width="11.33203125" style="170" bestFit="1" customWidth="1"/>
    <col min="7494" max="7494" width="15" style="170" bestFit="1" customWidth="1"/>
    <col min="7495" max="7496" width="8.88671875" style="170"/>
    <col min="7497" max="7497" width="8.33203125" style="170" bestFit="1" customWidth="1"/>
    <col min="7498" max="7498" width="10.33203125" style="170" bestFit="1" customWidth="1"/>
    <col min="7499" max="7499" width="9.33203125" style="170" bestFit="1" customWidth="1"/>
    <col min="7500" max="7500" width="11.33203125" style="170" bestFit="1" customWidth="1"/>
    <col min="7501" max="7501" width="8.33203125" style="170" bestFit="1" customWidth="1"/>
    <col min="7502" max="7503" width="10.33203125" style="170" bestFit="1" customWidth="1"/>
    <col min="7504" max="7504" width="9.33203125" style="170" bestFit="1" customWidth="1"/>
    <col min="7505" max="7507" width="8.33203125" style="170" bestFit="1" customWidth="1"/>
    <col min="7508" max="7508" width="10.33203125" style="170" bestFit="1" customWidth="1"/>
    <col min="7509" max="7509" width="8.33203125" style="170" bestFit="1" customWidth="1"/>
    <col min="7510" max="7510" width="11.33203125" style="170" bestFit="1" customWidth="1"/>
    <col min="7511" max="7511" width="9.33203125" style="170" bestFit="1" customWidth="1"/>
    <col min="7512" max="7512" width="10.33203125" style="170" bestFit="1" customWidth="1"/>
    <col min="7513" max="7513" width="9.33203125" style="170" bestFit="1" customWidth="1"/>
    <col min="7514" max="7515" width="10.33203125" style="170" bestFit="1" customWidth="1"/>
    <col min="7516" max="7516" width="8.33203125" style="170" bestFit="1" customWidth="1"/>
    <col min="7517" max="7517" width="9.33203125" style="170" bestFit="1" customWidth="1"/>
    <col min="7518" max="7518" width="8.33203125" style="170" bestFit="1" customWidth="1"/>
    <col min="7519" max="7519" width="9.33203125" style="170" bestFit="1" customWidth="1"/>
    <col min="7520" max="7521" width="10.33203125" style="170" bestFit="1" customWidth="1"/>
    <col min="7522" max="7523" width="9.33203125" style="170" bestFit="1" customWidth="1"/>
    <col min="7524" max="7524" width="8.33203125" style="170" bestFit="1" customWidth="1"/>
    <col min="7525" max="7527" width="9.33203125" style="170" bestFit="1" customWidth="1"/>
    <col min="7528" max="7528" width="10.33203125" style="170" bestFit="1" customWidth="1"/>
    <col min="7529" max="7530" width="9.33203125" style="170" bestFit="1" customWidth="1"/>
    <col min="7531" max="7532" width="8.33203125" style="170" bestFit="1" customWidth="1"/>
    <col min="7533" max="7536" width="9.33203125" style="170" bestFit="1" customWidth="1"/>
    <col min="7537" max="7541" width="10.33203125" style="170" bestFit="1" customWidth="1"/>
    <col min="7542" max="7546" width="9.33203125" style="170" bestFit="1" customWidth="1"/>
    <col min="7547" max="7547" width="11.33203125" style="170" bestFit="1" customWidth="1"/>
    <col min="7548" max="7548" width="9.33203125" style="170" bestFit="1" customWidth="1"/>
    <col min="7549" max="7549" width="10.33203125" style="170" bestFit="1" customWidth="1"/>
    <col min="7550" max="7550" width="9.33203125" style="170" bestFit="1" customWidth="1"/>
    <col min="7551" max="7551" width="10.33203125" style="170" bestFit="1" customWidth="1"/>
    <col min="7552" max="7562" width="9.33203125" style="170" bestFit="1" customWidth="1"/>
    <col min="7563" max="7564" width="8.33203125" style="170" bestFit="1" customWidth="1"/>
    <col min="7565" max="7565" width="12.88671875" style="170" bestFit="1" customWidth="1"/>
    <col min="7566" max="7566" width="13.109375" style="170" bestFit="1" customWidth="1"/>
    <col min="7567" max="7567" width="11.109375" style="170" bestFit="1" customWidth="1"/>
    <col min="7568" max="7568" width="11.88671875" style="170" bestFit="1" customWidth="1"/>
    <col min="7569" max="7680" width="8.88671875" style="170"/>
    <col min="7681" max="7681" width="10.6640625" style="170" bestFit="1" customWidth="1"/>
    <col min="7682" max="7682" width="11.33203125" style="170" bestFit="1" customWidth="1"/>
    <col min="7683" max="7684" width="12.88671875" style="170" bestFit="1" customWidth="1"/>
    <col min="7685" max="7685" width="14" style="170" bestFit="1" customWidth="1"/>
    <col min="7686" max="7687" width="12.88671875" style="170" bestFit="1" customWidth="1"/>
    <col min="7688" max="7689" width="11.33203125" style="170" bestFit="1" customWidth="1"/>
    <col min="7690" max="7691" width="12.88671875" style="170" bestFit="1" customWidth="1"/>
    <col min="7692" max="7692" width="11.33203125" style="170" bestFit="1" customWidth="1"/>
    <col min="7693" max="7693" width="12.88671875" style="170" bestFit="1" customWidth="1"/>
    <col min="7694" max="7694" width="11.33203125" style="170" bestFit="1" customWidth="1"/>
    <col min="7695" max="7700" width="12.88671875" style="170" bestFit="1" customWidth="1"/>
    <col min="7701" max="7702" width="11.33203125" style="170" bestFit="1" customWidth="1"/>
    <col min="7703" max="7708" width="12.88671875" style="170" bestFit="1" customWidth="1"/>
    <col min="7709" max="7710" width="11.33203125" style="170" bestFit="1" customWidth="1"/>
    <col min="7711" max="7713" width="12.88671875" style="170" bestFit="1" customWidth="1"/>
    <col min="7714" max="7716" width="11.33203125" style="170" bestFit="1" customWidth="1"/>
    <col min="7717" max="7720" width="12.88671875" style="170" bestFit="1" customWidth="1"/>
    <col min="7721" max="7721" width="11.33203125" style="170" bestFit="1" customWidth="1"/>
    <col min="7722" max="7747" width="12.88671875" style="170" bestFit="1" customWidth="1"/>
    <col min="7748" max="7749" width="11.33203125" style="170" bestFit="1" customWidth="1"/>
    <col min="7750" max="7750" width="15" style="170" bestFit="1" customWidth="1"/>
    <col min="7751" max="7752" width="8.88671875" style="170"/>
    <col min="7753" max="7753" width="8.33203125" style="170" bestFit="1" customWidth="1"/>
    <col min="7754" max="7754" width="10.33203125" style="170" bestFit="1" customWidth="1"/>
    <col min="7755" max="7755" width="9.33203125" style="170" bestFit="1" customWidth="1"/>
    <col min="7756" max="7756" width="11.33203125" style="170" bestFit="1" customWidth="1"/>
    <col min="7757" max="7757" width="8.33203125" style="170" bestFit="1" customWidth="1"/>
    <col min="7758" max="7759" width="10.33203125" style="170" bestFit="1" customWidth="1"/>
    <col min="7760" max="7760" width="9.33203125" style="170" bestFit="1" customWidth="1"/>
    <col min="7761" max="7763" width="8.33203125" style="170" bestFit="1" customWidth="1"/>
    <col min="7764" max="7764" width="10.33203125" style="170" bestFit="1" customWidth="1"/>
    <col min="7765" max="7765" width="8.33203125" style="170" bestFit="1" customWidth="1"/>
    <col min="7766" max="7766" width="11.33203125" style="170" bestFit="1" customWidth="1"/>
    <col min="7767" max="7767" width="9.33203125" style="170" bestFit="1" customWidth="1"/>
    <col min="7768" max="7768" width="10.33203125" style="170" bestFit="1" customWidth="1"/>
    <col min="7769" max="7769" width="9.33203125" style="170" bestFit="1" customWidth="1"/>
    <col min="7770" max="7771" width="10.33203125" style="170" bestFit="1" customWidth="1"/>
    <col min="7772" max="7772" width="8.33203125" style="170" bestFit="1" customWidth="1"/>
    <col min="7773" max="7773" width="9.33203125" style="170" bestFit="1" customWidth="1"/>
    <col min="7774" max="7774" width="8.33203125" style="170" bestFit="1" customWidth="1"/>
    <col min="7775" max="7775" width="9.33203125" style="170" bestFit="1" customWidth="1"/>
    <col min="7776" max="7777" width="10.33203125" style="170" bestFit="1" customWidth="1"/>
    <col min="7778" max="7779" width="9.33203125" style="170" bestFit="1" customWidth="1"/>
    <col min="7780" max="7780" width="8.33203125" style="170" bestFit="1" customWidth="1"/>
    <col min="7781" max="7783" width="9.33203125" style="170" bestFit="1" customWidth="1"/>
    <col min="7784" max="7784" width="10.33203125" style="170" bestFit="1" customWidth="1"/>
    <col min="7785" max="7786" width="9.33203125" style="170" bestFit="1" customWidth="1"/>
    <col min="7787" max="7788" width="8.33203125" style="170" bestFit="1" customWidth="1"/>
    <col min="7789" max="7792" width="9.33203125" style="170" bestFit="1" customWidth="1"/>
    <col min="7793" max="7797" width="10.33203125" style="170" bestFit="1" customWidth="1"/>
    <col min="7798" max="7802" width="9.33203125" style="170" bestFit="1" customWidth="1"/>
    <col min="7803" max="7803" width="11.33203125" style="170" bestFit="1" customWidth="1"/>
    <col min="7804" max="7804" width="9.33203125" style="170" bestFit="1" customWidth="1"/>
    <col min="7805" max="7805" width="10.33203125" style="170" bestFit="1" customWidth="1"/>
    <col min="7806" max="7806" width="9.33203125" style="170" bestFit="1" customWidth="1"/>
    <col min="7807" max="7807" width="10.33203125" style="170" bestFit="1" customWidth="1"/>
    <col min="7808" max="7818" width="9.33203125" style="170" bestFit="1" customWidth="1"/>
    <col min="7819" max="7820" width="8.33203125" style="170" bestFit="1" customWidth="1"/>
    <col min="7821" max="7821" width="12.88671875" style="170" bestFit="1" customWidth="1"/>
    <col min="7822" max="7822" width="13.109375" style="170" bestFit="1" customWidth="1"/>
    <col min="7823" max="7823" width="11.109375" style="170" bestFit="1" customWidth="1"/>
    <col min="7824" max="7824" width="11.88671875" style="170" bestFit="1" customWidth="1"/>
    <col min="7825" max="7936" width="8.88671875" style="170"/>
    <col min="7937" max="7937" width="10.6640625" style="170" bestFit="1" customWidth="1"/>
    <col min="7938" max="7938" width="11.33203125" style="170" bestFit="1" customWidth="1"/>
    <col min="7939" max="7940" width="12.88671875" style="170" bestFit="1" customWidth="1"/>
    <col min="7941" max="7941" width="14" style="170" bestFit="1" customWidth="1"/>
    <col min="7942" max="7943" width="12.88671875" style="170" bestFit="1" customWidth="1"/>
    <col min="7944" max="7945" width="11.33203125" style="170" bestFit="1" customWidth="1"/>
    <col min="7946" max="7947" width="12.88671875" style="170" bestFit="1" customWidth="1"/>
    <col min="7948" max="7948" width="11.33203125" style="170" bestFit="1" customWidth="1"/>
    <col min="7949" max="7949" width="12.88671875" style="170" bestFit="1" customWidth="1"/>
    <col min="7950" max="7950" width="11.33203125" style="170" bestFit="1" customWidth="1"/>
    <col min="7951" max="7956" width="12.88671875" style="170" bestFit="1" customWidth="1"/>
    <col min="7957" max="7958" width="11.33203125" style="170" bestFit="1" customWidth="1"/>
    <col min="7959" max="7964" width="12.88671875" style="170" bestFit="1" customWidth="1"/>
    <col min="7965" max="7966" width="11.33203125" style="170" bestFit="1" customWidth="1"/>
    <col min="7967" max="7969" width="12.88671875" style="170" bestFit="1" customWidth="1"/>
    <col min="7970" max="7972" width="11.33203125" style="170" bestFit="1" customWidth="1"/>
    <col min="7973" max="7976" width="12.88671875" style="170" bestFit="1" customWidth="1"/>
    <col min="7977" max="7977" width="11.33203125" style="170" bestFit="1" customWidth="1"/>
    <col min="7978" max="8003" width="12.88671875" style="170" bestFit="1" customWidth="1"/>
    <col min="8004" max="8005" width="11.33203125" style="170" bestFit="1" customWidth="1"/>
    <col min="8006" max="8006" width="15" style="170" bestFit="1" customWidth="1"/>
    <col min="8007" max="8008" width="8.88671875" style="170"/>
    <col min="8009" max="8009" width="8.33203125" style="170" bestFit="1" customWidth="1"/>
    <col min="8010" max="8010" width="10.33203125" style="170" bestFit="1" customWidth="1"/>
    <col min="8011" max="8011" width="9.33203125" style="170" bestFit="1" customWidth="1"/>
    <col min="8012" max="8012" width="11.33203125" style="170" bestFit="1" customWidth="1"/>
    <col min="8013" max="8013" width="8.33203125" style="170" bestFit="1" customWidth="1"/>
    <col min="8014" max="8015" width="10.33203125" style="170" bestFit="1" customWidth="1"/>
    <col min="8016" max="8016" width="9.33203125" style="170" bestFit="1" customWidth="1"/>
    <col min="8017" max="8019" width="8.33203125" style="170" bestFit="1" customWidth="1"/>
    <col min="8020" max="8020" width="10.33203125" style="170" bestFit="1" customWidth="1"/>
    <col min="8021" max="8021" width="8.33203125" style="170" bestFit="1" customWidth="1"/>
    <col min="8022" max="8022" width="11.33203125" style="170" bestFit="1" customWidth="1"/>
    <col min="8023" max="8023" width="9.33203125" style="170" bestFit="1" customWidth="1"/>
    <col min="8024" max="8024" width="10.33203125" style="170" bestFit="1" customWidth="1"/>
    <col min="8025" max="8025" width="9.33203125" style="170" bestFit="1" customWidth="1"/>
    <col min="8026" max="8027" width="10.33203125" style="170" bestFit="1" customWidth="1"/>
    <col min="8028" max="8028" width="8.33203125" style="170" bestFit="1" customWidth="1"/>
    <col min="8029" max="8029" width="9.33203125" style="170" bestFit="1" customWidth="1"/>
    <col min="8030" max="8030" width="8.33203125" style="170" bestFit="1" customWidth="1"/>
    <col min="8031" max="8031" width="9.33203125" style="170" bestFit="1" customWidth="1"/>
    <col min="8032" max="8033" width="10.33203125" style="170" bestFit="1" customWidth="1"/>
    <col min="8034" max="8035" width="9.33203125" style="170" bestFit="1" customWidth="1"/>
    <col min="8036" max="8036" width="8.33203125" style="170" bestFit="1" customWidth="1"/>
    <col min="8037" max="8039" width="9.33203125" style="170" bestFit="1" customWidth="1"/>
    <col min="8040" max="8040" width="10.33203125" style="170" bestFit="1" customWidth="1"/>
    <col min="8041" max="8042" width="9.33203125" style="170" bestFit="1" customWidth="1"/>
    <col min="8043" max="8044" width="8.33203125" style="170" bestFit="1" customWidth="1"/>
    <col min="8045" max="8048" width="9.33203125" style="170" bestFit="1" customWidth="1"/>
    <col min="8049" max="8053" width="10.33203125" style="170" bestFit="1" customWidth="1"/>
    <col min="8054" max="8058" width="9.33203125" style="170" bestFit="1" customWidth="1"/>
    <col min="8059" max="8059" width="11.33203125" style="170" bestFit="1" customWidth="1"/>
    <col min="8060" max="8060" width="9.33203125" style="170" bestFit="1" customWidth="1"/>
    <col min="8061" max="8061" width="10.33203125" style="170" bestFit="1" customWidth="1"/>
    <col min="8062" max="8062" width="9.33203125" style="170" bestFit="1" customWidth="1"/>
    <col min="8063" max="8063" width="10.33203125" style="170" bestFit="1" customWidth="1"/>
    <col min="8064" max="8074" width="9.33203125" style="170" bestFit="1" customWidth="1"/>
    <col min="8075" max="8076" width="8.33203125" style="170" bestFit="1" customWidth="1"/>
    <col min="8077" max="8077" width="12.88671875" style="170" bestFit="1" customWidth="1"/>
    <col min="8078" max="8078" width="13.109375" style="170" bestFit="1" customWidth="1"/>
    <col min="8079" max="8079" width="11.109375" style="170" bestFit="1" customWidth="1"/>
    <col min="8080" max="8080" width="11.88671875" style="170" bestFit="1" customWidth="1"/>
    <col min="8081" max="8192" width="8.88671875" style="170"/>
    <col min="8193" max="8193" width="10.6640625" style="170" bestFit="1" customWidth="1"/>
    <col min="8194" max="8194" width="11.33203125" style="170" bestFit="1" customWidth="1"/>
    <col min="8195" max="8196" width="12.88671875" style="170" bestFit="1" customWidth="1"/>
    <col min="8197" max="8197" width="14" style="170" bestFit="1" customWidth="1"/>
    <col min="8198" max="8199" width="12.88671875" style="170" bestFit="1" customWidth="1"/>
    <col min="8200" max="8201" width="11.33203125" style="170" bestFit="1" customWidth="1"/>
    <col min="8202" max="8203" width="12.88671875" style="170" bestFit="1" customWidth="1"/>
    <col min="8204" max="8204" width="11.33203125" style="170" bestFit="1" customWidth="1"/>
    <col min="8205" max="8205" width="12.88671875" style="170" bestFit="1" customWidth="1"/>
    <col min="8206" max="8206" width="11.33203125" style="170" bestFit="1" customWidth="1"/>
    <col min="8207" max="8212" width="12.88671875" style="170" bestFit="1" customWidth="1"/>
    <col min="8213" max="8214" width="11.33203125" style="170" bestFit="1" customWidth="1"/>
    <col min="8215" max="8220" width="12.88671875" style="170" bestFit="1" customWidth="1"/>
    <col min="8221" max="8222" width="11.33203125" style="170" bestFit="1" customWidth="1"/>
    <col min="8223" max="8225" width="12.88671875" style="170" bestFit="1" customWidth="1"/>
    <col min="8226" max="8228" width="11.33203125" style="170" bestFit="1" customWidth="1"/>
    <col min="8229" max="8232" width="12.88671875" style="170" bestFit="1" customWidth="1"/>
    <col min="8233" max="8233" width="11.33203125" style="170" bestFit="1" customWidth="1"/>
    <col min="8234" max="8259" width="12.88671875" style="170" bestFit="1" customWidth="1"/>
    <col min="8260" max="8261" width="11.33203125" style="170" bestFit="1" customWidth="1"/>
    <col min="8262" max="8262" width="15" style="170" bestFit="1" customWidth="1"/>
    <col min="8263" max="8264" width="8.88671875" style="170"/>
    <col min="8265" max="8265" width="8.33203125" style="170" bestFit="1" customWidth="1"/>
    <col min="8266" max="8266" width="10.33203125" style="170" bestFit="1" customWidth="1"/>
    <col min="8267" max="8267" width="9.33203125" style="170" bestFit="1" customWidth="1"/>
    <col min="8268" max="8268" width="11.33203125" style="170" bestFit="1" customWidth="1"/>
    <col min="8269" max="8269" width="8.33203125" style="170" bestFit="1" customWidth="1"/>
    <col min="8270" max="8271" width="10.33203125" style="170" bestFit="1" customWidth="1"/>
    <col min="8272" max="8272" width="9.33203125" style="170" bestFit="1" customWidth="1"/>
    <col min="8273" max="8275" width="8.33203125" style="170" bestFit="1" customWidth="1"/>
    <col min="8276" max="8276" width="10.33203125" style="170" bestFit="1" customWidth="1"/>
    <col min="8277" max="8277" width="8.33203125" style="170" bestFit="1" customWidth="1"/>
    <col min="8278" max="8278" width="11.33203125" style="170" bestFit="1" customWidth="1"/>
    <col min="8279" max="8279" width="9.33203125" style="170" bestFit="1" customWidth="1"/>
    <col min="8280" max="8280" width="10.33203125" style="170" bestFit="1" customWidth="1"/>
    <col min="8281" max="8281" width="9.33203125" style="170" bestFit="1" customWidth="1"/>
    <col min="8282" max="8283" width="10.33203125" style="170" bestFit="1" customWidth="1"/>
    <col min="8284" max="8284" width="8.33203125" style="170" bestFit="1" customWidth="1"/>
    <col min="8285" max="8285" width="9.33203125" style="170" bestFit="1" customWidth="1"/>
    <col min="8286" max="8286" width="8.33203125" style="170" bestFit="1" customWidth="1"/>
    <col min="8287" max="8287" width="9.33203125" style="170" bestFit="1" customWidth="1"/>
    <col min="8288" max="8289" width="10.33203125" style="170" bestFit="1" customWidth="1"/>
    <col min="8290" max="8291" width="9.33203125" style="170" bestFit="1" customWidth="1"/>
    <col min="8292" max="8292" width="8.33203125" style="170" bestFit="1" customWidth="1"/>
    <col min="8293" max="8295" width="9.33203125" style="170" bestFit="1" customWidth="1"/>
    <col min="8296" max="8296" width="10.33203125" style="170" bestFit="1" customWidth="1"/>
    <col min="8297" max="8298" width="9.33203125" style="170" bestFit="1" customWidth="1"/>
    <col min="8299" max="8300" width="8.33203125" style="170" bestFit="1" customWidth="1"/>
    <col min="8301" max="8304" width="9.33203125" style="170" bestFit="1" customWidth="1"/>
    <col min="8305" max="8309" width="10.33203125" style="170" bestFit="1" customWidth="1"/>
    <col min="8310" max="8314" width="9.33203125" style="170" bestFit="1" customWidth="1"/>
    <col min="8315" max="8315" width="11.33203125" style="170" bestFit="1" customWidth="1"/>
    <col min="8316" max="8316" width="9.33203125" style="170" bestFit="1" customWidth="1"/>
    <col min="8317" max="8317" width="10.33203125" style="170" bestFit="1" customWidth="1"/>
    <col min="8318" max="8318" width="9.33203125" style="170" bestFit="1" customWidth="1"/>
    <col min="8319" max="8319" width="10.33203125" style="170" bestFit="1" customWidth="1"/>
    <col min="8320" max="8330" width="9.33203125" style="170" bestFit="1" customWidth="1"/>
    <col min="8331" max="8332" width="8.33203125" style="170" bestFit="1" customWidth="1"/>
    <col min="8333" max="8333" width="12.88671875" style="170" bestFit="1" customWidth="1"/>
    <col min="8334" max="8334" width="13.109375" style="170" bestFit="1" customWidth="1"/>
    <col min="8335" max="8335" width="11.109375" style="170" bestFit="1" customWidth="1"/>
    <col min="8336" max="8336" width="11.88671875" style="170" bestFit="1" customWidth="1"/>
    <col min="8337" max="8448" width="8.88671875" style="170"/>
    <col min="8449" max="8449" width="10.6640625" style="170" bestFit="1" customWidth="1"/>
    <col min="8450" max="8450" width="11.33203125" style="170" bestFit="1" customWidth="1"/>
    <col min="8451" max="8452" width="12.88671875" style="170" bestFit="1" customWidth="1"/>
    <col min="8453" max="8453" width="14" style="170" bestFit="1" customWidth="1"/>
    <col min="8454" max="8455" width="12.88671875" style="170" bestFit="1" customWidth="1"/>
    <col min="8456" max="8457" width="11.33203125" style="170" bestFit="1" customWidth="1"/>
    <col min="8458" max="8459" width="12.88671875" style="170" bestFit="1" customWidth="1"/>
    <col min="8460" max="8460" width="11.33203125" style="170" bestFit="1" customWidth="1"/>
    <col min="8461" max="8461" width="12.88671875" style="170" bestFit="1" customWidth="1"/>
    <col min="8462" max="8462" width="11.33203125" style="170" bestFit="1" customWidth="1"/>
    <col min="8463" max="8468" width="12.88671875" style="170" bestFit="1" customWidth="1"/>
    <col min="8469" max="8470" width="11.33203125" style="170" bestFit="1" customWidth="1"/>
    <col min="8471" max="8476" width="12.88671875" style="170" bestFit="1" customWidth="1"/>
    <col min="8477" max="8478" width="11.33203125" style="170" bestFit="1" customWidth="1"/>
    <col min="8479" max="8481" width="12.88671875" style="170" bestFit="1" customWidth="1"/>
    <col min="8482" max="8484" width="11.33203125" style="170" bestFit="1" customWidth="1"/>
    <col min="8485" max="8488" width="12.88671875" style="170" bestFit="1" customWidth="1"/>
    <col min="8489" max="8489" width="11.33203125" style="170" bestFit="1" customWidth="1"/>
    <col min="8490" max="8515" width="12.88671875" style="170" bestFit="1" customWidth="1"/>
    <col min="8516" max="8517" width="11.33203125" style="170" bestFit="1" customWidth="1"/>
    <col min="8518" max="8518" width="15" style="170" bestFit="1" customWidth="1"/>
    <col min="8519" max="8520" width="8.88671875" style="170"/>
    <col min="8521" max="8521" width="8.33203125" style="170" bestFit="1" customWidth="1"/>
    <col min="8522" max="8522" width="10.33203125" style="170" bestFit="1" customWidth="1"/>
    <col min="8523" max="8523" width="9.33203125" style="170" bestFit="1" customWidth="1"/>
    <col min="8524" max="8524" width="11.33203125" style="170" bestFit="1" customWidth="1"/>
    <col min="8525" max="8525" width="8.33203125" style="170" bestFit="1" customWidth="1"/>
    <col min="8526" max="8527" width="10.33203125" style="170" bestFit="1" customWidth="1"/>
    <col min="8528" max="8528" width="9.33203125" style="170" bestFit="1" customWidth="1"/>
    <col min="8529" max="8531" width="8.33203125" style="170" bestFit="1" customWidth="1"/>
    <col min="8532" max="8532" width="10.33203125" style="170" bestFit="1" customWidth="1"/>
    <col min="8533" max="8533" width="8.33203125" style="170" bestFit="1" customWidth="1"/>
    <col min="8534" max="8534" width="11.33203125" style="170" bestFit="1" customWidth="1"/>
    <col min="8535" max="8535" width="9.33203125" style="170" bestFit="1" customWidth="1"/>
    <col min="8536" max="8536" width="10.33203125" style="170" bestFit="1" customWidth="1"/>
    <col min="8537" max="8537" width="9.33203125" style="170" bestFit="1" customWidth="1"/>
    <col min="8538" max="8539" width="10.33203125" style="170" bestFit="1" customWidth="1"/>
    <col min="8540" max="8540" width="8.33203125" style="170" bestFit="1" customWidth="1"/>
    <col min="8541" max="8541" width="9.33203125" style="170" bestFit="1" customWidth="1"/>
    <col min="8542" max="8542" width="8.33203125" style="170" bestFit="1" customWidth="1"/>
    <col min="8543" max="8543" width="9.33203125" style="170" bestFit="1" customWidth="1"/>
    <col min="8544" max="8545" width="10.33203125" style="170" bestFit="1" customWidth="1"/>
    <col min="8546" max="8547" width="9.33203125" style="170" bestFit="1" customWidth="1"/>
    <col min="8548" max="8548" width="8.33203125" style="170" bestFit="1" customWidth="1"/>
    <col min="8549" max="8551" width="9.33203125" style="170" bestFit="1" customWidth="1"/>
    <col min="8552" max="8552" width="10.33203125" style="170" bestFit="1" customWidth="1"/>
    <col min="8553" max="8554" width="9.33203125" style="170" bestFit="1" customWidth="1"/>
    <col min="8555" max="8556" width="8.33203125" style="170" bestFit="1" customWidth="1"/>
    <col min="8557" max="8560" width="9.33203125" style="170" bestFit="1" customWidth="1"/>
    <col min="8561" max="8565" width="10.33203125" style="170" bestFit="1" customWidth="1"/>
    <col min="8566" max="8570" width="9.33203125" style="170" bestFit="1" customWidth="1"/>
    <col min="8571" max="8571" width="11.33203125" style="170" bestFit="1" customWidth="1"/>
    <col min="8572" max="8572" width="9.33203125" style="170" bestFit="1" customWidth="1"/>
    <col min="8573" max="8573" width="10.33203125" style="170" bestFit="1" customWidth="1"/>
    <col min="8574" max="8574" width="9.33203125" style="170" bestFit="1" customWidth="1"/>
    <col min="8575" max="8575" width="10.33203125" style="170" bestFit="1" customWidth="1"/>
    <col min="8576" max="8586" width="9.33203125" style="170" bestFit="1" customWidth="1"/>
    <col min="8587" max="8588" width="8.33203125" style="170" bestFit="1" customWidth="1"/>
    <col min="8589" max="8589" width="12.88671875" style="170" bestFit="1" customWidth="1"/>
    <col min="8590" max="8590" width="13.109375" style="170" bestFit="1" customWidth="1"/>
    <col min="8591" max="8591" width="11.109375" style="170" bestFit="1" customWidth="1"/>
    <col min="8592" max="8592" width="11.88671875" style="170" bestFit="1" customWidth="1"/>
    <col min="8593" max="8704" width="8.88671875" style="170"/>
    <col min="8705" max="8705" width="10.6640625" style="170" bestFit="1" customWidth="1"/>
    <col min="8706" max="8706" width="11.33203125" style="170" bestFit="1" customWidth="1"/>
    <col min="8707" max="8708" width="12.88671875" style="170" bestFit="1" customWidth="1"/>
    <col min="8709" max="8709" width="14" style="170" bestFit="1" customWidth="1"/>
    <col min="8710" max="8711" width="12.88671875" style="170" bestFit="1" customWidth="1"/>
    <col min="8712" max="8713" width="11.33203125" style="170" bestFit="1" customWidth="1"/>
    <col min="8714" max="8715" width="12.88671875" style="170" bestFit="1" customWidth="1"/>
    <col min="8716" max="8716" width="11.33203125" style="170" bestFit="1" customWidth="1"/>
    <col min="8717" max="8717" width="12.88671875" style="170" bestFit="1" customWidth="1"/>
    <col min="8718" max="8718" width="11.33203125" style="170" bestFit="1" customWidth="1"/>
    <col min="8719" max="8724" width="12.88671875" style="170" bestFit="1" customWidth="1"/>
    <col min="8725" max="8726" width="11.33203125" style="170" bestFit="1" customWidth="1"/>
    <col min="8727" max="8732" width="12.88671875" style="170" bestFit="1" customWidth="1"/>
    <col min="8733" max="8734" width="11.33203125" style="170" bestFit="1" customWidth="1"/>
    <col min="8735" max="8737" width="12.88671875" style="170" bestFit="1" customWidth="1"/>
    <col min="8738" max="8740" width="11.33203125" style="170" bestFit="1" customWidth="1"/>
    <col min="8741" max="8744" width="12.88671875" style="170" bestFit="1" customWidth="1"/>
    <col min="8745" max="8745" width="11.33203125" style="170" bestFit="1" customWidth="1"/>
    <col min="8746" max="8771" width="12.88671875" style="170" bestFit="1" customWidth="1"/>
    <col min="8772" max="8773" width="11.33203125" style="170" bestFit="1" customWidth="1"/>
    <col min="8774" max="8774" width="15" style="170" bestFit="1" customWidth="1"/>
    <col min="8775" max="8776" width="8.88671875" style="170"/>
    <col min="8777" max="8777" width="8.33203125" style="170" bestFit="1" customWidth="1"/>
    <col min="8778" max="8778" width="10.33203125" style="170" bestFit="1" customWidth="1"/>
    <col min="8779" max="8779" width="9.33203125" style="170" bestFit="1" customWidth="1"/>
    <col min="8780" max="8780" width="11.33203125" style="170" bestFit="1" customWidth="1"/>
    <col min="8781" max="8781" width="8.33203125" style="170" bestFit="1" customWidth="1"/>
    <col min="8782" max="8783" width="10.33203125" style="170" bestFit="1" customWidth="1"/>
    <col min="8784" max="8784" width="9.33203125" style="170" bestFit="1" customWidth="1"/>
    <col min="8785" max="8787" width="8.33203125" style="170" bestFit="1" customWidth="1"/>
    <col min="8788" max="8788" width="10.33203125" style="170" bestFit="1" customWidth="1"/>
    <col min="8789" max="8789" width="8.33203125" style="170" bestFit="1" customWidth="1"/>
    <col min="8790" max="8790" width="11.33203125" style="170" bestFit="1" customWidth="1"/>
    <col min="8791" max="8791" width="9.33203125" style="170" bestFit="1" customWidth="1"/>
    <col min="8792" max="8792" width="10.33203125" style="170" bestFit="1" customWidth="1"/>
    <col min="8793" max="8793" width="9.33203125" style="170" bestFit="1" customWidth="1"/>
    <col min="8794" max="8795" width="10.33203125" style="170" bestFit="1" customWidth="1"/>
    <col min="8796" max="8796" width="8.33203125" style="170" bestFit="1" customWidth="1"/>
    <col min="8797" max="8797" width="9.33203125" style="170" bestFit="1" customWidth="1"/>
    <col min="8798" max="8798" width="8.33203125" style="170" bestFit="1" customWidth="1"/>
    <col min="8799" max="8799" width="9.33203125" style="170" bestFit="1" customWidth="1"/>
    <col min="8800" max="8801" width="10.33203125" style="170" bestFit="1" customWidth="1"/>
    <col min="8802" max="8803" width="9.33203125" style="170" bestFit="1" customWidth="1"/>
    <col min="8804" max="8804" width="8.33203125" style="170" bestFit="1" customWidth="1"/>
    <col min="8805" max="8807" width="9.33203125" style="170" bestFit="1" customWidth="1"/>
    <col min="8808" max="8808" width="10.33203125" style="170" bestFit="1" customWidth="1"/>
    <col min="8809" max="8810" width="9.33203125" style="170" bestFit="1" customWidth="1"/>
    <col min="8811" max="8812" width="8.33203125" style="170" bestFit="1" customWidth="1"/>
    <col min="8813" max="8816" width="9.33203125" style="170" bestFit="1" customWidth="1"/>
    <col min="8817" max="8821" width="10.33203125" style="170" bestFit="1" customWidth="1"/>
    <col min="8822" max="8826" width="9.33203125" style="170" bestFit="1" customWidth="1"/>
    <col min="8827" max="8827" width="11.33203125" style="170" bestFit="1" customWidth="1"/>
    <col min="8828" max="8828" width="9.33203125" style="170" bestFit="1" customWidth="1"/>
    <col min="8829" max="8829" width="10.33203125" style="170" bestFit="1" customWidth="1"/>
    <col min="8830" max="8830" width="9.33203125" style="170" bestFit="1" customWidth="1"/>
    <col min="8831" max="8831" width="10.33203125" style="170" bestFit="1" customWidth="1"/>
    <col min="8832" max="8842" width="9.33203125" style="170" bestFit="1" customWidth="1"/>
    <col min="8843" max="8844" width="8.33203125" style="170" bestFit="1" customWidth="1"/>
    <col min="8845" max="8845" width="12.88671875" style="170" bestFit="1" customWidth="1"/>
    <col min="8846" max="8846" width="13.109375" style="170" bestFit="1" customWidth="1"/>
    <col min="8847" max="8847" width="11.109375" style="170" bestFit="1" customWidth="1"/>
    <col min="8848" max="8848" width="11.88671875" style="170" bestFit="1" customWidth="1"/>
    <col min="8849" max="8960" width="8.88671875" style="170"/>
    <col min="8961" max="8961" width="10.6640625" style="170" bestFit="1" customWidth="1"/>
    <col min="8962" max="8962" width="11.33203125" style="170" bestFit="1" customWidth="1"/>
    <col min="8963" max="8964" width="12.88671875" style="170" bestFit="1" customWidth="1"/>
    <col min="8965" max="8965" width="14" style="170" bestFit="1" customWidth="1"/>
    <col min="8966" max="8967" width="12.88671875" style="170" bestFit="1" customWidth="1"/>
    <col min="8968" max="8969" width="11.33203125" style="170" bestFit="1" customWidth="1"/>
    <col min="8970" max="8971" width="12.88671875" style="170" bestFit="1" customWidth="1"/>
    <col min="8972" max="8972" width="11.33203125" style="170" bestFit="1" customWidth="1"/>
    <col min="8973" max="8973" width="12.88671875" style="170" bestFit="1" customWidth="1"/>
    <col min="8974" max="8974" width="11.33203125" style="170" bestFit="1" customWidth="1"/>
    <col min="8975" max="8980" width="12.88671875" style="170" bestFit="1" customWidth="1"/>
    <col min="8981" max="8982" width="11.33203125" style="170" bestFit="1" customWidth="1"/>
    <col min="8983" max="8988" width="12.88671875" style="170" bestFit="1" customWidth="1"/>
    <col min="8989" max="8990" width="11.33203125" style="170" bestFit="1" customWidth="1"/>
    <col min="8991" max="8993" width="12.88671875" style="170" bestFit="1" customWidth="1"/>
    <col min="8994" max="8996" width="11.33203125" style="170" bestFit="1" customWidth="1"/>
    <col min="8997" max="9000" width="12.88671875" style="170" bestFit="1" customWidth="1"/>
    <col min="9001" max="9001" width="11.33203125" style="170" bestFit="1" customWidth="1"/>
    <col min="9002" max="9027" width="12.88671875" style="170" bestFit="1" customWidth="1"/>
    <col min="9028" max="9029" width="11.33203125" style="170" bestFit="1" customWidth="1"/>
    <col min="9030" max="9030" width="15" style="170" bestFit="1" customWidth="1"/>
    <col min="9031" max="9032" width="8.88671875" style="170"/>
    <col min="9033" max="9033" width="8.33203125" style="170" bestFit="1" customWidth="1"/>
    <col min="9034" max="9034" width="10.33203125" style="170" bestFit="1" customWidth="1"/>
    <col min="9035" max="9035" width="9.33203125" style="170" bestFit="1" customWidth="1"/>
    <col min="9036" max="9036" width="11.33203125" style="170" bestFit="1" customWidth="1"/>
    <col min="9037" max="9037" width="8.33203125" style="170" bestFit="1" customWidth="1"/>
    <col min="9038" max="9039" width="10.33203125" style="170" bestFit="1" customWidth="1"/>
    <col min="9040" max="9040" width="9.33203125" style="170" bestFit="1" customWidth="1"/>
    <col min="9041" max="9043" width="8.33203125" style="170" bestFit="1" customWidth="1"/>
    <col min="9044" max="9044" width="10.33203125" style="170" bestFit="1" customWidth="1"/>
    <col min="9045" max="9045" width="8.33203125" style="170" bestFit="1" customWidth="1"/>
    <col min="9046" max="9046" width="11.33203125" style="170" bestFit="1" customWidth="1"/>
    <col min="9047" max="9047" width="9.33203125" style="170" bestFit="1" customWidth="1"/>
    <col min="9048" max="9048" width="10.33203125" style="170" bestFit="1" customWidth="1"/>
    <col min="9049" max="9049" width="9.33203125" style="170" bestFit="1" customWidth="1"/>
    <col min="9050" max="9051" width="10.33203125" style="170" bestFit="1" customWidth="1"/>
    <col min="9052" max="9052" width="8.33203125" style="170" bestFit="1" customWidth="1"/>
    <col min="9053" max="9053" width="9.33203125" style="170" bestFit="1" customWidth="1"/>
    <col min="9054" max="9054" width="8.33203125" style="170" bestFit="1" customWidth="1"/>
    <col min="9055" max="9055" width="9.33203125" style="170" bestFit="1" customWidth="1"/>
    <col min="9056" max="9057" width="10.33203125" style="170" bestFit="1" customWidth="1"/>
    <col min="9058" max="9059" width="9.33203125" style="170" bestFit="1" customWidth="1"/>
    <col min="9060" max="9060" width="8.33203125" style="170" bestFit="1" customWidth="1"/>
    <col min="9061" max="9063" width="9.33203125" style="170" bestFit="1" customWidth="1"/>
    <col min="9064" max="9064" width="10.33203125" style="170" bestFit="1" customWidth="1"/>
    <col min="9065" max="9066" width="9.33203125" style="170" bestFit="1" customWidth="1"/>
    <col min="9067" max="9068" width="8.33203125" style="170" bestFit="1" customWidth="1"/>
    <col min="9069" max="9072" width="9.33203125" style="170" bestFit="1" customWidth="1"/>
    <col min="9073" max="9077" width="10.33203125" style="170" bestFit="1" customWidth="1"/>
    <col min="9078" max="9082" width="9.33203125" style="170" bestFit="1" customWidth="1"/>
    <col min="9083" max="9083" width="11.33203125" style="170" bestFit="1" customWidth="1"/>
    <col min="9084" max="9084" width="9.33203125" style="170" bestFit="1" customWidth="1"/>
    <col min="9085" max="9085" width="10.33203125" style="170" bestFit="1" customWidth="1"/>
    <col min="9086" max="9086" width="9.33203125" style="170" bestFit="1" customWidth="1"/>
    <col min="9087" max="9087" width="10.33203125" style="170" bestFit="1" customWidth="1"/>
    <col min="9088" max="9098" width="9.33203125" style="170" bestFit="1" customWidth="1"/>
    <col min="9099" max="9100" width="8.33203125" style="170" bestFit="1" customWidth="1"/>
    <col min="9101" max="9101" width="12.88671875" style="170" bestFit="1" customWidth="1"/>
    <col min="9102" max="9102" width="13.109375" style="170" bestFit="1" customWidth="1"/>
    <col min="9103" max="9103" width="11.109375" style="170" bestFit="1" customWidth="1"/>
    <col min="9104" max="9104" width="11.88671875" style="170" bestFit="1" customWidth="1"/>
    <col min="9105" max="9216" width="8.88671875" style="170"/>
    <col min="9217" max="9217" width="10.6640625" style="170" bestFit="1" customWidth="1"/>
    <col min="9218" max="9218" width="11.33203125" style="170" bestFit="1" customWidth="1"/>
    <col min="9219" max="9220" width="12.88671875" style="170" bestFit="1" customWidth="1"/>
    <col min="9221" max="9221" width="14" style="170" bestFit="1" customWidth="1"/>
    <col min="9222" max="9223" width="12.88671875" style="170" bestFit="1" customWidth="1"/>
    <col min="9224" max="9225" width="11.33203125" style="170" bestFit="1" customWidth="1"/>
    <col min="9226" max="9227" width="12.88671875" style="170" bestFit="1" customWidth="1"/>
    <col min="9228" max="9228" width="11.33203125" style="170" bestFit="1" customWidth="1"/>
    <col min="9229" max="9229" width="12.88671875" style="170" bestFit="1" customWidth="1"/>
    <col min="9230" max="9230" width="11.33203125" style="170" bestFit="1" customWidth="1"/>
    <col min="9231" max="9236" width="12.88671875" style="170" bestFit="1" customWidth="1"/>
    <col min="9237" max="9238" width="11.33203125" style="170" bestFit="1" customWidth="1"/>
    <col min="9239" max="9244" width="12.88671875" style="170" bestFit="1" customWidth="1"/>
    <col min="9245" max="9246" width="11.33203125" style="170" bestFit="1" customWidth="1"/>
    <col min="9247" max="9249" width="12.88671875" style="170" bestFit="1" customWidth="1"/>
    <col min="9250" max="9252" width="11.33203125" style="170" bestFit="1" customWidth="1"/>
    <col min="9253" max="9256" width="12.88671875" style="170" bestFit="1" customWidth="1"/>
    <col min="9257" max="9257" width="11.33203125" style="170" bestFit="1" customWidth="1"/>
    <col min="9258" max="9283" width="12.88671875" style="170" bestFit="1" customWidth="1"/>
    <col min="9284" max="9285" width="11.33203125" style="170" bestFit="1" customWidth="1"/>
    <col min="9286" max="9286" width="15" style="170" bestFit="1" customWidth="1"/>
    <col min="9287" max="9288" width="8.88671875" style="170"/>
    <col min="9289" max="9289" width="8.33203125" style="170" bestFit="1" customWidth="1"/>
    <col min="9290" max="9290" width="10.33203125" style="170" bestFit="1" customWidth="1"/>
    <col min="9291" max="9291" width="9.33203125" style="170" bestFit="1" customWidth="1"/>
    <col min="9292" max="9292" width="11.33203125" style="170" bestFit="1" customWidth="1"/>
    <col min="9293" max="9293" width="8.33203125" style="170" bestFit="1" customWidth="1"/>
    <col min="9294" max="9295" width="10.33203125" style="170" bestFit="1" customWidth="1"/>
    <col min="9296" max="9296" width="9.33203125" style="170" bestFit="1" customWidth="1"/>
    <col min="9297" max="9299" width="8.33203125" style="170" bestFit="1" customWidth="1"/>
    <col min="9300" max="9300" width="10.33203125" style="170" bestFit="1" customWidth="1"/>
    <col min="9301" max="9301" width="8.33203125" style="170" bestFit="1" customWidth="1"/>
    <col min="9302" max="9302" width="11.33203125" style="170" bestFit="1" customWidth="1"/>
    <col min="9303" max="9303" width="9.33203125" style="170" bestFit="1" customWidth="1"/>
    <col min="9304" max="9304" width="10.33203125" style="170" bestFit="1" customWidth="1"/>
    <col min="9305" max="9305" width="9.33203125" style="170" bestFit="1" customWidth="1"/>
    <col min="9306" max="9307" width="10.33203125" style="170" bestFit="1" customWidth="1"/>
    <col min="9308" max="9308" width="8.33203125" style="170" bestFit="1" customWidth="1"/>
    <col min="9309" max="9309" width="9.33203125" style="170" bestFit="1" customWidth="1"/>
    <col min="9310" max="9310" width="8.33203125" style="170" bestFit="1" customWidth="1"/>
    <col min="9311" max="9311" width="9.33203125" style="170" bestFit="1" customWidth="1"/>
    <col min="9312" max="9313" width="10.33203125" style="170" bestFit="1" customWidth="1"/>
    <col min="9314" max="9315" width="9.33203125" style="170" bestFit="1" customWidth="1"/>
    <col min="9316" max="9316" width="8.33203125" style="170" bestFit="1" customWidth="1"/>
    <col min="9317" max="9319" width="9.33203125" style="170" bestFit="1" customWidth="1"/>
    <col min="9320" max="9320" width="10.33203125" style="170" bestFit="1" customWidth="1"/>
    <col min="9321" max="9322" width="9.33203125" style="170" bestFit="1" customWidth="1"/>
    <col min="9323" max="9324" width="8.33203125" style="170" bestFit="1" customWidth="1"/>
    <col min="9325" max="9328" width="9.33203125" style="170" bestFit="1" customWidth="1"/>
    <col min="9329" max="9333" width="10.33203125" style="170" bestFit="1" customWidth="1"/>
    <col min="9334" max="9338" width="9.33203125" style="170" bestFit="1" customWidth="1"/>
    <col min="9339" max="9339" width="11.33203125" style="170" bestFit="1" customWidth="1"/>
    <col min="9340" max="9340" width="9.33203125" style="170" bestFit="1" customWidth="1"/>
    <col min="9341" max="9341" width="10.33203125" style="170" bestFit="1" customWidth="1"/>
    <col min="9342" max="9342" width="9.33203125" style="170" bestFit="1" customWidth="1"/>
    <col min="9343" max="9343" width="10.33203125" style="170" bestFit="1" customWidth="1"/>
    <col min="9344" max="9354" width="9.33203125" style="170" bestFit="1" customWidth="1"/>
    <col min="9355" max="9356" width="8.33203125" style="170" bestFit="1" customWidth="1"/>
    <col min="9357" max="9357" width="12.88671875" style="170" bestFit="1" customWidth="1"/>
    <col min="9358" max="9358" width="13.109375" style="170" bestFit="1" customWidth="1"/>
    <col min="9359" max="9359" width="11.109375" style="170" bestFit="1" customWidth="1"/>
    <col min="9360" max="9360" width="11.88671875" style="170" bestFit="1" customWidth="1"/>
    <col min="9361" max="9472" width="8.88671875" style="170"/>
    <col min="9473" max="9473" width="10.6640625" style="170" bestFit="1" customWidth="1"/>
    <col min="9474" max="9474" width="11.33203125" style="170" bestFit="1" customWidth="1"/>
    <col min="9475" max="9476" width="12.88671875" style="170" bestFit="1" customWidth="1"/>
    <col min="9477" max="9477" width="14" style="170" bestFit="1" customWidth="1"/>
    <col min="9478" max="9479" width="12.88671875" style="170" bestFit="1" customWidth="1"/>
    <col min="9480" max="9481" width="11.33203125" style="170" bestFit="1" customWidth="1"/>
    <col min="9482" max="9483" width="12.88671875" style="170" bestFit="1" customWidth="1"/>
    <col min="9484" max="9484" width="11.33203125" style="170" bestFit="1" customWidth="1"/>
    <col min="9485" max="9485" width="12.88671875" style="170" bestFit="1" customWidth="1"/>
    <col min="9486" max="9486" width="11.33203125" style="170" bestFit="1" customWidth="1"/>
    <col min="9487" max="9492" width="12.88671875" style="170" bestFit="1" customWidth="1"/>
    <col min="9493" max="9494" width="11.33203125" style="170" bestFit="1" customWidth="1"/>
    <col min="9495" max="9500" width="12.88671875" style="170" bestFit="1" customWidth="1"/>
    <col min="9501" max="9502" width="11.33203125" style="170" bestFit="1" customWidth="1"/>
    <col min="9503" max="9505" width="12.88671875" style="170" bestFit="1" customWidth="1"/>
    <col min="9506" max="9508" width="11.33203125" style="170" bestFit="1" customWidth="1"/>
    <col min="9509" max="9512" width="12.88671875" style="170" bestFit="1" customWidth="1"/>
    <col min="9513" max="9513" width="11.33203125" style="170" bestFit="1" customWidth="1"/>
    <col min="9514" max="9539" width="12.88671875" style="170" bestFit="1" customWidth="1"/>
    <col min="9540" max="9541" width="11.33203125" style="170" bestFit="1" customWidth="1"/>
    <col min="9542" max="9542" width="15" style="170" bestFit="1" customWidth="1"/>
    <col min="9543" max="9544" width="8.88671875" style="170"/>
    <col min="9545" max="9545" width="8.33203125" style="170" bestFit="1" customWidth="1"/>
    <col min="9546" max="9546" width="10.33203125" style="170" bestFit="1" customWidth="1"/>
    <col min="9547" max="9547" width="9.33203125" style="170" bestFit="1" customWidth="1"/>
    <col min="9548" max="9548" width="11.33203125" style="170" bestFit="1" customWidth="1"/>
    <col min="9549" max="9549" width="8.33203125" style="170" bestFit="1" customWidth="1"/>
    <col min="9550" max="9551" width="10.33203125" style="170" bestFit="1" customWidth="1"/>
    <col min="9552" max="9552" width="9.33203125" style="170" bestFit="1" customWidth="1"/>
    <col min="9553" max="9555" width="8.33203125" style="170" bestFit="1" customWidth="1"/>
    <col min="9556" max="9556" width="10.33203125" style="170" bestFit="1" customWidth="1"/>
    <col min="9557" max="9557" width="8.33203125" style="170" bestFit="1" customWidth="1"/>
    <col min="9558" max="9558" width="11.33203125" style="170" bestFit="1" customWidth="1"/>
    <col min="9559" max="9559" width="9.33203125" style="170" bestFit="1" customWidth="1"/>
    <col min="9560" max="9560" width="10.33203125" style="170" bestFit="1" customWidth="1"/>
    <col min="9561" max="9561" width="9.33203125" style="170" bestFit="1" customWidth="1"/>
    <col min="9562" max="9563" width="10.33203125" style="170" bestFit="1" customWidth="1"/>
    <col min="9564" max="9564" width="8.33203125" style="170" bestFit="1" customWidth="1"/>
    <col min="9565" max="9565" width="9.33203125" style="170" bestFit="1" customWidth="1"/>
    <col min="9566" max="9566" width="8.33203125" style="170" bestFit="1" customWidth="1"/>
    <col min="9567" max="9567" width="9.33203125" style="170" bestFit="1" customWidth="1"/>
    <col min="9568" max="9569" width="10.33203125" style="170" bestFit="1" customWidth="1"/>
    <col min="9570" max="9571" width="9.33203125" style="170" bestFit="1" customWidth="1"/>
    <col min="9572" max="9572" width="8.33203125" style="170" bestFit="1" customWidth="1"/>
    <col min="9573" max="9575" width="9.33203125" style="170" bestFit="1" customWidth="1"/>
    <col min="9576" max="9576" width="10.33203125" style="170" bestFit="1" customWidth="1"/>
    <col min="9577" max="9578" width="9.33203125" style="170" bestFit="1" customWidth="1"/>
    <col min="9579" max="9580" width="8.33203125" style="170" bestFit="1" customWidth="1"/>
    <col min="9581" max="9584" width="9.33203125" style="170" bestFit="1" customWidth="1"/>
    <col min="9585" max="9589" width="10.33203125" style="170" bestFit="1" customWidth="1"/>
    <col min="9590" max="9594" width="9.33203125" style="170" bestFit="1" customWidth="1"/>
    <col min="9595" max="9595" width="11.33203125" style="170" bestFit="1" customWidth="1"/>
    <col min="9596" max="9596" width="9.33203125" style="170" bestFit="1" customWidth="1"/>
    <col min="9597" max="9597" width="10.33203125" style="170" bestFit="1" customWidth="1"/>
    <col min="9598" max="9598" width="9.33203125" style="170" bestFit="1" customWidth="1"/>
    <col min="9599" max="9599" width="10.33203125" style="170" bestFit="1" customWidth="1"/>
    <col min="9600" max="9610" width="9.33203125" style="170" bestFit="1" customWidth="1"/>
    <col min="9611" max="9612" width="8.33203125" style="170" bestFit="1" customWidth="1"/>
    <col min="9613" max="9613" width="12.88671875" style="170" bestFit="1" customWidth="1"/>
    <col min="9614" max="9614" width="13.109375" style="170" bestFit="1" customWidth="1"/>
    <col min="9615" max="9615" width="11.109375" style="170" bestFit="1" customWidth="1"/>
    <col min="9616" max="9616" width="11.88671875" style="170" bestFit="1" customWidth="1"/>
    <col min="9617" max="9728" width="8.88671875" style="170"/>
    <col min="9729" max="9729" width="10.6640625" style="170" bestFit="1" customWidth="1"/>
    <col min="9730" max="9730" width="11.33203125" style="170" bestFit="1" customWidth="1"/>
    <col min="9731" max="9732" width="12.88671875" style="170" bestFit="1" customWidth="1"/>
    <col min="9733" max="9733" width="14" style="170" bestFit="1" customWidth="1"/>
    <col min="9734" max="9735" width="12.88671875" style="170" bestFit="1" customWidth="1"/>
    <col min="9736" max="9737" width="11.33203125" style="170" bestFit="1" customWidth="1"/>
    <col min="9738" max="9739" width="12.88671875" style="170" bestFit="1" customWidth="1"/>
    <col min="9740" max="9740" width="11.33203125" style="170" bestFit="1" customWidth="1"/>
    <col min="9741" max="9741" width="12.88671875" style="170" bestFit="1" customWidth="1"/>
    <col min="9742" max="9742" width="11.33203125" style="170" bestFit="1" customWidth="1"/>
    <col min="9743" max="9748" width="12.88671875" style="170" bestFit="1" customWidth="1"/>
    <col min="9749" max="9750" width="11.33203125" style="170" bestFit="1" customWidth="1"/>
    <col min="9751" max="9756" width="12.88671875" style="170" bestFit="1" customWidth="1"/>
    <col min="9757" max="9758" width="11.33203125" style="170" bestFit="1" customWidth="1"/>
    <col min="9759" max="9761" width="12.88671875" style="170" bestFit="1" customWidth="1"/>
    <col min="9762" max="9764" width="11.33203125" style="170" bestFit="1" customWidth="1"/>
    <col min="9765" max="9768" width="12.88671875" style="170" bestFit="1" customWidth="1"/>
    <col min="9769" max="9769" width="11.33203125" style="170" bestFit="1" customWidth="1"/>
    <col min="9770" max="9795" width="12.88671875" style="170" bestFit="1" customWidth="1"/>
    <col min="9796" max="9797" width="11.33203125" style="170" bestFit="1" customWidth="1"/>
    <col min="9798" max="9798" width="15" style="170" bestFit="1" customWidth="1"/>
    <col min="9799" max="9800" width="8.88671875" style="170"/>
    <col min="9801" max="9801" width="8.33203125" style="170" bestFit="1" customWidth="1"/>
    <col min="9802" max="9802" width="10.33203125" style="170" bestFit="1" customWidth="1"/>
    <col min="9803" max="9803" width="9.33203125" style="170" bestFit="1" customWidth="1"/>
    <col min="9804" max="9804" width="11.33203125" style="170" bestFit="1" customWidth="1"/>
    <col min="9805" max="9805" width="8.33203125" style="170" bestFit="1" customWidth="1"/>
    <col min="9806" max="9807" width="10.33203125" style="170" bestFit="1" customWidth="1"/>
    <col min="9808" max="9808" width="9.33203125" style="170" bestFit="1" customWidth="1"/>
    <col min="9809" max="9811" width="8.33203125" style="170" bestFit="1" customWidth="1"/>
    <col min="9812" max="9812" width="10.33203125" style="170" bestFit="1" customWidth="1"/>
    <col min="9813" max="9813" width="8.33203125" style="170" bestFit="1" customWidth="1"/>
    <col min="9814" max="9814" width="11.33203125" style="170" bestFit="1" customWidth="1"/>
    <col min="9815" max="9815" width="9.33203125" style="170" bestFit="1" customWidth="1"/>
    <col min="9816" max="9816" width="10.33203125" style="170" bestFit="1" customWidth="1"/>
    <col min="9817" max="9817" width="9.33203125" style="170" bestFit="1" customWidth="1"/>
    <col min="9818" max="9819" width="10.33203125" style="170" bestFit="1" customWidth="1"/>
    <col min="9820" max="9820" width="8.33203125" style="170" bestFit="1" customWidth="1"/>
    <col min="9821" max="9821" width="9.33203125" style="170" bestFit="1" customWidth="1"/>
    <col min="9822" max="9822" width="8.33203125" style="170" bestFit="1" customWidth="1"/>
    <col min="9823" max="9823" width="9.33203125" style="170" bestFit="1" customWidth="1"/>
    <col min="9824" max="9825" width="10.33203125" style="170" bestFit="1" customWidth="1"/>
    <col min="9826" max="9827" width="9.33203125" style="170" bestFit="1" customWidth="1"/>
    <col min="9828" max="9828" width="8.33203125" style="170" bestFit="1" customWidth="1"/>
    <col min="9829" max="9831" width="9.33203125" style="170" bestFit="1" customWidth="1"/>
    <col min="9832" max="9832" width="10.33203125" style="170" bestFit="1" customWidth="1"/>
    <col min="9833" max="9834" width="9.33203125" style="170" bestFit="1" customWidth="1"/>
    <col min="9835" max="9836" width="8.33203125" style="170" bestFit="1" customWidth="1"/>
    <col min="9837" max="9840" width="9.33203125" style="170" bestFit="1" customWidth="1"/>
    <col min="9841" max="9845" width="10.33203125" style="170" bestFit="1" customWidth="1"/>
    <col min="9846" max="9850" width="9.33203125" style="170" bestFit="1" customWidth="1"/>
    <col min="9851" max="9851" width="11.33203125" style="170" bestFit="1" customWidth="1"/>
    <col min="9852" max="9852" width="9.33203125" style="170" bestFit="1" customWidth="1"/>
    <col min="9853" max="9853" width="10.33203125" style="170" bestFit="1" customWidth="1"/>
    <col min="9854" max="9854" width="9.33203125" style="170" bestFit="1" customWidth="1"/>
    <col min="9855" max="9855" width="10.33203125" style="170" bestFit="1" customWidth="1"/>
    <col min="9856" max="9866" width="9.33203125" style="170" bestFit="1" customWidth="1"/>
    <col min="9867" max="9868" width="8.33203125" style="170" bestFit="1" customWidth="1"/>
    <col min="9869" max="9869" width="12.88671875" style="170" bestFit="1" customWidth="1"/>
    <col min="9870" max="9870" width="13.109375" style="170" bestFit="1" customWidth="1"/>
    <col min="9871" max="9871" width="11.109375" style="170" bestFit="1" customWidth="1"/>
    <col min="9872" max="9872" width="11.88671875" style="170" bestFit="1" customWidth="1"/>
    <col min="9873" max="9984" width="8.88671875" style="170"/>
    <col min="9985" max="9985" width="10.6640625" style="170" bestFit="1" customWidth="1"/>
    <col min="9986" max="9986" width="11.33203125" style="170" bestFit="1" customWidth="1"/>
    <col min="9987" max="9988" width="12.88671875" style="170" bestFit="1" customWidth="1"/>
    <col min="9989" max="9989" width="14" style="170" bestFit="1" customWidth="1"/>
    <col min="9990" max="9991" width="12.88671875" style="170" bestFit="1" customWidth="1"/>
    <col min="9992" max="9993" width="11.33203125" style="170" bestFit="1" customWidth="1"/>
    <col min="9994" max="9995" width="12.88671875" style="170" bestFit="1" customWidth="1"/>
    <col min="9996" max="9996" width="11.33203125" style="170" bestFit="1" customWidth="1"/>
    <col min="9997" max="9997" width="12.88671875" style="170" bestFit="1" customWidth="1"/>
    <col min="9998" max="9998" width="11.33203125" style="170" bestFit="1" customWidth="1"/>
    <col min="9999" max="10004" width="12.88671875" style="170" bestFit="1" customWidth="1"/>
    <col min="10005" max="10006" width="11.33203125" style="170" bestFit="1" customWidth="1"/>
    <col min="10007" max="10012" width="12.88671875" style="170" bestFit="1" customWidth="1"/>
    <col min="10013" max="10014" width="11.33203125" style="170" bestFit="1" customWidth="1"/>
    <col min="10015" max="10017" width="12.88671875" style="170" bestFit="1" customWidth="1"/>
    <col min="10018" max="10020" width="11.33203125" style="170" bestFit="1" customWidth="1"/>
    <col min="10021" max="10024" width="12.88671875" style="170" bestFit="1" customWidth="1"/>
    <col min="10025" max="10025" width="11.33203125" style="170" bestFit="1" customWidth="1"/>
    <col min="10026" max="10051" width="12.88671875" style="170" bestFit="1" customWidth="1"/>
    <col min="10052" max="10053" width="11.33203125" style="170" bestFit="1" customWidth="1"/>
    <col min="10054" max="10054" width="15" style="170" bestFit="1" customWidth="1"/>
    <col min="10055" max="10056" width="8.88671875" style="170"/>
    <col min="10057" max="10057" width="8.33203125" style="170" bestFit="1" customWidth="1"/>
    <col min="10058" max="10058" width="10.33203125" style="170" bestFit="1" customWidth="1"/>
    <col min="10059" max="10059" width="9.33203125" style="170" bestFit="1" customWidth="1"/>
    <col min="10060" max="10060" width="11.33203125" style="170" bestFit="1" customWidth="1"/>
    <col min="10061" max="10061" width="8.33203125" style="170" bestFit="1" customWidth="1"/>
    <col min="10062" max="10063" width="10.33203125" style="170" bestFit="1" customWidth="1"/>
    <col min="10064" max="10064" width="9.33203125" style="170" bestFit="1" customWidth="1"/>
    <col min="10065" max="10067" width="8.33203125" style="170" bestFit="1" customWidth="1"/>
    <col min="10068" max="10068" width="10.33203125" style="170" bestFit="1" customWidth="1"/>
    <col min="10069" max="10069" width="8.33203125" style="170" bestFit="1" customWidth="1"/>
    <col min="10070" max="10070" width="11.33203125" style="170" bestFit="1" customWidth="1"/>
    <col min="10071" max="10071" width="9.33203125" style="170" bestFit="1" customWidth="1"/>
    <col min="10072" max="10072" width="10.33203125" style="170" bestFit="1" customWidth="1"/>
    <col min="10073" max="10073" width="9.33203125" style="170" bestFit="1" customWidth="1"/>
    <col min="10074" max="10075" width="10.33203125" style="170" bestFit="1" customWidth="1"/>
    <col min="10076" max="10076" width="8.33203125" style="170" bestFit="1" customWidth="1"/>
    <col min="10077" max="10077" width="9.33203125" style="170" bestFit="1" customWidth="1"/>
    <col min="10078" max="10078" width="8.33203125" style="170" bestFit="1" customWidth="1"/>
    <col min="10079" max="10079" width="9.33203125" style="170" bestFit="1" customWidth="1"/>
    <col min="10080" max="10081" width="10.33203125" style="170" bestFit="1" customWidth="1"/>
    <col min="10082" max="10083" width="9.33203125" style="170" bestFit="1" customWidth="1"/>
    <col min="10084" max="10084" width="8.33203125" style="170" bestFit="1" customWidth="1"/>
    <col min="10085" max="10087" width="9.33203125" style="170" bestFit="1" customWidth="1"/>
    <col min="10088" max="10088" width="10.33203125" style="170" bestFit="1" customWidth="1"/>
    <col min="10089" max="10090" width="9.33203125" style="170" bestFit="1" customWidth="1"/>
    <col min="10091" max="10092" width="8.33203125" style="170" bestFit="1" customWidth="1"/>
    <col min="10093" max="10096" width="9.33203125" style="170" bestFit="1" customWidth="1"/>
    <col min="10097" max="10101" width="10.33203125" style="170" bestFit="1" customWidth="1"/>
    <col min="10102" max="10106" width="9.33203125" style="170" bestFit="1" customWidth="1"/>
    <col min="10107" max="10107" width="11.33203125" style="170" bestFit="1" customWidth="1"/>
    <col min="10108" max="10108" width="9.33203125" style="170" bestFit="1" customWidth="1"/>
    <col min="10109" max="10109" width="10.33203125" style="170" bestFit="1" customWidth="1"/>
    <col min="10110" max="10110" width="9.33203125" style="170" bestFit="1" customWidth="1"/>
    <col min="10111" max="10111" width="10.33203125" style="170" bestFit="1" customWidth="1"/>
    <col min="10112" max="10122" width="9.33203125" style="170" bestFit="1" customWidth="1"/>
    <col min="10123" max="10124" width="8.33203125" style="170" bestFit="1" customWidth="1"/>
    <col min="10125" max="10125" width="12.88671875" style="170" bestFit="1" customWidth="1"/>
    <col min="10126" max="10126" width="13.109375" style="170" bestFit="1" customWidth="1"/>
    <col min="10127" max="10127" width="11.109375" style="170" bestFit="1" customWidth="1"/>
    <col min="10128" max="10128" width="11.88671875" style="170" bestFit="1" customWidth="1"/>
    <col min="10129" max="10240" width="8.88671875" style="170"/>
    <col min="10241" max="10241" width="10.6640625" style="170" bestFit="1" customWidth="1"/>
    <col min="10242" max="10242" width="11.33203125" style="170" bestFit="1" customWidth="1"/>
    <col min="10243" max="10244" width="12.88671875" style="170" bestFit="1" customWidth="1"/>
    <col min="10245" max="10245" width="14" style="170" bestFit="1" customWidth="1"/>
    <col min="10246" max="10247" width="12.88671875" style="170" bestFit="1" customWidth="1"/>
    <col min="10248" max="10249" width="11.33203125" style="170" bestFit="1" customWidth="1"/>
    <col min="10250" max="10251" width="12.88671875" style="170" bestFit="1" customWidth="1"/>
    <col min="10252" max="10252" width="11.33203125" style="170" bestFit="1" customWidth="1"/>
    <col min="10253" max="10253" width="12.88671875" style="170" bestFit="1" customWidth="1"/>
    <col min="10254" max="10254" width="11.33203125" style="170" bestFit="1" customWidth="1"/>
    <col min="10255" max="10260" width="12.88671875" style="170" bestFit="1" customWidth="1"/>
    <col min="10261" max="10262" width="11.33203125" style="170" bestFit="1" customWidth="1"/>
    <col min="10263" max="10268" width="12.88671875" style="170" bestFit="1" customWidth="1"/>
    <col min="10269" max="10270" width="11.33203125" style="170" bestFit="1" customWidth="1"/>
    <col min="10271" max="10273" width="12.88671875" style="170" bestFit="1" customWidth="1"/>
    <col min="10274" max="10276" width="11.33203125" style="170" bestFit="1" customWidth="1"/>
    <col min="10277" max="10280" width="12.88671875" style="170" bestFit="1" customWidth="1"/>
    <col min="10281" max="10281" width="11.33203125" style="170" bestFit="1" customWidth="1"/>
    <col min="10282" max="10307" width="12.88671875" style="170" bestFit="1" customWidth="1"/>
    <col min="10308" max="10309" width="11.33203125" style="170" bestFit="1" customWidth="1"/>
    <col min="10310" max="10310" width="15" style="170" bestFit="1" customWidth="1"/>
    <col min="10311" max="10312" width="8.88671875" style="170"/>
    <col min="10313" max="10313" width="8.33203125" style="170" bestFit="1" customWidth="1"/>
    <col min="10314" max="10314" width="10.33203125" style="170" bestFit="1" customWidth="1"/>
    <col min="10315" max="10315" width="9.33203125" style="170" bestFit="1" customWidth="1"/>
    <col min="10316" max="10316" width="11.33203125" style="170" bestFit="1" customWidth="1"/>
    <col min="10317" max="10317" width="8.33203125" style="170" bestFit="1" customWidth="1"/>
    <col min="10318" max="10319" width="10.33203125" style="170" bestFit="1" customWidth="1"/>
    <col min="10320" max="10320" width="9.33203125" style="170" bestFit="1" customWidth="1"/>
    <col min="10321" max="10323" width="8.33203125" style="170" bestFit="1" customWidth="1"/>
    <col min="10324" max="10324" width="10.33203125" style="170" bestFit="1" customWidth="1"/>
    <col min="10325" max="10325" width="8.33203125" style="170" bestFit="1" customWidth="1"/>
    <col min="10326" max="10326" width="11.33203125" style="170" bestFit="1" customWidth="1"/>
    <col min="10327" max="10327" width="9.33203125" style="170" bestFit="1" customWidth="1"/>
    <col min="10328" max="10328" width="10.33203125" style="170" bestFit="1" customWidth="1"/>
    <col min="10329" max="10329" width="9.33203125" style="170" bestFit="1" customWidth="1"/>
    <col min="10330" max="10331" width="10.33203125" style="170" bestFit="1" customWidth="1"/>
    <col min="10332" max="10332" width="8.33203125" style="170" bestFit="1" customWidth="1"/>
    <col min="10333" max="10333" width="9.33203125" style="170" bestFit="1" customWidth="1"/>
    <col min="10334" max="10334" width="8.33203125" style="170" bestFit="1" customWidth="1"/>
    <col min="10335" max="10335" width="9.33203125" style="170" bestFit="1" customWidth="1"/>
    <col min="10336" max="10337" width="10.33203125" style="170" bestFit="1" customWidth="1"/>
    <col min="10338" max="10339" width="9.33203125" style="170" bestFit="1" customWidth="1"/>
    <col min="10340" max="10340" width="8.33203125" style="170" bestFit="1" customWidth="1"/>
    <col min="10341" max="10343" width="9.33203125" style="170" bestFit="1" customWidth="1"/>
    <col min="10344" max="10344" width="10.33203125" style="170" bestFit="1" customWidth="1"/>
    <col min="10345" max="10346" width="9.33203125" style="170" bestFit="1" customWidth="1"/>
    <col min="10347" max="10348" width="8.33203125" style="170" bestFit="1" customWidth="1"/>
    <col min="10349" max="10352" width="9.33203125" style="170" bestFit="1" customWidth="1"/>
    <col min="10353" max="10357" width="10.33203125" style="170" bestFit="1" customWidth="1"/>
    <col min="10358" max="10362" width="9.33203125" style="170" bestFit="1" customWidth="1"/>
    <col min="10363" max="10363" width="11.33203125" style="170" bestFit="1" customWidth="1"/>
    <col min="10364" max="10364" width="9.33203125" style="170" bestFit="1" customWidth="1"/>
    <col min="10365" max="10365" width="10.33203125" style="170" bestFit="1" customWidth="1"/>
    <col min="10366" max="10366" width="9.33203125" style="170" bestFit="1" customWidth="1"/>
    <col min="10367" max="10367" width="10.33203125" style="170" bestFit="1" customWidth="1"/>
    <col min="10368" max="10378" width="9.33203125" style="170" bestFit="1" customWidth="1"/>
    <col min="10379" max="10380" width="8.33203125" style="170" bestFit="1" customWidth="1"/>
    <col min="10381" max="10381" width="12.88671875" style="170" bestFit="1" customWidth="1"/>
    <col min="10382" max="10382" width="13.109375" style="170" bestFit="1" customWidth="1"/>
    <col min="10383" max="10383" width="11.109375" style="170" bestFit="1" customWidth="1"/>
    <col min="10384" max="10384" width="11.88671875" style="170" bestFit="1" customWidth="1"/>
    <col min="10385" max="10496" width="8.88671875" style="170"/>
    <col min="10497" max="10497" width="10.6640625" style="170" bestFit="1" customWidth="1"/>
    <col min="10498" max="10498" width="11.33203125" style="170" bestFit="1" customWidth="1"/>
    <col min="10499" max="10500" width="12.88671875" style="170" bestFit="1" customWidth="1"/>
    <col min="10501" max="10501" width="14" style="170" bestFit="1" customWidth="1"/>
    <col min="10502" max="10503" width="12.88671875" style="170" bestFit="1" customWidth="1"/>
    <col min="10504" max="10505" width="11.33203125" style="170" bestFit="1" customWidth="1"/>
    <col min="10506" max="10507" width="12.88671875" style="170" bestFit="1" customWidth="1"/>
    <col min="10508" max="10508" width="11.33203125" style="170" bestFit="1" customWidth="1"/>
    <col min="10509" max="10509" width="12.88671875" style="170" bestFit="1" customWidth="1"/>
    <col min="10510" max="10510" width="11.33203125" style="170" bestFit="1" customWidth="1"/>
    <col min="10511" max="10516" width="12.88671875" style="170" bestFit="1" customWidth="1"/>
    <col min="10517" max="10518" width="11.33203125" style="170" bestFit="1" customWidth="1"/>
    <col min="10519" max="10524" width="12.88671875" style="170" bestFit="1" customWidth="1"/>
    <col min="10525" max="10526" width="11.33203125" style="170" bestFit="1" customWidth="1"/>
    <col min="10527" max="10529" width="12.88671875" style="170" bestFit="1" customWidth="1"/>
    <col min="10530" max="10532" width="11.33203125" style="170" bestFit="1" customWidth="1"/>
    <col min="10533" max="10536" width="12.88671875" style="170" bestFit="1" customWidth="1"/>
    <col min="10537" max="10537" width="11.33203125" style="170" bestFit="1" customWidth="1"/>
    <col min="10538" max="10563" width="12.88671875" style="170" bestFit="1" customWidth="1"/>
    <col min="10564" max="10565" width="11.33203125" style="170" bestFit="1" customWidth="1"/>
    <col min="10566" max="10566" width="15" style="170" bestFit="1" customWidth="1"/>
    <col min="10567" max="10568" width="8.88671875" style="170"/>
    <col min="10569" max="10569" width="8.33203125" style="170" bestFit="1" customWidth="1"/>
    <col min="10570" max="10570" width="10.33203125" style="170" bestFit="1" customWidth="1"/>
    <col min="10571" max="10571" width="9.33203125" style="170" bestFit="1" customWidth="1"/>
    <col min="10572" max="10572" width="11.33203125" style="170" bestFit="1" customWidth="1"/>
    <col min="10573" max="10573" width="8.33203125" style="170" bestFit="1" customWidth="1"/>
    <col min="10574" max="10575" width="10.33203125" style="170" bestFit="1" customWidth="1"/>
    <col min="10576" max="10576" width="9.33203125" style="170" bestFit="1" customWidth="1"/>
    <col min="10577" max="10579" width="8.33203125" style="170" bestFit="1" customWidth="1"/>
    <col min="10580" max="10580" width="10.33203125" style="170" bestFit="1" customWidth="1"/>
    <col min="10581" max="10581" width="8.33203125" style="170" bestFit="1" customWidth="1"/>
    <col min="10582" max="10582" width="11.33203125" style="170" bestFit="1" customWidth="1"/>
    <col min="10583" max="10583" width="9.33203125" style="170" bestFit="1" customWidth="1"/>
    <col min="10584" max="10584" width="10.33203125" style="170" bestFit="1" customWidth="1"/>
    <col min="10585" max="10585" width="9.33203125" style="170" bestFit="1" customWidth="1"/>
    <col min="10586" max="10587" width="10.33203125" style="170" bestFit="1" customWidth="1"/>
    <col min="10588" max="10588" width="8.33203125" style="170" bestFit="1" customWidth="1"/>
    <col min="10589" max="10589" width="9.33203125" style="170" bestFit="1" customWidth="1"/>
    <col min="10590" max="10590" width="8.33203125" style="170" bestFit="1" customWidth="1"/>
    <col min="10591" max="10591" width="9.33203125" style="170" bestFit="1" customWidth="1"/>
    <col min="10592" max="10593" width="10.33203125" style="170" bestFit="1" customWidth="1"/>
    <col min="10594" max="10595" width="9.33203125" style="170" bestFit="1" customWidth="1"/>
    <col min="10596" max="10596" width="8.33203125" style="170" bestFit="1" customWidth="1"/>
    <col min="10597" max="10599" width="9.33203125" style="170" bestFit="1" customWidth="1"/>
    <col min="10600" max="10600" width="10.33203125" style="170" bestFit="1" customWidth="1"/>
    <col min="10601" max="10602" width="9.33203125" style="170" bestFit="1" customWidth="1"/>
    <col min="10603" max="10604" width="8.33203125" style="170" bestFit="1" customWidth="1"/>
    <col min="10605" max="10608" width="9.33203125" style="170" bestFit="1" customWidth="1"/>
    <col min="10609" max="10613" width="10.33203125" style="170" bestFit="1" customWidth="1"/>
    <col min="10614" max="10618" width="9.33203125" style="170" bestFit="1" customWidth="1"/>
    <col min="10619" max="10619" width="11.33203125" style="170" bestFit="1" customWidth="1"/>
    <col min="10620" max="10620" width="9.33203125" style="170" bestFit="1" customWidth="1"/>
    <col min="10621" max="10621" width="10.33203125" style="170" bestFit="1" customWidth="1"/>
    <col min="10622" max="10622" width="9.33203125" style="170" bestFit="1" customWidth="1"/>
    <col min="10623" max="10623" width="10.33203125" style="170" bestFit="1" customWidth="1"/>
    <col min="10624" max="10634" width="9.33203125" style="170" bestFit="1" customWidth="1"/>
    <col min="10635" max="10636" width="8.33203125" style="170" bestFit="1" customWidth="1"/>
    <col min="10637" max="10637" width="12.88671875" style="170" bestFit="1" customWidth="1"/>
    <col min="10638" max="10638" width="13.109375" style="170" bestFit="1" customWidth="1"/>
    <col min="10639" max="10639" width="11.109375" style="170" bestFit="1" customWidth="1"/>
    <col min="10640" max="10640" width="11.88671875" style="170" bestFit="1" customWidth="1"/>
    <col min="10641" max="10752" width="8.88671875" style="170"/>
    <col min="10753" max="10753" width="10.6640625" style="170" bestFit="1" customWidth="1"/>
    <col min="10754" max="10754" width="11.33203125" style="170" bestFit="1" customWidth="1"/>
    <col min="10755" max="10756" width="12.88671875" style="170" bestFit="1" customWidth="1"/>
    <col min="10757" max="10757" width="14" style="170" bestFit="1" customWidth="1"/>
    <col min="10758" max="10759" width="12.88671875" style="170" bestFit="1" customWidth="1"/>
    <col min="10760" max="10761" width="11.33203125" style="170" bestFit="1" customWidth="1"/>
    <col min="10762" max="10763" width="12.88671875" style="170" bestFit="1" customWidth="1"/>
    <col min="10764" max="10764" width="11.33203125" style="170" bestFit="1" customWidth="1"/>
    <col min="10765" max="10765" width="12.88671875" style="170" bestFit="1" customWidth="1"/>
    <col min="10766" max="10766" width="11.33203125" style="170" bestFit="1" customWidth="1"/>
    <col min="10767" max="10772" width="12.88671875" style="170" bestFit="1" customWidth="1"/>
    <col min="10773" max="10774" width="11.33203125" style="170" bestFit="1" customWidth="1"/>
    <col min="10775" max="10780" width="12.88671875" style="170" bestFit="1" customWidth="1"/>
    <col min="10781" max="10782" width="11.33203125" style="170" bestFit="1" customWidth="1"/>
    <col min="10783" max="10785" width="12.88671875" style="170" bestFit="1" customWidth="1"/>
    <col min="10786" max="10788" width="11.33203125" style="170" bestFit="1" customWidth="1"/>
    <col min="10789" max="10792" width="12.88671875" style="170" bestFit="1" customWidth="1"/>
    <col min="10793" max="10793" width="11.33203125" style="170" bestFit="1" customWidth="1"/>
    <col min="10794" max="10819" width="12.88671875" style="170" bestFit="1" customWidth="1"/>
    <col min="10820" max="10821" width="11.33203125" style="170" bestFit="1" customWidth="1"/>
    <col min="10822" max="10822" width="15" style="170" bestFit="1" customWidth="1"/>
    <col min="10823" max="10824" width="8.88671875" style="170"/>
    <col min="10825" max="10825" width="8.33203125" style="170" bestFit="1" customWidth="1"/>
    <col min="10826" max="10826" width="10.33203125" style="170" bestFit="1" customWidth="1"/>
    <col min="10827" max="10827" width="9.33203125" style="170" bestFit="1" customWidth="1"/>
    <col min="10828" max="10828" width="11.33203125" style="170" bestFit="1" customWidth="1"/>
    <col min="10829" max="10829" width="8.33203125" style="170" bestFit="1" customWidth="1"/>
    <col min="10830" max="10831" width="10.33203125" style="170" bestFit="1" customWidth="1"/>
    <col min="10832" max="10832" width="9.33203125" style="170" bestFit="1" customWidth="1"/>
    <col min="10833" max="10835" width="8.33203125" style="170" bestFit="1" customWidth="1"/>
    <col min="10836" max="10836" width="10.33203125" style="170" bestFit="1" customWidth="1"/>
    <col min="10837" max="10837" width="8.33203125" style="170" bestFit="1" customWidth="1"/>
    <col min="10838" max="10838" width="11.33203125" style="170" bestFit="1" customWidth="1"/>
    <col min="10839" max="10839" width="9.33203125" style="170" bestFit="1" customWidth="1"/>
    <col min="10840" max="10840" width="10.33203125" style="170" bestFit="1" customWidth="1"/>
    <col min="10841" max="10841" width="9.33203125" style="170" bestFit="1" customWidth="1"/>
    <col min="10842" max="10843" width="10.33203125" style="170" bestFit="1" customWidth="1"/>
    <col min="10844" max="10844" width="8.33203125" style="170" bestFit="1" customWidth="1"/>
    <col min="10845" max="10845" width="9.33203125" style="170" bestFit="1" customWidth="1"/>
    <col min="10846" max="10846" width="8.33203125" style="170" bestFit="1" customWidth="1"/>
    <col min="10847" max="10847" width="9.33203125" style="170" bestFit="1" customWidth="1"/>
    <col min="10848" max="10849" width="10.33203125" style="170" bestFit="1" customWidth="1"/>
    <col min="10850" max="10851" width="9.33203125" style="170" bestFit="1" customWidth="1"/>
    <col min="10852" max="10852" width="8.33203125" style="170" bestFit="1" customWidth="1"/>
    <col min="10853" max="10855" width="9.33203125" style="170" bestFit="1" customWidth="1"/>
    <col min="10856" max="10856" width="10.33203125" style="170" bestFit="1" customWidth="1"/>
    <col min="10857" max="10858" width="9.33203125" style="170" bestFit="1" customWidth="1"/>
    <col min="10859" max="10860" width="8.33203125" style="170" bestFit="1" customWidth="1"/>
    <col min="10861" max="10864" width="9.33203125" style="170" bestFit="1" customWidth="1"/>
    <col min="10865" max="10869" width="10.33203125" style="170" bestFit="1" customWidth="1"/>
    <col min="10870" max="10874" width="9.33203125" style="170" bestFit="1" customWidth="1"/>
    <col min="10875" max="10875" width="11.33203125" style="170" bestFit="1" customWidth="1"/>
    <col min="10876" max="10876" width="9.33203125" style="170" bestFit="1" customWidth="1"/>
    <col min="10877" max="10877" width="10.33203125" style="170" bestFit="1" customWidth="1"/>
    <col min="10878" max="10878" width="9.33203125" style="170" bestFit="1" customWidth="1"/>
    <col min="10879" max="10879" width="10.33203125" style="170" bestFit="1" customWidth="1"/>
    <col min="10880" max="10890" width="9.33203125" style="170" bestFit="1" customWidth="1"/>
    <col min="10891" max="10892" width="8.33203125" style="170" bestFit="1" customWidth="1"/>
    <col min="10893" max="10893" width="12.88671875" style="170" bestFit="1" customWidth="1"/>
    <col min="10894" max="10894" width="13.109375" style="170" bestFit="1" customWidth="1"/>
    <col min="10895" max="10895" width="11.109375" style="170" bestFit="1" customWidth="1"/>
    <col min="10896" max="10896" width="11.88671875" style="170" bestFit="1" customWidth="1"/>
    <col min="10897" max="11008" width="8.88671875" style="170"/>
    <col min="11009" max="11009" width="10.6640625" style="170" bestFit="1" customWidth="1"/>
    <col min="11010" max="11010" width="11.33203125" style="170" bestFit="1" customWidth="1"/>
    <col min="11011" max="11012" width="12.88671875" style="170" bestFit="1" customWidth="1"/>
    <col min="11013" max="11013" width="14" style="170" bestFit="1" customWidth="1"/>
    <col min="11014" max="11015" width="12.88671875" style="170" bestFit="1" customWidth="1"/>
    <col min="11016" max="11017" width="11.33203125" style="170" bestFit="1" customWidth="1"/>
    <col min="11018" max="11019" width="12.88671875" style="170" bestFit="1" customWidth="1"/>
    <col min="11020" max="11020" width="11.33203125" style="170" bestFit="1" customWidth="1"/>
    <col min="11021" max="11021" width="12.88671875" style="170" bestFit="1" customWidth="1"/>
    <col min="11022" max="11022" width="11.33203125" style="170" bestFit="1" customWidth="1"/>
    <col min="11023" max="11028" width="12.88671875" style="170" bestFit="1" customWidth="1"/>
    <col min="11029" max="11030" width="11.33203125" style="170" bestFit="1" customWidth="1"/>
    <col min="11031" max="11036" width="12.88671875" style="170" bestFit="1" customWidth="1"/>
    <col min="11037" max="11038" width="11.33203125" style="170" bestFit="1" customWidth="1"/>
    <col min="11039" max="11041" width="12.88671875" style="170" bestFit="1" customWidth="1"/>
    <col min="11042" max="11044" width="11.33203125" style="170" bestFit="1" customWidth="1"/>
    <col min="11045" max="11048" width="12.88671875" style="170" bestFit="1" customWidth="1"/>
    <col min="11049" max="11049" width="11.33203125" style="170" bestFit="1" customWidth="1"/>
    <col min="11050" max="11075" width="12.88671875" style="170" bestFit="1" customWidth="1"/>
    <col min="11076" max="11077" width="11.33203125" style="170" bestFit="1" customWidth="1"/>
    <col min="11078" max="11078" width="15" style="170" bestFit="1" customWidth="1"/>
    <col min="11079" max="11080" width="8.88671875" style="170"/>
    <col min="11081" max="11081" width="8.33203125" style="170" bestFit="1" customWidth="1"/>
    <col min="11082" max="11082" width="10.33203125" style="170" bestFit="1" customWidth="1"/>
    <col min="11083" max="11083" width="9.33203125" style="170" bestFit="1" customWidth="1"/>
    <col min="11084" max="11084" width="11.33203125" style="170" bestFit="1" customWidth="1"/>
    <col min="11085" max="11085" width="8.33203125" style="170" bestFit="1" customWidth="1"/>
    <col min="11086" max="11087" width="10.33203125" style="170" bestFit="1" customWidth="1"/>
    <col min="11088" max="11088" width="9.33203125" style="170" bestFit="1" customWidth="1"/>
    <col min="11089" max="11091" width="8.33203125" style="170" bestFit="1" customWidth="1"/>
    <col min="11092" max="11092" width="10.33203125" style="170" bestFit="1" customWidth="1"/>
    <col min="11093" max="11093" width="8.33203125" style="170" bestFit="1" customWidth="1"/>
    <col min="11094" max="11094" width="11.33203125" style="170" bestFit="1" customWidth="1"/>
    <col min="11095" max="11095" width="9.33203125" style="170" bestFit="1" customWidth="1"/>
    <col min="11096" max="11096" width="10.33203125" style="170" bestFit="1" customWidth="1"/>
    <col min="11097" max="11097" width="9.33203125" style="170" bestFit="1" customWidth="1"/>
    <col min="11098" max="11099" width="10.33203125" style="170" bestFit="1" customWidth="1"/>
    <col min="11100" max="11100" width="8.33203125" style="170" bestFit="1" customWidth="1"/>
    <col min="11101" max="11101" width="9.33203125" style="170" bestFit="1" customWidth="1"/>
    <col min="11102" max="11102" width="8.33203125" style="170" bestFit="1" customWidth="1"/>
    <col min="11103" max="11103" width="9.33203125" style="170" bestFit="1" customWidth="1"/>
    <col min="11104" max="11105" width="10.33203125" style="170" bestFit="1" customWidth="1"/>
    <col min="11106" max="11107" width="9.33203125" style="170" bestFit="1" customWidth="1"/>
    <col min="11108" max="11108" width="8.33203125" style="170" bestFit="1" customWidth="1"/>
    <col min="11109" max="11111" width="9.33203125" style="170" bestFit="1" customWidth="1"/>
    <col min="11112" max="11112" width="10.33203125" style="170" bestFit="1" customWidth="1"/>
    <col min="11113" max="11114" width="9.33203125" style="170" bestFit="1" customWidth="1"/>
    <col min="11115" max="11116" width="8.33203125" style="170" bestFit="1" customWidth="1"/>
    <col min="11117" max="11120" width="9.33203125" style="170" bestFit="1" customWidth="1"/>
    <col min="11121" max="11125" width="10.33203125" style="170" bestFit="1" customWidth="1"/>
    <col min="11126" max="11130" width="9.33203125" style="170" bestFit="1" customWidth="1"/>
    <col min="11131" max="11131" width="11.33203125" style="170" bestFit="1" customWidth="1"/>
    <col min="11132" max="11132" width="9.33203125" style="170" bestFit="1" customWidth="1"/>
    <col min="11133" max="11133" width="10.33203125" style="170" bestFit="1" customWidth="1"/>
    <col min="11134" max="11134" width="9.33203125" style="170" bestFit="1" customWidth="1"/>
    <col min="11135" max="11135" width="10.33203125" style="170" bestFit="1" customWidth="1"/>
    <col min="11136" max="11146" width="9.33203125" style="170" bestFit="1" customWidth="1"/>
    <col min="11147" max="11148" width="8.33203125" style="170" bestFit="1" customWidth="1"/>
    <col min="11149" max="11149" width="12.88671875" style="170" bestFit="1" customWidth="1"/>
    <col min="11150" max="11150" width="13.109375" style="170" bestFit="1" customWidth="1"/>
    <col min="11151" max="11151" width="11.109375" style="170" bestFit="1" customWidth="1"/>
    <col min="11152" max="11152" width="11.88671875" style="170" bestFit="1" customWidth="1"/>
    <col min="11153" max="11264" width="8.88671875" style="170"/>
    <col min="11265" max="11265" width="10.6640625" style="170" bestFit="1" customWidth="1"/>
    <col min="11266" max="11266" width="11.33203125" style="170" bestFit="1" customWidth="1"/>
    <col min="11267" max="11268" width="12.88671875" style="170" bestFit="1" customWidth="1"/>
    <col min="11269" max="11269" width="14" style="170" bestFit="1" customWidth="1"/>
    <col min="11270" max="11271" width="12.88671875" style="170" bestFit="1" customWidth="1"/>
    <col min="11272" max="11273" width="11.33203125" style="170" bestFit="1" customWidth="1"/>
    <col min="11274" max="11275" width="12.88671875" style="170" bestFit="1" customWidth="1"/>
    <col min="11276" max="11276" width="11.33203125" style="170" bestFit="1" customWidth="1"/>
    <col min="11277" max="11277" width="12.88671875" style="170" bestFit="1" customWidth="1"/>
    <col min="11278" max="11278" width="11.33203125" style="170" bestFit="1" customWidth="1"/>
    <col min="11279" max="11284" width="12.88671875" style="170" bestFit="1" customWidth="1"/>
    <col min="11285" max="11286" width="11.33203125" style="170" bestFit="1" customWidth="1"/>
    <col min="11287" max="11292" width="12.88671875" style="170" bestFit="1" customWidth="1"/>
    <col min="11293" max="11294" width="11.33203125" style="170" bestFit="1" customWidth="1"/>
    <col min="11295" max="11297" width="12.88671875" style="170" bestFit="1" customWidth="1"/>
    <col min="11298" max="11300" width="11.33203125" style="170" bestFit="1" customWidth="1"/>
    <col min="11301" max="11304" width="12.88671875" style="170" bestFit="1" customWidth="1"/>
    <col min="11305" max="11305" width="11.33203125" style="170" bestFit="1" customWidth="1"/>
    <col min="11306" max="11331" width="12.88671875" style="170" bestFit="1" customWidth="1"/>
    <col min="11332" max="11333" width="11.33203125" style="170" bestFit="1" customWidth="1"/>
    <col min="11334" max="11334" width="15" style="170" bestFit="1" customWidth="1"/>
    <col min="11335" max="11336" width="8.88671875" style="170"/>
    <col min="11337" max="11337" width="8.33203125" style="170" bestFit="1" customWidth="1"/>
    <col min="11338" max="11338" width="10.33203125" style="170" bestFit="1" customWidth="1"/>
    <col min="11339" max="11339" width="9.33203125" style="170" bestFit="1" customWidth="1"/>
    <col min="11340" max="11340" width="11.33203125" style="170" bestFit="1" customWidth="1"/>
    <col min="11341" max="11341" width="8.33203125" style="170" bestFit="1" customWidth="1"/>
    <col min="11342" max="11343" width="10.33203125" style="170" bestFit="1" customWidth="1"/>
    <col min="11344" max="11344" width="9.33203125" style="170" bestFit="1" customWidth="1"/>
    <col min="11345" max="11347" width="8.33203125" style="170" bestFit="1" customWidth="1"/>
    <col min="11348" max="11348" width="10.33203125" style="170" bestFit="1" customWidth="1"/>
    <col min="11349" max="11349" width="8.33203125" style="170" bestFit="1" customWidth="1"/>
    <col min="11350" max="11350" width="11.33203125" style="170" bestFit="1" customWidth="1"/>
    <col min="11351" max="11351" width="9.33203125" style="170" bestFit="1" customWidth="1"/>
    <col min="11352" max="11352" width="10.33203125" style="170" bestFit="1" customWidth="1"/>
    <col min="11353" max="11353" width="9.33203125" style="170" bestFit="1" customWidth="1"/>
    <col min="11354" max="11355" width="10.33203125" style="170" bestFit="1" customWidth="1"/>
    <col min="11356" max="11356" width="8.33203125" style="170" bestFit="1" customWidth="1"/>
    <col min="11357" max="11357" width="9.33203125" style="170" bestFit="1" customWidth="1"/>
    <col min="11358" max="11358" width="8.33203125" style="170" bestFit="1" customWidth="1"/>
    <col min="11359" max="11359" width="9.33203125" style="170" bestFit="1" customWidth="1"/>
    <col min="11360" max="11361" width="10.33203125" style="170" bestFit="1" customWidth="1"/>
    <col min="11362" max="11363" width="9.33203125" style="170" bestFit="1" customWidth="1"/>
    <col min="11364" max="11364" width="8.33203125" style="170" bestFit="1" customWidth="1"/>
    <col min="11365" max="11367" width="9.33203125" style="170" bestFit="1" customWidth="1"/>
    <col min="11368" max="11368" width="10.33203125" style="170" bestFit="1" customWidth="1"/>
    <col min="11369" max="11370" width="9.33203125" style="170" bestFit="1" customWidth="1"/>
    <col min="11371" max="11372" width="8.33203125" style="170" bestFit="1" customWidth="1"/>
    <col min="11373" max="11376" width="9.33203125" style="170" bestFit="1" customWidth="1"/>
    <col min="11377" max="11381" width="10.33203125" style="170" bestFit="1" customWidth="1"/>
    <col min="11382" max="11386" width="9.33203125" style="170" bestFit="1" customWidth="1"/>
    <col min="11387" max="11387" width="11.33203125" style="170" bestFit="1" customWidth="1"/>
    <col min="11388" max="11388" width="9.33203125" style="170" bestFit="1" customWidth="1"/>
    <col min="11389" max="11389" width="10.33203125" style="170" bestFit="1" customWidth="1"/>
    <col min="11390" max="11390" width="9.33203125" style="170" bestFit="1" customWidth="1"/>
    <col min="11391" max="11391" width="10.33203125" style="170" bestFit="1" customWidth="1"/>
    <col min="11392" max="11402" width="9.33203125" style="170" bestFit="1" customWidth="1"/>
    <col min="11403" max="11404" width="8.33203125" style="170" bestFit="1" customWidth="1"/>
    <col min="11405" max="11405" width="12.88671875" style="170" bestFit="1" customWidth="1"/>
    <col min="11406" max="11406" width="13.109375" style="170" bestFit="1" customWidth="1"/>
    <col min="11407" max="11407" width="11.109375" style="170" bestFit="1" customWidth="1"/>
    <col min="11408" max="11408" width="11.88671875" style="170" bestFit="1" customWidth="1"/>
    <col min="11409" max="11520" width="8.88671875" style="170"/>
    <col min="11521" max="11521" width="10.6640625" style="170" bestFit="1" customWidth="1"/>
    <col min="11522" max="11522" width="11.33203125" style="170" bestFit="1" customWidth="1"/>
    <col min="11523" max="11524" width="12.88671875" style="170" bestFit="1" customWidth="1"/>
    <col min="11525" max="11525" width="14" style="170" bestFit="1" customWidth="1"/>
    <col min="11526" max="11527" width="12.88671875" style="170" bestFit="1" customWidth="1"/>
    <col min="11528" max="11529" width="11.33203125" style="170" bestFit="1" customWidth="1"/>
    <col min="11530" max="11531" width="12.88671875" style="170" bestFit="1" customWidth="1"/>
    <col min="11532" max="11532" width="11.33203125" style="170" bestFit="1" customWidth="1"/>
    <col min="11533" max="11533" width="12.88671875" style="170" bestFit="1" customWidth="1"/>
    <col min="11534" max="11534" width="11.33203125" style="170" bestFit="1" customWidth="1"/>
    <col min="11535" max="11540" width="12.88671875" style="170" bestFit="1" customWidth="1"/>
    <col min="11541" max="11542" width="11.33203125" style="170" bestFit="1" customWidth="1"/>
    <col min="11543" max="11548" width="12.88671875" style="170" bestFit="1" customWidth="1"/>
    <col min="11549" max="11550" width="11.33203125" style="170" bestFit="1" customWidth="1"/>
    <col min="11551" max="11553" width="12.88671875" style="170" bestFit="1" customWidth="1"/>
    <col min="11554" max="11556" width="11.33203125" style="170" bestFit="1" customWidth="1"/>
    <col min="11557" max="11560" width="12.88671875" style="170" bestFit="1" customWidth="1"/>
    <col min="11561" max="11561" width="11.33203125" style="170" bestFit="1" customWidth="1"/>
    <col min="11562" max="11587" width="12.88671875" style="170" bestFit="1" customWidth="1"/>
    <col min="11588" max="11589" width="11.33203125" style="170" bestFit="1" customWidth="1"/>
    <col min="11590" max="11590" width="15" style="170" bestFit="1" customWidth="1"/>
    <col min="11591" max="11592" width="8.88671875" style="170"/>
    <col min="11593" max="11593" width="8.33203125" style="170" bestFit="1" customWidth="1"/>
    <col min="11594" max="11594" width="10.33203125" style="170" bestFit="1" customWidth="1"/>
    <col min="11595" max="11595" width="9.33203125" style="170" bestFit="1" customWidth="1"/>
    <col min="11596" max="11596" width="11.33203125" style="170" bestFit="1" customWidth="1"/>
    <col min="11597" max="11597" width="8.33203125" style="170" bestFit="1" customWidth="1"/>
    <col min="11598" max="11599" width="10.33203125" style="170" bestFit="1" customWidth="1"/>
    <col min="11600" max="11600" width="9.33203125" style="170" bestFit="1" customWidth="1"/>
    <col min="11601" max="11603" width="8.33203125" style="170" bestFit="1" customWidth="1"/>
    <col min="11604" max="11604" width="10.33203125" style="170" bestFit="1" customWidth="1"/>
    <col min="11605" max="11605" width="8.33203125" style="170" bestFit="1" customWidth="1"/>
    <col min="11606" max="11606" width="11.33203125" style="170" bestFit="1" customWidth="1"/>
    <col min="11607" max="11607" width="9.33203125" style="170" bestFit="1" customWidth="1"/>
    <col min="11608" max="11608" width="10.33203125" style="170" bestFit="1" customWidth="1"/>
    <col min="11609" max="11609" width="9.33203125" style="170" bestFit="1" customWidth="1"/>
    <col min="11610" max="11611" width="10.33203125" style="170" bestFit="1" customWidth="1"/>
    <col min="11612" max="11612" width="8.33203125" style="170" bestFit="1" customWidth="1"/>
    <col min="11613" max="11613" width="9.33203125" style="170" bestFit="1" customWidth="1"/>
    <col min="11614" max="11614" width="8.33203125" style="170" bestFit="1" customWidth="1"/>
    <col min="11615" max="11615" width="9.33203125" style="170" bestFit="1" customWidth="1"/>
    <col min="11616" max="11617" width="10.33203125" style="170" bestFit="1" customWidth="1"/>
    <col min="11618" max="11619" width="9.33203125" style="170" bestFit="1" customWidth="1"/>
    <col min="11620" max="11620" width="8.33203125" style="170" bestFit="1" customWidth="1"/>
    <col min="11621" max="11623" width="9.33203125" style="170" bestFit="1" customWidth="1"/>
    <col min="11624" max="11624" width="10.33203125" style="170" bestFit="1" customWidth="1"/>
    <col min="11625" max="11626" width="9.33203125" style="170" bestFit="1" customWidth="1"/>
    <col min="11627" max="11628" width="8.33203125" style="170" bestFit="1" customWidth="1"/>
    <col min="11629" max="11632" width="9.33203125" style="170" bestFit="1" customWidth="1"/>
    <col min="11633" max="11637" width="10.33203125" style="170" bestFit="1" customWidth="1"/>
    <col min="11638" max="11642" width="9.33203125" style="170" bestFit="1" customWidth="1"/>
    <col min="11643" max="11643" width="11.33203125" style="170" bestFit="1" customWidth="1"/>
    <col min="11644" max="11644" width="9.33203125" style="170" bestFit="1" customWidth="1"/>
    <col min="11645" max="11645" width="10.33203125" style="170" bestFit="1" customWidth="1"/>
    <col min="11646" max="11646" width="9.33203125" style="170" bestFit="1" customWidth="1"/>
    <col min="11647" max="11647" width="10.33203125" style="170" bestFit="1" customWidth="1"/>
    <col min="11648" max="11658" width="9.33203125" style="170" bestFit="1" customWidth="1"/>
    <col min="11659" max="11660" width="8.33203125" style="170" bestFit="1" customWidth="1"/>
    <col min="11661" max="11661" width="12.88671875" style="170" bestFit="1" customWidth="1"/>
    <col min="11662" max="11662" width="13.109375" style="170" bestFit="1" customWidth="1"/>
    <col min="11663" max="11663" width="11.109375" style="170" bestFit="1" customWidth="1"/>
    <col min="11664" max="11664" width="11.88671875" style="170" bestFit="1" customWidth="1"/>
    <col min="11665" max="11776" width="8.88671875" style="170"/>
    <col min="11777" max="11777" width="10.6640625" style="170" bestFit="1" customWidth="1"/>
    <col min="11778" max="11778" width="11.33203125" style="170" bestFit="1" customWidth="1"/>
    <col min="11779" max="11780" width="12.88671875" style="170" bestFit="1" customWidth="1"/>
    <col min="11781" max="11781" width="14" style="170" bestFit="1" customWidth="1"/>
    <col min="11782" max="11783" width="12.88671875" style="170" bestFit="1" customWidth="1"/>
    <col min="11784" max="11785" width="11.33203125" style="170" bestFit="1" customWidth="1"/>
    <col min="11786" max="11787" width="12.88671875" style="170" bestFit="1" customWidth="1"/>
    <col min="11788" max="11788" width="11.33203125" style="170" bestFit="1" customWidth="1"/>
    <col min="11789" max="11789" width="12.88671875" style="170" bestFit="1" customWidth="1"/>
    <col min="11790" max="11790" width="11.33203125" style="170" bestFit="1" customWidth="1"/>
    <col min="11791" max="11796" width="12.88671875" style="170" bestFit="1" customWidth="1"/>
    <col min="11797" max="11798" width="11.33203125" style="170" bestFit="1" customWidth="1"/>
    <col min="11799" max="11804" width="12.88671875" style="170" bestFit="1" customWidth="1"/>
    <col min="11805" max="11806" width="11.33203125" style="170" bestFit="1" customWidth="1"/>
    <col min="11807" max="11809" width="12.88671875" style="170" bestFit="1" customWidth="1"/>
    <col min="11810" max="11812" width="11.33203125" style="170" bestFit="1" customWidth="1"/>
    <col min="11813" max="11816" width="12.88671875" style="170" bestFit="1" customWidth="1"/>
    <col min="11817" max="11817" width="11.33203125" style="170" bestFit="1" customWidth="1"/>
    <col min="11818" max="11843" width="12.88671875" style="170" bestFit="1" customWidth="1"/>
    <col min="11844" max="11845" width="11.33203125" style="170" bestFit="1" customWidth="1"/>
    <col min="11846" max="11846" width="15" style="170" bestFit="1" customWidth="1"/>
    <col min="11847" max="11848" width="8.88671875" style="170"/>
    <col min="11849" max="11849" width="8.33203125" style="170" bestFit="1" customWidth="1"/>
    <col min="11850" max="11850" width="10.33203125" style="170" bestFit="1" customWidth="1"/>
    <col min="11851" max="11851" width="9.33203125" style="170" bestFit="1" customWidth="1"/>
    <col min="11852" max="11852" width="11.33203125" style="170" bestFit="1" customWidth="1"/>
    <col min="11853" max="11853" width="8.33203125" style="170" bestFit="1" customWidth="1"/>
    <col min="11854" max="11855" width="10.33203125" style="170" bestFit="1" customWidth="1"/>
    <col min="11856" max="11856" width="9.33203125" style="170" bestFit="1" customWidth="1"/>
    <col min="11857" max="11859" width="8.33203125" style="170" bestFit="1" customWidth="1"/>
    <col min="11860" max="11860" width="10.33203125" style="170" bestFit="1" customWidth="1"/>
    <col min="11861" max="11861" width="8.33203125" style="170" bestFit="1" customWidth="1"/>
    <col min="11862" max="11862" width="11.33203125" style="170" bestFit="1" customWidth="1"/>
    <col min="11863" max="11863" width="9.33203125" style="170" bestFit="1" customWidth="1"/>
    <col min="11864" max="11864" width="10.33203125" style="170" bestFit="1" customWidth="1"/>
    <col min="11865" max="11865" width="9.33203125" style="170" bestFit="1" customWidth="1"/>
    <col min="11866" max="11867" width="10.33203125" style="170" bestFit="1" customWidth="1"/>
    <col min="11868" max="11868" width="8.33203125" style="170" bestFit="1" customWidth="1"/>
    <col min="11869" max="11869" width="9.33203125" style="170" bestFit="1" customWidth="1"/>
    <col min="11870" max="11870" width="8.33203125" style="170" bestFit="1" customWidth="1"/>
    <col min="11871" max="11871" width="9.33203125" style="170" bestFit="1" customWidth="1"/>
    <col min="11872" max="11873" width="10.33203125" style="170" bestFit="1" customWidth="1"/>
    <col min="11874" max="11875" width="9.33203125" style="170" bestFit="1" customWidth="1"/>
    <col min="11876" max="11876" width="8.33203125" style="170" bestFit="1" customWidth="1"/>
    <col min="11877" max="11879" width="9.33203125" style="170" bestFit="1" customWidth="1"/>
    <col min="11880" max="11880" width="10.33203125" style="170" bestFit="1" customWidth="1"/>
    <col min="11881" max="11882" width="9.33203125" style="170" bestFit="1" customWidth="1"/>
    <col min="11883" max="11884" width="8.33203125" style="170" bestFit="1" customWidth="1"/>
    <col min="11885" max="11888" width="9.33203125" style="170" bestFit="1" customWidth="1"/>
    <col min="11889" max="11893" width="10.33203125" style="170" bestFit="1" customWidth="1"/>
    <col min="11894" max="11898" width="9.33203125" style="170" bestFit="1" customWidth="1"/>
    <col min="11899" max="11899" width="11.33203125" style="170" bestFit="1" customWidth="1"/>
    <col min="11900" max="11900" width="9.33203125" style="170" bestFit="1" customWidth="1"/>
    <col min="11901" max="11901" width="10.33203125" style="170" bestFit="1" customWidth="1"/>
    <col min="11902" max="11902" width="9.33203125" style="170" bestFit="1" customWidth="1"/>
    <col min="11903" max="11903" width="10.33203125" style="170" bestFit="1" customWidth="1"/>
    <col min="11904" max="11914" width="9.33203125" style="170" bestFit="1" customWidth="1"/>
    <col min="11915" max="11916" width="8.33203125" style="170" bestFit="1" customWidth="1"/>
    <col min="11917" max="11917" width="12.88671875" style="170" bestFit="1" customWidth="1"/>
    <col min="11918" max="11918" width="13.109375" style="170" bestFit="1" customWidth="1"/>
    <col min="11919" max="11919" width="11.109375" style="170" bestFit="1" customWidth="1"/>
    <col min="11920" max="11920" width="11.88671875" style="170" bestFit="1" customWidth="1"/>
    <col min="11921" max="12032" width="8.88671875" style="170"/>
    <col min="12033" max="12033" width="10.6640625" style="170" bestFit="1" customWidth="1"/>
    <col min="12034" max="12034" width="11.33203125" style="170" bestFit="1" customWidth="1"/>
    <col min="12035" max="12036" width="12.88671875" style="170" bestFit="1" customWidth="1"/>
    <col min="12037" max="12037" width="14" style="170" bestFit="1" customWidth="1"/>
    <col min="12038" max="12039" width="12.88671875" style="170" bestFit="1" customWidth="1"/>
    <col min="12040" max="12041" width="11.33203125" style="170" bestFit="1" customWidth="1"/>
    <col min="12042" max="12043" width="12.88671875" style="170" bestFit="1" customWidth="1"/>
    <col min="12044" max="12044" width="11.33203125" style="170" bestFit="1" customWidth="1"/>
    <col min="12045" max="12045" width="12.88671875" style="170" bestFit="1" customWidth="1"/>
    <col min="12046" max="12046" width="11.33203125" style="170" bestFit="1" customWidth="1"/>
    <col min="12047" max="12052" width="12.88671875" style="170" bestFit="1" customWidth="1"/>
    <col min="12053" max="12054" width="11.33203125" style="170" bestFit="1" customWidth="1"/>
    <col min="12055" max="12060" width="12.88671875" style="170" bestFit="1" customWidth="1"/>
    <col min="12061" max="12062" width="11.33203125" style="170" bestFit="1" customWidth="1"/>
    <col min="12063" max="12065" width="12.88671875" style="170" bestFit="1" customWidth="1"/>
    <col min="12066" max="12068" width="11.33203125" style="170" bestFit="1" customWidth="1"/>
    <col min="12069" max="12072" width="12.88671875" style="170" bestFit="1" customWidth="1"/>
    <col min="12073" max="12073" width="11.33203125" style="170" bestFit="1" customWidth="1"/>
    <col min="12074" max="12099" width="12.88671875" style="170" bestFit="1" customWidth="1"/>
    <col min="12100" max="12101" width="11.33203125" style="170" bestFit="1" customWidth="1"/>
    <col min="12102" max="12102" width="15" style="170" bestFit="1" customWidth="1"/>
    <col min="12103" max="12104" width="8.88671875" style="170"/>
    <col min="12105" max="12105" width="8.33203125" style="170" bestFit="1" customWidth="1"/>
    <col min="12106" max="12106" width="10.33203125" style="170" bestFit="1" customWidth="1"/>
    <col min="12107" max="12107" width="9.33203125" style="170" bestFit="1" customWidth="1"/>
    <col min="12108" max="12108" width="11.33203125" style="170" bestFit="1" customWidth="1"/>
    <col min="12109" max="12109" width="8.33203125" style="170" bestFit="1" customWidth="1"/>
    <col min="12110" max="12111" width="10.33203125" style="170" bestFit="1" customWidth="1"/>
    <col min="12112" max="12112" width="9.33203125" style="170" bestFit="1" customWidth="1"/>
    <col min="12113" max="12115" width="8.33203125" style="170" bestFit="1" customWidth="1"/>
    <col min="12116" max="12116" width="10.33203125" style="170" bestFit="1" customWidth="1"/>
    <col min="12117" max="12117" width="8.33203125" style="170" bestFit="1" customWidth="1"/>
    <col min="12118" max="12118" width="11.33203125" style="170" bestFit="1" customWidth="1"/>
    <col min="12119" max="12119" width="9.33203125" style="170" bestFit="1" customWidth="1"/>
    <col min="12120" max="12120" width="10.33203125" style="170" bestFit="1" customWidth="1"/>
    <col min="12121" max="12121" width="9.33203125" style="170" bestFit="1" customWidth="1"/>
    <col min="12122" max="12123" width="10.33203125" style="170" bestFit="1" customWidth="1"/>
    <col min="12124" max="12124" width="8.33203125" style="170" bestFit="1" customWidth="1"/>
    <col min="12125" max="12125" width="9.33203125" style="170" bestFit="1" customWidth="1"/>
    <col min="12126" max="12126" width="8.33203125" style="170" bestFit="1" customWidth="1"/>
    <col min="12127" max="12127" width="9.33203125" style="170" bestFit="1" customWidth="1"/>
    <col min="12128" max="12129" width="10.33203125" style="170" bestFit="1" customWidth="1"/>
    <col min="12130" max="12131" width="9.33203125" style="170" bestFit="1" customWidth="1"/>
    <col min="12132" max="12132" width="8.33203125" style="170" bestFit="1" customWidth="1"/>
    <col min="12133" max="12135" width="9.33203125" style="170" bestFit="1" customWidth="1"/>
    <col min="12136" max="12136" width="10.33203125" style="170" bestFit="1" customWidth="1"/>
    <col min="12137" max="12138" width="9.33203125" style="170" bestFit="1" customWidth="1"/>
    <col min="12139" max="12140" width="8.33203125" style="170" bestFit="1" customWidth="1"/>
    <col min="12141" max="12144" width="9.33203125" style="170" bestFit="1" customWidth="1"/>
    <col min="12145" max="12149" width="10.33203125" style="170" bestFit="1" customWidth="1"/>
    <col min="12150" max="12154" width="9.33203125" style="170" bestFit="1" customWidth="1"/>
    <col min="12155" max="12155" width="11.33203125" style="170" bestFit="1" customWidth="1"/>
    <col min="12156" max="12156" width="9.33203125" style="170" bestFit="1" customWidth="1"/>
    <col min="12157" max="12157" width="10.33203125" style="170" bestFit="1" customWidth="1"/>
    <col min="12158" max="12158" width="9.33203125" style="170" bestFit="1" customWidth="1"/>
    <col min="12159" max="12159" width="10.33203125" style="170" bestFit="1" customWidth="1"/>
    <col min="12160" max="12170" width="9.33203125" style="170" bestFit="1" customWidth="1"/>
    <col min="12171" max="12172" width="8.33203125" style="170" bestFit="1" customWidth="1"/>
    <col min="12173" max="12173" width="12.88671875" style="170" bestFit="1" customWidth="1"/>
    <col min="12174" max="12174" width="13.109375" style="170" bestFit="1" customWidth="1"/>
    <col min="12175" max="12175" width="11.109375" style="170" bestFit="1" customWidth="1"/>
    <col min="12176" max="12176" width="11.88671875" style="170" bestFit="1" customWidth="1"/>
    <col min="12177" max="12288" width="8.88671875" style="170"/>
    <col min="12289" max="12289" width="10.6640625" style="170" bestFit="1" customWidth="1"/>
    <col min="12290" max="12290" width="11.33203125" style="170" bestFit="1" customWidth="1"/>
    <col min="12291" max="12292" width="12.88671875" style="170" bestFit="1" customWidth="1"/>
    <col min="12293" max="12293" width="14" style="170" bestFit="1" customWidth="1"/>
    <col min="12294" max="12295" width="12.88671875" style="170" bestFit="1" customWidth="1"/>
    <col min="12296" max="12297" width="11.33203125" style="170" bestFit="1" customWidth="1"/>
    <col min="12298" max="12299" width="12.88671875" style="170" bestFit="1" customWidth="1"/>
    <col min="12300" max="12300" width="11.33203125" style="170" bestFit="1" customWidth="1"/>
    <col min="12301" max="12301" width="12.88671875" style="170" bestFit="1" customWidth="1"/>
    <col min="12302" max="12302" width="11.33203125" style="170" bestFit="1" customWidth="1"/>
    <col min="12303" max="12308" width="12.88671875" style="170" bestFit="1" customWidth="1"/>
    <col min="12309" max="12310" width="11.33203125" style="170" bestFit="1" customWidth="1"/>
    <col min="12311" max="12316" width="12.88671875" style="170" bestFit="1" customWidth="1"/>
    <col min="12317" max="12318" width="11.33203125" style="170" bestFit="1" customWidth="1"/>
    <col min="12319" max="12321" width="12.88671875" style="170" bestFit="1" customWidth="1"/>
    <col min="12322" max="12324" width="11.33203125" style="170" bestFit="1" customWidth="1"/>
    <col min="12325" max="12328" width="12.88671875" style="170" bestFit="1" customWidth="1"/>
    <col min="12329" max="12329" width="11.33203125" style="170" bestFit="1" customWidth="1"/>
    <col min="12330" max="12355" width="12.88671875" style="170" bestFit="1" customWidth="1"/>
    <col min="12356" max="12357" width="11.33203125" style="170" bestFit="1" customWidth="1"/>
    <col min="12358" max="12358" width="15" style="170" bestFit="1" customWidth="1"/>
    <col min="12359" max="12360" width="8.88671875" style="170"/>
    <col min="12361" max="12361" width="8.33203125" style="170" bestFit="1" customWidth="1"/>
    <col min="12362" max="12362" width="10.33203125" style="170" bestFit="1" customWidth="1"/>
    <col min="12363" max="12363" width="9.33203125" style="170" bestFit="1" customWidth="1"/>
    <col min="12364" max="12364" width="11.33203125" style="170" bestFit="1" customWidth="1"/>
    <col min="12365" max="12365" width="8.33203125" style="170" bestFit="1" customWidth="1"/>
    <col min="12366" max="12367" width="10.33203125" style="170" bestFit="1" customWidth="1"/>
    <col min="12368" max="12368" width="9.33203125" style="170" bestFit="1" customWidth="1"/>
    <col min="12369" max="12371" width="8.33203125" style="170" bestFit="1" customWidth="1"/>
    <col min="12372" max="12372" width="10.33203125" style="170" bestFit="1" customWidth="1"/>
    <col min="12373" max="12373" width="8.33203125" style="170" bestFit="1" customWidth="1"/>
    <col min="12374" max="12374" width="11.33203125" style="170" bestFit="1" customWidth="1"/>
    <col min="12375" max="12375" width="9.33203125" style="170" bestFit="1" customWidth="1"/>
    <col min="12376" max="12376" width="10.33203125" style="170" bestFit="1" customWidth="1"/>
    <col min="12377" max="12377" width="9.33203125" style="170" bestFit="1" customWidth="1"/>
    <col min="12378" max="12379" width="10.33203125" style="170" bestFit="1" customWidth="1"/>
    <col min="12380" max="12380" width="8.33203125" style="170" bestFit="1" customWidth="1"/>
    <col min="12381" max="12381" width="9.33203125" style="170" bestFit="1" customWidth="1"/>
    <col min="12382" max="12382" width="8.33203125" style="170" bestFit="1" customWidth="1"/>
    <col min="12383" max="12383" width="9.33203125" style="170" bestFit="1" customWidth="1"/>
    <col min="12384" max="12385" width="10.33203125" style="170" bestFit="1" customWidth="1"/>
    <col min="12386" max="12387" width="9.33203125" style="170" bestFit="1" customWidth="1"/>
    <col min="12388" max="12388" width="8.33203125" style="170" bestFit="1" customWidth="1"/>
    <col min="12389" max="12391" width="9.33203125" style="170" bestFit="1" customWidth="1"/>
    <col min="12392" max="12392" width="10.33203125" style="170" bestFit="1" customWidth="1"/>
    <col min="12393" max="12394" width="9.33203125" style="170" bestFit="1" customWidth="1"/>
    <col min="12395" max="12396" width="8.33203125" style="170" bestFit="1" customWidth="1"/>
    <col min="12397" max="12400" width="9.33203125" style="170" bestFit="1" customWidth="1"/>
    <col min="12401" max="12405" width="10.33203125" style="170" bestFit="1" customWidth="1"/>
    <col min="12406" max="12410" width="9.33203125" style="170" bestFit="1" customWidth="1"/>
    <col min="12411" max="12411" width="11.33203125" style="170" bestFit="1" customWidth="1"/>
    <col min="12412" max="12412" width="9.33203125" style="170" bestFit="1" customWidth="1"/>
    <col min="12413" max="12413" width="10.33203125" style="170" bestFit="1" customWidth="1"/>
    <col min="12414" max="12414" width="9.33203125" style="170" bestFit="1" customWidth="1"/>
    <col min="12415" max="12415" width="10.33203125" style="170" bestFit="1" customWidth="1"/>
    <col min="12416" max="12426" width="9.33203125" style="170" bestFit="1" customWidth="1"/>
    <col min="12427" max="12428" width="8.33203125" style="170" bestFit="1" customWidth="1"/>
    <col min="12429" max="12429" width="12.88671875" style="170" bestFit="1" customWidth="1"/>
    <col min="12430" max="12430" width="13.109375" style="170" bestFit="1" customWidth="1"/>
    <col min="12431" max="12431" width="11.109375" style="170" bestFit="1" customWidth="1"/>
    <col min="12432" max="12432" width="11.88671875" style="170" bestFit="1" customWidth="1"/>
    <col min="12433" max="12544" width="8.88671875" style="170"/>
    <col min="12545" max="12545" width="10.6640625" style="170" bestFit="1" customWidth="1"/>
    <col min="12546" max="12546" width="11.33203125" style="170" bestFit="1" customWidth="1"/>
    <col min="12547" max="12548" width="12.88671875" style="170" bestFit="1" customWidth="1"/>
    <col min="12549" max="12549" width="14" style="170" bestFit="1" customWidth="1"/>
    <col min="12550" max="12551" width="12.88671875" style="170" bestFit="1" customWidth="1"/>
    <col min="12552" max="12553" width="11.33203125" style="170" bestFit="1" customWidth="1"/>
    <col min="12554" max="12555" width="12.88671875" style="170" bestFit="1" customWidth="1"/>
    <col min="12556" max="12556" width="11.33203125" style="170" bestFit="1" customWidth="1"/>
    <col min="12557" max="12557" width="12.88671875" style="170" bestFit="1" customWidth="1"/>
    <col min="12558" max="12558" width="11.33203125" style="170" bestFit="1" customWidth="1"/>
    <col min="12559" max="12564" width="12.88671875" style="170" bestFit="1" customWidth="1"/>
    <col min="12565" max="12566" width="11.33203125" style="170" bestFit="1" customWidth="1"/>
    <col min="12567" max="12572" width="12.88671875" style="170" bestFit="1" customWidth="1"/>
    <col min="12573" max="12574" width="11.33203125" style="170" bestFit="1" customWidth="1"/>
    <col min="12575" max="12577" width="12.88671875" style="170" bestFit="1" customWidth="1"/>
    <col min="12578" max="12580" width="11.33203125" style="170" bestFit="1" customWidth="1"/>
    <col min="12581" max="12584" width="12.88671875" style="170" bestFit="1" customWidth="1"/>
    <col min="12585" max="12585" width="11.33203125" style="170" bestFit="1" customWidth="1"/>
    <col min="12586" max="12611" width="12.88671875" style="170" bestFit="1" customWidth="1"/>
    <col min="12612" max="12613" width="11.33203125" style="170" bestFit="1" customWidth="1"/>
    <col min="12614" max="12614" width="15" style="170" bestFit="1" customWidth="1"/>
    <col min="12615" max="12616" width="8.88671875" style="170"/>
    <col min="12617" max="12617" width="8.33203125" style="170" bestFit="1" customWidth="1"/>
    <col min="12618" max="12618" width="10.33203125" style="170" bestFit="1" customWidth="1"/>
    <col min="12619" max="12619" width="9.33203125" style="170" bestFit="1" customWidth="1"/>
    <col min="12620" max="12620" width="11.33203125" style="170" bestFit="1" customWidth="1"/>
    <col min="12621" max="12621" width="8.33203125" style="170" bestFit="1" customWidth="1"/>
    <col min="12622" max="12623" width="10.33203125" style="170" bestFit="1" customWidth="1"/>
    <col min="12624" max="12624" width="9.33203125" style="170" bestFit="1" customWidth="1"/>
    <col min="12625" max="12627" width="8.33203125" style="170" bestFit="1" customWidth="1"/>
    <col min="12628" max="12628" width="10.33203125" style="170" bestFit="1" customWidth="1"/>
    <col min="12629" max="12629" width="8.33203125" style="170" bestFit="1" customWidth="1"/>
    <col min="12630" max="12630" width="11.33203125" style="170" bestFit="1" customWidth="1"/>
    <col min="12631" max="12631" width="9.33203125" style="170" bestFit="1" customWidth="1"/>
    <col min="12632" max="12632" width="10.33203125" style="170" bestFit="1" customWidth="1"/>
    <col min="12633" max="12633" width="9.33203125" style="170" bestFit="1" customWidth="1"/>
    <col min="12634" max="12635" width="10.33203125" style="170" bestFit="1" customWidth="1"/>
    <col min="12636" max="12636" width="8.33203125" style="170" bestFit="1" customWidth="1"/>
    <col min="12637" max="12637" width="9.33203125" style="170" bestFit="1" customWidth="1"/>
    <col min="12638" max="12638" width="8.33203125" style="170" bestFit="1" customWidth="1"/>
    <col min="12639" max="12639" width="9.33203125" style="170" bestFit="1" customWidth="1"/>
    <col min="12640" max="12641" width="10.33203125" style="170" bestFit="1" customWidth="1"/>
    <col min="12642" max="12643" width="9.33203125" style="170" bestFit="1" customWidth="1"/>
    <col min="12644" max="12644" width="8.33203125" style="170" bestFit="1" customWidth="1"/>
    <col min="12645" max="12647" width="9.33203125" style="170" bestFit="1" customWidth="1"/>
    <col min="12648" max="12648" width="10.33203125" style="170" bestFit="1" customWidth="1"/>
    <col min="12649" max="12650" width="9.33203125" style="170" bestFit="1" customWidth="1"/>
    <col min="12651" max="12652" width="8.33203125" style="170" bestFit="1" customWidth="1"/>
    <col min="12653" max="12656" width="9.33203125" style="170" bestFit="1" customWidth="1"/>
    <col min="12657" max="12661" width="10.33203125" style="170" bestFit="1" customWidth="1"/>
    <col min="12662" max="12666" width="9.33203125" style="170" bestFit="1" customWidth="1"/>
    <col min="12667" max="12667" width="11.33203125" style="170" bestFit="1" customWidth="1"/>
    <col min="12668" max="12668" width="9.33203125" style="170" bestFit="1" customWidth="1"/>
    <col min="12669" max="12669" width="10.33203125" style="170" bestFit="1" customWidth="1"/>
    <col min="12670" max="12670" width="9.33203125" style="170" bestFit="1" customWidth="1"/>
    <col min="12671" max="12671" width="10.33203125" style="170" bestFit="1" customWidth="1"/>
    <col min="12672" max="12682" width="9.33203125" style="170" bestFit="1" customWidth="1"/>
    <col min="12683" max="12684" width="8.33203125" style="170" bestFit="1" customWidth="1"/>
    <col min="12685" max="12685" width="12.88671875" style="170" bestFit="1" customWidth="1"/>
    <col min="12686" max="12686" width="13.109375" style="170" bestFit="1" customWidth="1"/>
    <col min="12687" max="12687" width="11.109375" style="170" bestFit="1" customWidth="1"/>
    <col min="12688" max="12688" width="11.88671875" style="170" bestFit="1" customWidth="1"/>
    <col min="12689" max="12800" width="8.88671875" style="170"/>
    <col min="12801" max="12801" width="10.6640625" style="170" bestFit="1" customWidth="1"/>
    <col min="12802" max="12802" width="11.33203125" style="170" bestFit="1" customWidth="1"/>
    <col min="12803" max="12804" width="12.88671875" style="170" bestFit="1" customWidth="1"/>
    <col min="12805" max="12805" width="14" style="170" bestFit="1" customWidth="1"/>
    <col min="12806" max="12807" width="12.88671875" style="170" bestFit="1" customWidth="1"/>
    <col min="12808" max="12809" width="11.33203125" style="170" bestFit="1" customWidth="1"/>
    <col min="12810" max="12811" width="12.88671875" style="170" bestFit="1" customWidth="1"/>
    <col min="12812" max="12812" width="11.33203125" style="170" bestFit="1" customWidth="1"/>
    <col min="12813" max="12813" width="12.88671875" style="170" bestFit="1" customWidth="1"/>
    <col min="12814" max="12814" width="11.33203125" style="170" bestFit="1" customWidth="1"/>
    <col min="12815" max="12820" width="12.88671875" style="170" bestFit="1" customWidth="1"/>
    <col min="12821" max="12822" width="11.33203125" style="170" bestFit="1" customWidth="1"/>
    <col min="12823" max="12828" width="12.88671875" style="170" bestFit="1" customWidth="1"/>
    <col min="12829" max="12830" width="11.33203125" style="170" bestFit="1" customWidth="1"/>
    <col min="12831" max="12833" width="12.88671875" style="170" bestFit="1" customWidth="1"/>
    <col min="12834" max="12836" width="11.33203125" style="170" bestFit="1" customWidth="1"/>
    <col min="12837" max="12840" width="12.88671875" style="170" bestFit="1" customWidth="1"/>
    <col min="12841" max="12841" width="11.33203125" style="170" bestFit="1" customWidth="1"/>
    <col min="12842" max="12867" width="12.88671875" style="170" bestFit="1" customWidth="1"/>
    <col min="12868" max="12869" width="11.33203125" style="170" bestFit="1" customWidth="1"/>
    <col min="12870" max="12870" width="15" style="170" bestFit="1" customWidth="1"/>
    <col min="12871" max="12872" width="8.88671875" style="170"/>
    <col min="12873" max="12873" width="8.33203125" style="170" bestFit="1" customWidth="1"/>
    <col min="12874" max="12874" width="10.33203125" style="170" bestFit="1" customWidth="1"/>
    <col min="12875" max="12875" width="9.33203125" style="170" bestFit="1" customWidth="1"/>
    <col min="12876" max="12876" width="11.33203125" style="170" bestFit="1" customWidth="1"/>
    <col min="12877" max="12877" width="8.33203125" style="170" bestFit="1" customWidth="1"/>
    <col min="12878" max="12879" width="10.33203125" style="170" bestFit="1" customWidth="1"/>
    <col min="12880" max="12880" width="9.33203125" style="170" bestFit="1" customWidth="1"/>
    <col min="12881" max="12883" width="8.33203125" style="170" bestFit="1" customWidth="1"/>
    <col min="12884" max="12884" width="10.33203125" style="170" bestFit="1" customWidth="1"/>
    <col min="12885" max="12885" width="8.33203125" style="170" bestFit="1" customWidth="1"/>
    <col min="12886" max="12886" width="11.33203125" style="170" bestFit="1" customWidth="1"/>
    <col min="12887" max="12887" width="9.33203125" style="170" bestFit="1" customWidth="1"/>
    <col min="12888" max="12888" width="10.33203125" style="170" bestFit="1" customWidth="1"/>
    <col min="12889" max="12889" width="9.33203125" style="170" bestFit="1" customWidth="1"/>
    <col min="12890" max="12891" width="10.33203125" style="170" bestFit="1" customWidth="1"/>
    <col min="12892" max="12892" width="8.33203125" style="170" bestFit="1" customWidth="1"/>
    <col min="12893" max="12893" width="9.33203125" style="170" bestFit="1" customWidth="1"/>
    <col min="12894" max="12894" width="8.33203125" style="170" bestFit="1" customWidth="1"/>
    <col min="12895" max="12895" width="9.33203125" style="170" bestFit="1" customWidth="1"/>
    <col min="12896" max="12897" width="10.33203125" style="170" bestFit="1" customWidth="1"/>
    <col min="12898" max="12899" width="9.33203125" style="170" bestFit="1" customWidth="1"/>
    <col min="12900" max="12900" width="8.33203125" style="170" bestFit="1" customWidth="1"/>
    <col min="12901" max="12903" width="9.33203125" style="170" bestFit="1" customWidth="1"/>
    <col min="12904" max="12904" width="10.33203125" style="170" bestFit="1" customWidth="1"/>
    <col min="12905" max="12906" width="9.33203125" style="170" bestFit="1" customWidth="1"/>
    <col min="12907" max="12908" width="8.33203125" style="170" bestFit="1" customWidth="1"/>
    <col min="12909" max="12912" width="9.33203125" style="170" bestFit="1" customWidth="1"/>
    <col min="12913" max="12917" width="10.33203125" style="170" bestFit="1" customWidth="1"/>
    <col min="12918" max="12922" width="9.33203125" style="170" bestFit="1" customWidth="1"/>
    <col min="12923" max="12923" width="11.33203125" style="170" bestFit="1" customWidth="1"/>
    <col min="12924" max="12924" width="9.33203125" style="170" bestFit="1" customWidth="1"/>
    <col min="12925" max="12925" width="10.33203125" style="170" bestFit="1" customWidth="1"/>
    <col min="12926" max="12926" width="9.33203125" style="170" bestFit="1" customWidth="1"/>
    <col min="12927" max="12927" width="10.33203125" style="170" bestFit="1" customWidth="1"/>
    <col min="12928" max="12938" width="9.33203125" style="170" bestFit="1" customWidth="1"/>
    <col min="12939" max="12940" width="8.33203125" style="170" bestFit="1" customWidth="1"/>
    <col min="12941" max="12941" width="12.88671875" style="170" bestFit="1" customWidth="1"/>
    <col min="12942" max="12942" width="13.109375" style="170" bestFit="1" customWidth="1"/>
    <col min="12943" max="12943" width="11.109375" style="170" bestFit="1" customWidth="1"/>
    <col min="12944" max="12944" width="11.88671875" style="170" bestFit="1" customWidth="1"/>
    <col min="12945" max="13056" width="8.88671875" style="170"/>
    <col min="13057" max="13057" width="10.6640625" style="170" bestFit="1" customWidth="1"/>
    <col min="13058" max="13058" width="11.33203125" style="170" bestFit="1" customWidth="1"/>
    <col min="13059" max="13060" width="12.88671875" style="170" bestFit="1" customWidth="1"/>
    <col min="13061" max="13061" width="14" style="170" bestFit="1" customWidth="1"/>
    <col min="13062" max="13063" width="12.88671875" style="170" bestFit="1" customWidth="1"/>
    <col min="13064" max="13065" width="11.33203125" style="170" bestFit="1" customWidth="1"/>
    <col min="13066" max="13067" width="12.88671875" style="170" bestFit="1" customWidth="1"/>
    <col min="13068" max="13068" width="11.33203125" style="170" bestFit="1" customWidth="1"/>
    <col min="13069" max="13069" width="12.88671875" style="170" bestFit="1" customWidth="1"/>
    <col min="13070" max="13070" width="11.33203125" style="170" bestFit="1" customWidth="1"/>
    <col min="13071" max="13076" width="12.88671875" style="170" bestFit="1" customWidth="1"/>
    <col min="13077" max="13078" width="11.33203125" style="170" bestFit="1" customWidth="1"/>
    <col min="13079" max="13084" width="12.88671875" style="170" bestFit="1" customWidth="1"/>
    <col min="13085" max="13086" width="11.33203125" style="170" bestFit="1" customWidth="1"/>
    <col min="13087" max="13089" width="12.88671875" style="170" bestFit="1" customWidth="1"/>
    <col min="13090" max="13092" width="11.33203125" style="170" bestFit="1" customWidth="1"/>
    <col min="13093" max="13096" width="12.88671875" style="170" bestFit="1" customWidth="1"/>
    <col min="13097" max="13097" width="11.33203125" style="170" bestFit="1" customWidth="1"/>
    <col min="13098" max="13123" width="12.88671875" style="170" bestFit="1" customWidth="1"/>
    <col min="13124" max="13125" width="11.33203125" style="170" bestFit="1" customWidth="1"/>
    <col min="13126" max="13126" width="15" style="170" bestFit="1" customWidth="1"/>
    <col min="13127" max="13128" width="8.88671875" style="170"/>
    <col min="13129" max="13129" width="8.33203125" style="170" bestFit="1" customWidth="1"/>
    <col min="13130" max="13130" width="10.33203125" style="170" bestFit="1" customWidth="1"/>
    <col min="13131" max="13131" width="9.33203125" style="170" bestFit="1" customWidth="1"/>
    <col min="13132" max="13132" width="11.33203125" style="170" bestFit="1" customWidth="1"/>
    <col min="13133" max="13133" width="8.33203125" style="170" bestFit="1" customWidth="1"/>
    <col min="13134" max="13135" width="10.33203125" style="170" bestFit="1" customWidth="1"/>
    <col min="13136" max="13136" width="9.33203125" style="170" bestFit="1" customWidth="1"/>
    <col min="13137" max="13139" width="8.33203125" style="170" bestFit="1" customWidth="1"/>
    <col min="13140" max="13140" width="10.33203125" style="170" bestFit="1" customWidth="1"/>
    <col min="13141" max="13141" width="8.33203125" style="170" bestFit="1" customWidth="1"/>
    <col min="13142" max="13142" width="11.33203125" style="170" bestFit="1" customWidth="1"/>
    <col min="13143" max="13143" width="9.33203125" style="170" bestFit="1" customWidth="1"/>
    <col min="13144" max="13144" width="10.33203125" style="170" bestFit="1" customWidth="1"/>
    <col min="13145" max="13145" width="9.33203125" style="170" bestFit="1" customWidth="1"/>
    <col min="13146" max="13147" width="10.33203125" style="170" bestFit="1" customWidth="1"/>
    <col min="13148" max="13148" width="8.33203125" style="170" bestFit="1" customWidth="1"/>
    <col min="13149" max="13149" width="9.33203125" style="170" bestFit="1" customWidth="1"/>
    <col min="13150" max="13150" width="8.33203125" style="170" bestFit="1" customWidth="1"/>
    <col min="13151" max="13151" width="9.33203125" style="170" bestFit="1" customWidth="1"/>
    <col min="13152" max="13153" width="10.33203125" style="170" bestFit="1" customWidth="1"/>
    <col min="13154" max="13155" width="9.33203125" style="170" bestFit="1" customWidth="1"/>
    <col min="13156" max="13156" width="8.33203125" style="170" bestFit="1" customWidth="1"/>
    <col min="13157" max="13159" width="9.33203125" style="170" bestFit="1" customWidth="1"/>
    <col min="13160" max="13160" width="10.33203125" style="170" bestFit="1" customWidth="1"/>
    <col min="13161" max="13162" width="9.33203125" style="170" bestFit="1" customWidth="1"/>
    <col min="13163" max="13164" width="8.33203125" style="170" bestFit="1" customWidth="1"/>
    <col min="13165" max="13168" width="9.33203125" style="170" bestFit="1" customWidth="1"/>
    <col min="13169" max="13173" width="10.33203125" style="170" bestFit="1" customWidth="1"/>
    <col min="13174" max="13178" width="9.33203125" style="170" bestFit="1" customWidth="1"/>
    <col min="13179" max="13179" width="11.33203125" style="170" bestFit="1" customWidth="1"/>
    <col min="13180" max="13180" width="9.33203125" style="170" bestFit="1" customWidth="1"/>
    <col min="13181" max="13181" width="10.33203125" style="170" bestFit="1" customWidth="1"/>
    <col min="13182" max="13182" width="9.33203125" style="170" bestFit="1" customWidth="1"/>
    <col min="13183" max="13183" width="10.33203125" style="170" bestFit="1" customWidth="1"/>
    <col min="13184" max="13194" width="9.33203125" style="170" bestFit="1" customWidth="1"/>
    <col min="13195" max="13196" width="8.33203125" style="170" bestFit="1" customWidth="1"/>
    <col min="13197" max="13197" width="12.88671875" style="170" bestFit="1" customWidth="1"/>
    <col min="13198" max="13198" width="13.109375" style="170" bestFit="1" customWidth="1"/>
    <col min="13199" max="13199" width="11.109375" style="170" bestFit="1" customWidth="1"/>
    <col min="13200" max="13200" width="11.88671875" style="170" bestFit="1" customWidth="1"/>
    <col min="13201" max="13312" width="8.88671875" style="170"/>
    <col min="13313" max="13313" width="10.6640625" style="170" bestFit="1" customWidth="1"/>
    <col min="13314" max="13314" width="11.33203125" style="170" bestFit="1" customWidth="1"/>
    <col min="13315" max="13316" width="12.88671875" style="170" bestFit="1" customWidth="1"/>
    <col min="13317" max="13317" width="14" style="170" bestFit="1" customWidth="1"/>
    <col min="13318" max="13319" width="12.88671875" style="170" bestFit="1" customWidth="1"/>
    <col min="13320" max="13321" width="11.33203125" style="170" bestFit="1" customWidth="1"/>
    <col min="13322" max="13323" width="12.88671875" style="170" bestFit="1" customWidth="1"/>
    <col min="13324" max="13324" width="11.33203125" style="170" bestFit="1" customWidth="1"/>
    <col min="13325" max="13325" width="12.88671875" style="170" bestFit="1" customWidth="1"/>
    <col min="13326" max="13326" width="11.33203125" style="170" bestFit="1" customWidth="1"/>
    <col min="13327" max="13332" width="12.88671875" style="170" bestFit="1" customWidth="1"/>
    <col min="13333" max="13334" width="11.33203125" style="170" bestFit="1" customWidth="1"/>
    <col min="13335" max="13340" width="12.88671875" style="170" bestFit="1" customWidth="1"/>
    <col min="13341" max="13342" width="11.33203125" style="170" bestFit="1" customWidth="1"/>
    <col min="13343" max="13345" width="12.88671875" style="170" bestFit="1" customWidth="1"/>
    <col min="13346" max="13348" width="11.33203125" style="170" bestFit="1" customWidth="1"/>
    <col min="13349" max="13352" width="12.88671875" style="170" bestFit="1" customWidth="1"/>
    <col min="13353" max="13353" width="11.33203125" style="170" bestFit="1" customWidth="1"/>
    <col min="13354" max="13379" width="12.88671875" style="170" bestFit="1" customWidth="1"/>
    <col min="13380" max="13381" width="11.33203125" style="170" bestFit="1" customWidth="1"/>
    <col min="13382" max="13382" width="15" style="170" bestFit="1" customWidth="1"/>
    <col min="13383" max="13384" width="8.88671875" style="170"/>
    <col min="13385" max="13385" width="8.33203125" style="170" bestFit="1" customWidth="1"/>
    <col min="13386" max="13386" width="10.33203125" style="170" bestFit="1" customWidth="1"/>
    <col min="13387" max="13387" width="9.33203125" style="170" bestFit="1" customWidth="1"/>
    <col min="13388" max="13388" width="11.33203125" style="170" bestFit="1" customWidth="1"/>
    <col min="13389" max="13389" width="8.33203125" style="170" bestFit="1" customWidth="1"/>
    <col min="13390" max="13391" width="10.33203125" style="170" bestFit="1" customWidth="1"/>
    <col min="13392" max="13392" width="9.33203125" style="170" bestFit="1" customWidth="1"/>
    <col min="13393" max="13395" width="8.33203125" style="170" bestFit="1" customWidth="1"/>
    <col min="13396" max="13396" width="10.33203125" style="170" bestFit="1" customWidth="1"/>
    <col min="13397" max="13397" width="8.33203125" style="170" bestFit="1" customWidth="1"/>
    <col min="13398" max="13398" width="11.33203125" style="170" bestFit="1" customWidth="1"/>
    <col min="13399" max="13399" width="9.33203125" style="170" bestFit="1" customWidth="1"/>
    <col min="13400" max="13400" width="10.33203125" style="170" bestFit="1" customWidth="1"/>
    <col min="13401" max="13401" width="9.33203125" style="170" bestFit="1" customWidth="1"/>
    <col min="13402" max="13403" width="10.33203125" style="170" bestFit="1" customWidth="1"/>
    <col min="13404" max="13404" width="8.33203125" style="170" bestFit="1" customWidth="1"/>
    <col min="13405" max="13405" width="9.33203125" style="170" bestFit="1" customWidth="1"/>
    <col min="13406" max="13406" width="8.33203125" style="170" bestFit="1" customWidth="1"/>
    <col min="13407" max="13407" width="9.33203125" style="170" bestFit="1" customWidth="1"/>
    <col min="13408" max="13409" width="10.33203125" style="170" bestFit="1" customWidth="1"/>
    <col min="13410" max="13411" width="9.33203125" style="170" bestFit="1" customWidth="1"/>
    <col min="13412" max="13412" width="8.33203125" style="170" bestFit="1" customWidth="1"/>
    <col min="13413" max="13415" width="9.33203125" style="170" bestFit="1" customWidth="1"/>
    <col min="13416" max="13416" width="10.33203125" style="170" bestFit="1" customWidth="1"/>
    <col min="13417" max="13418" width="9.33203125" style="170" bestFit="1" customWidth="1"/>
    <col min="13419" max="13420" width="8.33203125" style="170" bestFit="1" customWidth="1"/>
    <col min="13421" max="13424" width="9.33203125" style="170" bestFit="1" customWidth="1"/>
    <col min="13425" max="13429" width="10.33203125" style="170" bestFit="1" customWidth="1"/>
    <col min="13430" max="13434" width="9.33203125" style="170" bestFit="1" customWidth="1"/>
    <col min="13435" max="13435" width="11.33203125" style="170" bestFit="1" customWidth="1"/>
    <col min="13436" max="13436" width="9.33203125" style="170" bestFit="1" customWidth="1"/>
    <col min="13437" max="13437" width="10.33203125" style="170" bestFit="1" customWidth="1"/>
    <col min="13438" max="13438" width="9.33203125" style="170" bestFit="1" customWidth="1"/>
    <col min="13439" max="13439" width="10.33203125" style="170" bestFit="1" customWidth="1"/>
    <col min="13440" max="13450" width="9.33203125" style="170" bestFit="1" customWidth="1"/>
    <col min="13451" max="13452" width="8.33203125" style="170" bestFit="1" customWidth="1"/>
    <col min="13453" max="13453" width="12.88671875" style="170" bestFit="1" customWidth="1"/>
    <col min="13454" max="13454" width="13.109375" style="170" bestFit="1" customWidth="1"/>
    <col min="13455" max="13455" width="11.109375" style="170" bestFit="1" customWidth="1"/>
    <col min="13456" max="13456" width="11.88671875" style="170" bestFit="1" customWidth="1"/>
    <col min="13457" max="13568" width="8.88671875" style="170"/>
    <col min="13569" max="13569" width="10.6640625" style="170" bestFit="1" customWidth="1"/>
    <col min="13570" max="13570" width="11.33203125" style="170" bestFit="1" customWidth="1"/>
    <col min="13571" max="13572" width="12.88671875" style="170" bestFit="1" customWidth="1"/>
    <col min="13573" max="13573" width="14" style="170" bestFit="1" customWidth="1"/>
    <col min="13574" max="13575" width="12.88671875" style="170" bestFit="1" customWidth="1"/>
    <col min="13576" max="13577" width="11.33203125" style="170" bestFit="1" customWidth="1"/>
    <col min="13578" max="13579" width="12.88671875" style="170" bestFit="1" customWidth="1"/>
    <col min="13580" max="13580" width="11.33203125" style="170" bestFit="1" customWidth="1"/>
    <col min="13581" max="13581" width="12.88671875" style="170" bestFit="1" customWidth="1"/>
    <col min="13582" max="13582" width="11.33203125" style="170" bestFit="1" customWidth="1"/>
    <col min="13583" max="13588" width="12.88671875" style="170" bestFit="1" customWidth="1"/>
    <col min="13589" max="13590" width="11.33203125" style="170" bestFit="1" customWidth="1"/>
    <col min="13591" max="13596" width="12.88671875" style="170" bestFit="1" customWidth="1"/>
    <col min="13597" max="13598" width="11.33203125" style="170" bestFit="1" customWidth="1"/>
    <col min="13599" max="13601" width="12.88671875" style="170" bestFit="1" customWidth="1"/>
    <col min="13602" max="13604" width="11.33203125" style="170" bestFit="1" customWidth="1"/>
    <col min="13605" max="13608" width="12.88671875" style="170" bestFit="1" customWidth="1"/>
    <col min="13609" max="13609" width="11.33203125" style="170" bestFit="1" customWidth="1"/>
    <col min="13610" max="13635" width="12.88671875" style="170" bestFit="1" customWidth="1"/>
    <col min="13636" max="13637" width="11.33203125" style="170" bestFit="1" customWidth="1"/>
    <col min="13638" max="13638" width="15" style="170" bestFit="1" customWidth="1"/>
    <col min="13639" max="13640" width="8.88671875" style="170"/>
    <col min="13641" max="13641" width="8.33203125" style="170" bestFit="1" customWidth="1"/>
    <col min="13642" max="13642" width="10.33203125" style="170" bestFit="1" customWidth="1"/>
    <col min="13643" max="13643" width="9.33203125" style="170" bestFit="1" customWidth="1"/>
    <col min="13644" max="13644" width="11.33203125" style="170" bestFit="1" customWidth="1"/>
    <col min="13645" max="13645" width="8.33203125" style="170" bestFit="1" customWidth="1"/>
    <col min="13646" max="13647" width="10.33203125" style="170" bestFit="1" customWidth="1"/>
    <col min="13648" max="13648" width="9.33203125" style="170" bestFit="1" customWidth="1"/>
    <col min="13649" max="13651" width="8.33203125" style="170" bestFit="1" customWidth="1"/>
    <col min="13652" max="13652" width="10.33203125" style="170" bestFit="1" customWidth="1"/>
    <col min="13653" max="13653" width="8.33203125" style="170" bestFit="1" customWidth="1"/>
    <col min="13654" max="13654" width="11.33203125" style="170" bestFit="1" customWidth="1"/>
    <col min="13655" max="13655" width="9.33203125" style="170" bestFit="1" customWidth="1"/>
    <col min="13656" max="13656" width="10.33203125" style="170" bestFit="1" customWidth="1"/>
    <col min="13657" max="13657" width="9.33203125" style="170" bestFit="1" customWidth="1"/>
    <col min="13658" max="13659" width="10.33203125" style="170" bestFit="1" customWidth="1"/>
    <col min="13660" max="13660" width="8.33203125" style="170" bestFit="1" customWidth="1"/>
    <col min="13661" max="13661" width="9.33203125" style="170" bestFit="1" customWidth="1"/>
    <col min="13662" max="13662" width="8.33203125" style="170" bestFit="1" customWidth="1"/>
    <col min="13663" max="13663" width="9.33203125" style="170" bestFit="1" customWidth="1"/>
    <col min="13664" max="13665" width="10.33203125" style="170" bestFit="1" customWidth="1"/>
    <col min="13666" max="13667" width="9.33203125" style="170" bestFit="1" customWidth="1"/>
    <col min="13668" max="13668" width="8.33203125" style="170" bestFit="1" customWidth="1"/>
    <col min="13669" max="13671" width="9.33203125" style="170" bestFit="1" customWidth="1"/>
    <col min="13672" max="13672" width="10.33203125" style="170" bestFit="1" customWidth="1"/>
    <col min="13673" max="13674" width="9.33203125" style="170" bestFit="1" customWidth="1"/>
    <col min="13675" max="13676" width="8.33203125" style="170" bestFit="1" customWidth="1"/>
    <col min="13677" max="13680" width="9.33203125" style="170" bestFit="1" customWidth="1"/>
    <col min="13681" max="13685" width="10.33203125" style="170" bestFit="1" customWidth="1"/>
    <col min="13686" max="13690" width="9.33203125" style="170" bestFit="1" customWidth="1"/>
    <col min="13691" max="13691" width="11.33203125" style="170" bestFit="1" customWidth="1"/>
    <col min="13692" max="13692" width="9.33203125" style="170" bestFit="1" customWidth="1"/>
    <col min="13693" max="13693" width="10.33203125" style="170" bestFit="1" customWidth="1"/>
    <col min="13694" max="13694" width="9.33203125" style="170" bestFit="1" customWidth="1"/>
    <col min="13695" max="13695" width="10.33203125" style="170" bestFit="1" customWidth="1"/>
    <col min="13696" max="13706" width="9.33203125" style="170" bestFit="1" customWidth="1"/>
    <col min="13707" max="13708" width="8.33203125" style="170" bestFit="1" customWidth="1"/>
    <col min="13709" max="13709" width="12.88671875" style="170" bestFit="1" customWidth="1"/>
    <col min="13710" max="13710" width="13.109375" style="170" bestFit="1" customWidth="1"/>
    <col min="13711" max="13711" width="11.109375" style="170" bestFit="1" customWidth="1"/>
    <col min="13712" max="13712" width="11.88671875" style="170" bestFit="1" customWidth="1"/>
    <col min="13713" max="13824" width="8.88671875" style="170"/>
    <col min="13825" max="13825" width="10.6640625" style="170" bestFit="1" customWidth="1"/>
    <col min="13826" max="13826" width="11.33203125" style="170" bestFit="1" customWidth="1"/>
    <col min="13827" max="13828" width="12.88671875" style="170" bestFit="1" customWidth="1"/>
    <col min="13829" max="13829" width="14" style="170" bestFit="1" customWidth="1"/>
    <col min="13830" max="13831" width="12.88671875" style="170" bestFit="1" customWidth="1"/>
    <col min="13832" max="13833" width="11.33203125" style="170" bestFit="1" customWidth="1"/>
    <col min="13834" max="13835" width="12.88671875" style="170" bestFit="1" customWidth="1"/>
    <col min="13836" max="13836" width="11.33203125" style="170" bestFit="1" customWidth="1"/>
    <col min="13837" max="13837" width="12.88671875" style="170" bestFit="1" customWidth="1"/>
    <col min="13838" max="13838" width="11.33203125" style="170" bestFit="1" customWidth="1"/>
    <col min="13839" max="13844" width="12.88671875" style="170" bestFit="1" customWidth="1"/>
    <col min="13845" max="13846" width="11.33203125" style="170" bestFit="1" customWidth="1"/>
    <col min="13847" max="13852" width="12.88671875" style="170" bestFit="1" customWidth="1"/>
    <col min="13853" max="13854" width="11.33203125" style="170" bestFit="1" customWidth="1"/>
    <col min="13855" max="13857" width="12.88671875" style="170" bestFit="1" customWidth="1"/>
    <col min="13858" max="13860" width="11.33203125" style="170" bestFit="1" customWidth="1"/>
    <col min="13861" max="13864" width="12.88671875" style="170" bestFit="1" customWidth="1"/>
    <col min="13865" max="13865" width="11.33203125" style="170" bestFit="1" customWidth="1"/>
    <col min="13866" max="13891" width="12.88671875" style="170" bestFit="1" customWidth="1"/>
    <col min="13892" max="13893" width="11.33203125" style="170" bestFit="1" customWidth="1"/>
    <col min="13894" max="13894" width="15" style="170" bestFit="1" customWidth="1"/>
    <col min="13895" max="13896" width="8.88671875" style="170"/>
    <col min="13897" max="13897" width="8.33203125" style="170" bestFit="1" customWidth="1"/>
    <col min="13898" max="13898" width="10.33203125" style="170" bestFit="1" customWidth="1"/>
    <col min="13899" max="13899" width="9.33203125" style="170" bestFit="1" customWidth="1"/>
    <col min="13900" max="13900" width="11.33203125" style="170" bestFit="1" customWidth="1"/>
    <col min="13901" max="13901" width="8.33203125" style="170" bestFit="1" customWidth="1"/>
    <col min="13902" max="13903" width="10.33203125" style="170" bestFit="1" customWidth="1"/>
    <col min="13904" max="13904" width="9.33203125" style="170" bestFit="1" customWidth="1"/>
    <col min="13905" max="13907" width="8.33203125" style="170" bestFit="1" customWidth="1"/>
    <col min="13908" max="13908" width="10.33203125" style="170" bestFit="1" customWidth="1"/>
    <col min="13909" max="13909" width="8.33203125" style="170" bestFit="1" customWidth="1"/>
    <col min="13910" max="13910" width="11.33203125" style="170" bestFit="1" customWidth="1"/>
    <col min="13911" max="13911" width="9.33203125" style="170" bestFit="1" customWidth="1"/>
    <col min="13912" max="13912" width="10.33203125" style="170" bestFit="1" customWidth="1"/>
    <col min="13913" max="13913" width="9.33203125" style="170" bestFit="1" customWidth="1"/>
    <col min="13914" max="13915" width="10.33203125" style="170" bestFit="1" customWidth="1"/>
    <col min="13916" max="13916" width="8.33203125" style="170" bestFit="1" customWidth="1"/>
    <col min="13917" max="13917" width="9.33203125" style="170" bestFit="1" customWidth="1"/>
    <col min="13918" max="13918" width="8.33203125" style="170" bestFit="1" customWidth="1"/>
    <col min="13919" max="13919" width="9.33203125" style="170" bestFit="1" customWidth="1"/>
    <col min="13920" max="13921" width="10.33203125" style="170" bestFit="1" customWidth="1"/>
    <col min="13922" max="13923" width="9.33203125" style="170" bestFit="1" customWidth="1"/>
    <col min="13924" max="13924" width="8.33203125" style="170" bestFit="1" customWidth="1"/>
    <col min="13925" max="13927" width="9.33203125" style="170" bestFit="1" customWidth="1"/>
    <col min="13928" max="13928" width="10.33203125" style="170" bestFit="1" customWidth="1"/>
    <col min="13929" max="13930" width="9.33203125" style="170" bestFit="1" customWidth="1"/>
    <col min="13931" max="13932" width="8.33203125" style="170" bestFit="1" customWidth="1"/>
    <col min="13933" max="13936" width="9.33203125" style="170" bestFit="1" customWidth="1"/>
    <col min="13937" max="13941" width="10.33203125" style="170" bestFit="1" customWidth="1"/>
    <col min="13942" max="13946" width="9.33203125" style="170" bestFit="1" customWidth="1"/>
    <col min="13947" max="13947" width="11.33203125" style="170" bestFit="1" customWidth="1"/>
    <col min="13948" max="13948" width="9.33203125" style="170" bestFit="1" customWidth="1"/>
    <col min="13949" max="13949" width="10.33203125" style="170" bestFit="1" customWidth="1"/>
    <col min="13950" max="13950" width="9.33203125" style="170" bestFit="1" customWidth="1"/>
    <col min="13951" max="13951" width="10.33203125" style="170" bestFit="1" customWidth="1"/>
    <col min="13952" max="13962" width="9.33203125" style="170" bestFit="1" customWidth="1"/>
    <col min="13963" max="13964" width="8.33203125" style="170" bestFit="1" customWidth="1"/>
    <col min="13965" max="13965" width="12.88671875" style="170" bestFit="1" customWidth="1"/>
    <col min="13966" max="13966" width="13.109375" style="170" bestFit="1" customWidth="1"/>
    <col min="13967" max="13967" width="11.109375" style="170" bestFit="1" customWidth="1"/>
    <col min="13968" max="13968" width="11.88671875" style="170" bestFit="1" customWidth="1"/>
    <col min="13969" max="14080" width="8.88671875" style="170"/>
    <col min="14081" max="14081" width="10.6640625" style="170" bestFit="1" customWidth="1"/>
    <col min="14082" max="14082" width="11.33203125" style="170" bestFit="1" customWidth="1"/>
    <col min="14083" max="14084" width="12.88671875" style="170" bestFit="1" customWidth="1"/>
    <col min="14085" max="14085" width="14" style="170" bestFit="1" customWidth="1"/>
    <col min="14086" max="14087" width="12.88671875" style="170" bestFit="1" customWidth="1"/>
    <col min="14088" max="14089" width="11.33203125" style="170" bestFit="1" customWidth="1"/>
    <col min="14090" max="14091" width="12.88671875" style="170" bestFit="1" customWidth="1"/>
    <col min="14092" max="14092" width="11.33203125" style="170" bestFit="1" customWidth="1"/>
    <col min="14093" max="14093" width="12.88671875" style="170" bestFit="1" customWidth="1"/>
    <col min="14094" max="14094" width="11.33203125" style="170" bestFit="1" customWidth="1"/>
    <col min="14095" max="14100" width="12.88671875" style="170" bestFit="1" customWidth="1"/>
    <col min="14101" max="14102" width="11.33203125" style="170" bestFit="1" customWidth="1"/>
    <col min="14103" max="14108" width="12.88671875" style="170" bestFit="1" customWidth="1"/>
    <col min="14109" max="14110" width="11.33203125" style="170" bestFit="1" customWidth="1"/>
    <col min="14111" max="14113" width="12.88671875" style="170" bestFit="1" customWidth="1"/>
    <col min="14114" max="14116" width="11.33203125" style="170" bestFit="1" customWidth="1"/>
    <col min="14117" max="14120" width="12.88671875" style="170" bestFit="1" customWidth="1"/>
    <col min="14121" max="14121" width="11.33203125" style="170" bestFit="1" customWidth="1"/>
    <col min="14122" max="14147" width="12.88671875" style="170" bestFit="1" customWidth="1"/>
    <col min="14148" max="14149" width="11.33203125" style="170" bestFit="1" customWidth="1"/>
    <col min="14150" max="14150" width="15" style="170" bestFit="1" customWidth="1"/>
    <col min="14151" max="14152" width="8.88671875" style="170"/>
    <col min="14153" max="14153" width="8.33203125" style="170" bestFit="1" customWidth="1"/>
    <col min="14154" max="14154" width="10.33203125" style="170" bestFit="1" customWidth="1"/>
    <col min="14155" max="14155" width="9.33203125" style="170" bestFit="1" customWidth="1"/>
    <col min="14156" max="14156" width="11.33203125" style="170" bestFit="1" customWidth="1"/>
    <col min="14157" max="14157" width="8.33203125" style="170" bestFit="1" customWidth="1"/>
    <col min="14158" max="14159" width="10.33203125" style="170" bestFit="1" customWidth="1"/>
    <col min="14160" max="14160" width="9.33203125" style="170" bestFit="1" customWidth="1"/>
    <col min="14161" max="14163" width="8.33203125" style="170" bestFit="1" customWidth="1"/>
    <col min="14164" max="14164" width="10.33203125" style="170" bestFit="1" customWidth="1"/>
    <col min="14165" max="14165" width="8.33203125" style="170" bestFit="1" customWidth="1"/>
    <col min="14166" max="14166" width="11.33203125" style="170" bestFit="1" customWidth="1"/>
    <col min="14167" max="14167" width="9.33203125" style="170" bestFit="1" customWidth="1"/>
    <col min="14168" max="14168" width="10.33203125" style="170" bestFit="1" customWidth="1"/>
    <col min="14169" max="14169" width="9.33203125" style="170" bestFit="1" customWidth="1"/>
    <col min="14170" max="14171" width="10.33203125" style="170" bestFit="1" customWidth="1"/>
    <col min="14172" max="14172" width="8.33203125" style="170" bestFit="1" customWidth="1"/>
    <col min="14173" max="14173" width="9.33203125" style="170" bestFit="1" customWidth="1"/>
    <col min="14174" max="14174" width="8.33203125" style="170" bestFit="1" customWidth="1"/>
    <col min="14175" max="14175" width="9.33203125" style="170" bestFit="1" customWidth="1"/>
    <col min="14176" max="14177" width="10.33203125" style="170" bestFit="1" customWidth="1"/>
    <col min="14178" max="14179" width="9.33203125" style="170" bestFit="1" customWidth="1"/>
    <col min="14180" max="14180" width="8.33203125" style="170" bestFit="1" customWidth="1"/>
    <col min="14181" max="14183" width="9.33203125" style="170" bestFit="1" customWidth="1"/>
    <col min="14184" max="14184" width="10.33203125" style="170" bestFit="1" customWidth="1"/>
    <col min="14185" max="14186" width="9.33203125" style="170" bestFit="1" customWidth="1"/>
    <col min="14187" max="14188" width="8.33203125" style="170" bestFit="1" customWidth="1"/>
    <col min="14189" max="14192" width="9.33203125" style="170" bestFit="1" customWidth="1"/>
    <col min="14193" max="14197" width="10.33203125" style="170" bestFit="1" customWidth="1"/>
    <col min="14198" max="14202" width="9.33203125" style="170" bestFit="1" customWidth="1"/>
    <col min="14203" max="14203" width="11.33203125" style="170" bestFit="1" customWidth="1"/>
    <col min="14204" max="14204" width="9.33203125" style="170" bestFit="1" customWidth="1"/>
    <col min="14205" max="14205" width="10.33203125" style="170" bestFit="1" customWidth="1"/>
    <col min="14206" max="14206" width="9.33203125" style="170" bestFit="1" customWidth="1"/>
    <col min="14207" max="14207" width="10.33203125" style="170" bestFit="1" customWidth="1"/>
    <col min="14208" max="14218" width="9.33203125" style="170" bestFit="1" customWidth="1"/>
    <col min="14219" max="14220" width="8.33203125" style="170" bestFit="1" customWidth="1"/>
    <col min="14221" max="14221" width="12.88671875" style="170" bestFit="1" customWidth="1"/>
    <col min="14222" max="14222" width="13.109375" style="170" bestFit="1" customWidth="1"/>
    <col min="14223" max="14223" width="11.109375" style="170" bestFit="1" customWidth="1"/>
    <col min="14224" max="14224" width="11.88671875" style="170" bestFit="1" customWidth="1"/>
    <col min="14225" max="14336" width="8.88671875" style="170"/>
    <col min="14337" max="14337" width="10.6640625" style="170" bestFit="1" customWidth="1"/>
    <col min="14338" max="14338" width="11.33203125" style="170" bestFit="1" customWidth="1"/>
    <col min="14339" max="14340" width="12.88671875" style="170" bestFit="1" customWidth="1"/>
    <col min="14341" max="14341" width="14" style="170" bestFit="1" customWidth="1"/>
    <col min="14342" max="14343" width="12.88671875" style="170" bestFit="1" customWidth="1"/>
    <col min="14344" max="14345" width="11.33203125" style="170" bestFit="1" customWidth="1"/>
    <col min="14346" max="14347" width="12.88671875" style="170" bestFit="1" customWidth="1"/>
    <col min="14348" max="14348" width="11.33203125" style="170" bestFit="1" customWidth="1"/>
    <col min="14349" max="14349" width="12.88671875" style="170" bestFit="1" customWidth="1"/>
    <col min="14350" max="14350" width="11.33203125" style="170" bestFit="1" customWidth="1"/>
    <col min="14351" max="14356" width="12.88671875" style="170" bestFit="1" customWidth="1"/>
    <col min="14357" max="14358" width="11.33203125" style="170" bestFit="1" customWidth="1"/>
    <col min="14359" max="14364" width="12.88671875" style="170" bestFit="1" customWidth="1"/>
    <col min="14365" max="14366" width="11.33203125" style="170" bestFit="1" customWidth="1"/>
    <col min="14367" max="14369" width="12.88671875" style="170" bestFit="1" customWidth="1"/>
    <col min="14370" max="14372" width="11.33203125" style="170" bestFit="1" customWidth="1"/>
    <col min="14373" max="14376" width="12.88671875" style="170" bestFit="1" customWidth="1"/>
    <col min="14377" max="14377" width="11.33203125" style="170" bestFit="1" customWidth="1"/>
    <col min="14378" max="14403" width="12.88671875" style="170" bestFit="1" customWidth="1"/>
    <col min="14404" max="14405" width="11.33203125" style="170" bestFit="1" customWidth="1"/>
    <col min="14406" max="14406" width="15" style="170" bestFit="1" customWidth="1"/>
    <col min="14407" max="14408" width="8.88671875" style="170"/>
    <col min="14409" max="14409" width="8.33203125" style="170" bestFit="1" customWidth="1"/>
    <col min="14410" max="14410" width="10.33203125" style="170" bestFit="1" customWidth="1"/>
    <col min="14411" max="14411" width="9.33203125" style="170" bestFit="1" customWidth="1"/>
    <col min="14412" max="14412" width="11.33203125" style="170" bestFit="1" customWidth="1"/>
    <col min="14413" max="14413" width="8.33203125" style="170" bestFit="1" customWidth="1"/>
    <col min="14414" max="14415" width="10.33203125" style="170" bestFit="1" customWidth="1"/>
    <col min="14416" max="14416" width="9.33203125" style="170" bestFit="1" customWidth="1"/>
    <col min="14417" max="14419" width="8.33203125" style="170" bestFit="1" customWidth="1"/>
    <col min="14420" max="14420" width="10.33203125" style="170" bestFit="1" customWidth="1"/>
    <col min="14421" max="14421" width="8.33203125" style="170" bestFit="1" customWidth="1"/>
    <col min="14422" max="14422" width="11.33203125" style="170" bestFit="1" customWidth="1"/>
    <col min="14423" max="14423" width="9.33203125" style="170" bestFit="1" customWidth="1"/>
    <col min="14424" max="14424" width="10.33203125" style="170" bestFit="1" customWidth="1"/>
    <col min="14425" max="14425" width="9.33203125" style="170" bestFit="1" customWidth="1"/>
    <col min="14426" max="14427" width="10.33203125" style="170" bestFit="1" customWidth="1"/>
    <col min="14428" max="14428" width="8.33203125" style="170" bestFit="1" customWidth="1"/>
    <col min="14429" max="14429" width="9.33203125" style="170" bestFit="1" customWidth="1"/>
    <col min="14430" max="14430" width="8.33203125" style="170" bestFit="1" customWidth="1"/>
    <col min="14431" max="14431" width="9.33203125" style="170" bestFit="1" customWidth="1"/>
    <col min="14432" max="14433" width="10.33203125" style="170" bestFit="1" customWidth="1"/>
    <col min="14434" max="14435" width="9.33203125" style="170" bestFit="1" customWidth="1"/>
    <col min="14436" max="14436" width="8.33203125" style="170" bestFit="1" customWidth="1"/>
    <col min="14437" max="14439" width="9.33203125" style="170" bestFit="1" customWidth="1"/>
    <col min="14440" max="14440" width="10.33203125" style="170" bestFit="1" customWidth="1"/>
    <col min="14441" max="14442" width="9.33203125" style="170" bestFit="1" customWidth="1"/>
    <col min="14443" max="14444" width="8.33203125" style="170" bestFit="1" customWidth="1"/>
    <col min="14445" max="14448" width="9.33203125" style="170" bestFit="1" customWidth="1"/>
    <col min="14449" max="14453" width="10.33203125" style="170" bestFit="1" customWidth="1"/>
    <col min="14454" max="14458" width="9.33203125" style="170" bestFit="1" customWidth="1"/>
    <col min="14459" max="14459" width="11.33203125" style="170" bestFit="1" customWidth="1"/>
    <col min="14460" max="14460" width="9.33203125" style="170" bestFit="1" customWidth="1"/>
    <col min="14461" max="14461" width="10.33203125" style="170" bestFit="1" customWidth="1"/>
    <col min="14462" max="14462" width="9.33203125" style="170" bestFit="1" customWidth="1"/>
    <col min="14463" max="14463" width="10.33203125" style="170" bestFit="1" customWidth="1"/>
    <col min="14464" max="14474" width="9.33203125" style="170" bestFit="1" customWidth="1"/>
    <col min="14475" max="14476" width="8.33203125" style="170" bestFit="1" customWidth="1"/>
    <col min="14477" max="14477" width="12.88671875" style="170" bestFit="1" customWidth="1"/>
    <col min="14478" max="14478" width="13.109375" style="170" bestFit="1" customWidth="1"/>
    <col min="14479" max="14479" width="11.109375" style="170" bestFit="1" customWidth="1"/>
    <col min="14480" max="14480" width="11.88671875" style="170" bestFit="1" customWidth="1"/>
    <col min="14481" max="14592" width="8.88671875" style="170"/>
    <col min="14593" max="14593" width="10.6640625" style="170" bestFit="1" customWidth="1"/>
    <col min="14594" max="14594" width="11.33203125" style="170" bestFit="1" customWidth="1"/>
    <col min="14595" max="14596" width="12.88671875" style="170" bestFit="1" customWidth="1"/>
    <col min="14597" max="14597" width="14" style="170" bestFit="1" customWidth="1"/>
    <col min="14598" max="14599" width="12.88671875" style="170" bestFit="1" customWidth="1"/>
    <col min="14600" max="14601" width="11.33203125" style="170" bestFit="1" customWidth="1"/>
    <col min="14602" max="14603" width="12.88671875" style="170" bestFit="1" customWidth="1"/>
    <col min="14604" max="14604" width="11.33203125" style="170" bestFit="1" customWidth="1"/>
    <col min="14605" max="14605" width="12.88671875" style="170" bestFit="1" customWidth="1"/>
    <col min="14606" max="14606" width="11.33203125" style="170" bestFit="1" customWidth="1"/>
    <col min="14607" max="14612" width="12.88671875" style="170" bestFit="1" customWidth="1"/>
    <col min="14613" max="14614" width="11.33203125" style="170" bestFit="1" customWidth="1"/>
    <col min="14615" max="14620" width="12.88671875" style="170" bestFit="1" customWidth="1"/>
    <col min="14621" max="14622" width="11.33203125" style="170" bestFit="1" customWidth="1"/>
    <col min="14623" max="14625" width="12.88671875" style="170" bestFit="1" customWidth="1"/>
    <col min="14626" max="14628" width="11.33203125" style="170" bestFit="1" customWidth="1"/>
    <col min="14629" max="14632" width="12.88671875" style="170" bestFit="1" customWidth="1"/>
    <col min="14633" max="14633" width="11.33203125" style="170" bestFit="1" customWidth="1"/>
    <col min="14634" max="14659" width="12.88671875" style="170" bestFit="1" customWidth="1"/>
    <col min="14660" max="14661" width="11.33203125" style="170" bestFit="1" customWidth="1"/>
    <col min="14662" max="14662" width="15" style="170" bestFit="1" customWidth="1"/>
    <col min="14663" max="14664" width="8.88671875" style="170"/>
    <col min="14665" max="14665" width="8.33203125" style="170" bestFit="1" customWidth="1"/>
    <col min="14666" max="14666" width="10.33203125" style="170" bestFit="1" customWidth="1"/>
    <col min="14667" max="14667" width="9.33203125" style="170" bestFit="1" customWidth="1"/>
    <col min="14668" max="14668" width="11.33203125" style="170" bestFit="1" customWidth="1"/>
    <col min="14669" max="14669" width="8.33203125" style="170" bestFit="1" customWidth="1"/>
    <col min="14670" max="14671" width="10.33203125" style="170" bestFit="1" customWidth="1"/>
    <col min="14672" max="14672" width="9.33203125" style="170" bestFit="1" customWidth="1"/>
    <col min="14673" max="14675" width="8.33203125" style="170" bestFit="1" customWidth="1"/>
    <col min="14676" max="14676" width="10.33203125" style="170" bestFit="1" customWidth="1"/>
    <col min="14677" max="14677" width="8.33203125" style="170" bestFit="1" customWidth="1"/>
    <col min="14678" max="14678" width="11.33203125" style="170" bestFit="1" customWidth="1"/>
    <col min="14679" max="14679" width="9.33203125" style="170" bestFit="1" customWidth="1"/>
    <col min="14680" max="14680" width="10.33203125" style="170" bestFit="1" customWidth="1"/>
    <col min="14681" max="14681" width="9.33203125" style="170" bestFit="1" customWidth="1"/>
    <col min="14682" max="14683" width="10.33203125" style="170" bestFit="1" customWidth="1"/>
    <col min="14684" max="14684" width="8.33203125" style="170" bestFit="1" customWidth="1"/>
    <col min="14685" max="14685" width="9.33203125" style="170" bestFit="1" customWidth="1"/>
    <col min="14686" max="14686" width="8.33203125" style="170" bestFit="1" customWidth="1"/>
    <col min="14687" max="14687" width="9.33203125" style="170" bestFit="1" customWidth="1"/>
    <col min="14688" max="14689" width="10.33203125" style="170" bestFit="1" customWidth="1"/>
    <col min="14690" max="14691" width="9.33203125" style="170" bestFit="1" customWidth="1"/>
    <col min="14692" max="14692" width="8.33203125" style="170" bestFit="1" customWidth="1"/>
    <col min="14693" max="14695" width="9.33203125" style="170" bestFit="1" customWidth="1"/>
    <col min="14696" max="14696" width="10.33203125" style="170" bestFit="1" customWidth="1"/>
    <col min="14697" max="14698" width="9.33203125" style="170" bestFit="1" customWidth="1"/>
    <col min="14699" max="14700" width="8.33203125" style="170" bestFit="1" customWidth="1"/>
    <col min="14701" max="14704" width="9.33203125" style="170" bestFit="1" customWidth="1"/>
    <col min="14705" max="14709" width="10.33203125" style="170" bestFit="1" customWidth="1"/>
    <col min="14710" max="14714" width="9.33203125" style="170" bestFit="1" customWidth="1"/>
    <col min="14715" max="14715" width="11.33203125" style="170" bestFit="1" customWidth="1"/>
    <col min="14716" max="14716" width="9.33203125" style="170" bestFit="1" customWidth="1"/>
    <col min="14717" max="14717" width="10.33203125" style="170" bestFit="1" customWidth="1"/>
    <col min="14718" max="14718" width="9.33203125" style="170" bestFit="1" customWidth="1"/>
    <col min="14719" max="14719" width="10.33203125" style="170" bestFit="1" customWidth="1"/>
    <col min="14720" max="14730" width="9.33203125" style="170" bestFit="1" customWidth="1"/>
    <col min="14731" max="14732" width="8.33203125" style="170" bestFit="1" customWidth="1"/>
    <col min="14733" max="14733" width="12.88671875" style="170" bestFit="1" customWidth="1"/>
    <col min="14734" max="14734" width="13.109375" style="170" bestFit="1" customWidth="1"/>
    <col min="14735" max="14735" width="11.109375" style="170" bestFit="1" customWidth="1"/>
    <col min="14736" max="14736" width="11.88671875" style="170" bestFit="1" customWidth="1"/>
    <col min="14737" max="14848" width="8.88671875" style="170"/>
    <col min="14849" max="14849" width="10.6640625" style="170" bestFit="1" customWidth="1"/>
    <col min="14850" max="14850" width="11.33203125" style="170" bestFit="1" customWidth="1"/>
    <col min="14851" max="14852" width="12.88671875" style="170" bestFit="1" customWidth="1"/>
    <col min="14853" max="14853" width="14" style="170" bestFit="1" customWidth="1"/>
    <col min="14854" max="14855" width="12.88671875" style="170" bestFit="1" customWidth="1"/>
    <col min="14856" max="14857" width="11.33203125" style="170" bestFit="1" customWidth="1"/>
    <col min="14858" max="14859" width="12.88671875" style="170" bestFit="1" customWidth="1"/>
    <col min="14860" max="14860" width="11.33203125" style="170" bestFit="1" customWidth="1"/>
    <col min="14861" max="14861" width="12.88671875" style="170" bestFit="1" customWidth="1"/>
    <col min="14862" max="14862" width="11.33203125" style="170" bestFit="1" customWidth="1"/>
    <col min="14863" max="14868" width="12.88671875" style="170" bestFit="1" customWidth="1"/>
    <col min="14869" max="14870" width="11.33203125" style="170" bestFit="1" customWidth="1"/>
    <col min="14871" max="14876" width="12.88671875" style="170" bestFit="1" customWidth="1"/>
    <col min="14877" max="14878" width="11.33203125" style="170" bestFit="1" customWidth="1"/>
    <col min="14879" max="14881" width="12.88671875" style="170" bestFit="1" customWidth="1"/>
    <col min="14882" max="14884" width="11.33203125" style="170" bestFit="1" customWidth="1"/>
    <col min="14885" max="14888" width="12.88671875" style="170" bestFit="1" customWidth="1"/>
    <col min="14889" max="14889" width="11.33203125" style="170" bestFit="1" customWidth="1"/>
    <col min="14890" max="14915" width="12.88671875" style="170" bestFit="1" customWidth="1"/>
    <col min="14916" max="14917" width="11.33203125" style="170" bestFit="1" customWidth="1"/>
    <col min="14918" max="14918" width="15" style="170" bestFit="1" customWidth="1"/>
    <col min="14919" max="14920" width="8.88671875" style="170"/>
    <col min="14921" max="14921" width="8.33203125" style="170" bestFit="1" customWidth="1"/>
    <col min="14922" max="14922" width="10.33203125" style="170" bestFit="1" customWidth="1"/>
    <col min="14923" max="14923" width="9.33203125" style="170" bestFit="1" customWidth="1"/>
    <col min="14924" max="14924" width="11.33203125" style="170" bestFit="1" customWidth="1"/>
    <col min="14925" max="14925" width="8.33203125" style="170" bestFit="1" customWidth="1"/>
    <col min="14926" max="14927" width="10.33203125" style="170" bestFit="1" customWidth="1"/>
    <col min="14928" max="14928" width="9.33203125" style="170" bestFit="1" customWidth="1"/>
    <col min="14929" max="14931" width="8.33203125" style="170" bestFit="1" customWidth="1"/>
    <col min="14932" max="14932" width="10.33203125" style="170" bestFit="1" customWidth="1"/>
    <col min="14933" max="14933" width="8.33203125" style="170" bestFit="1" customWidth="1"/>
    <col min="14934" max="14934" width="11.33203125" style="170" bestFit="1" customWidth="1"/>
    <col min="14935" max="14935" width="9.33203125" style="170" bestFit="1" customWidth="1"/>
    <col min="14936" max="14936" width="10.33203125" style="170" bestFit="1" customWidth="1"/>
    <col min="14937" max="14937" width="9.33203125" style="170" bestFit="1" customWidth="1"/>
    <col min="14938" max="14939" width="10.33203125" style="170" bestFit="1" customWidth="1"/>
    <col min="14940" max="14940" width="8.33203125" style="170" bestFit="1" customWidth="1"/>
    <col min="14941" max="14941" width="9.33203125" style="170" bestFit="1" customWidth="1"/>
    <col min="14942" max="14942" width="8.33203125" style="170" bestFit="1" customWidth="1"/>
    <col min="14943" max="14943" width="9.33203125" style="170" bestFit="1" customWidth="1"/>
    <col min="14944" max="14945" width="10.33203125" style="170" bestFit="1" customWidth="1"/>
    <col min="14946" max="14947" width="9.33203125" style="170" bestFit="1" customWidth="1"/>
    <col min="14948" max="14948" width="8.33203125" style="170" bestFit="1" customWidth="1"/>
    <col min="14949" max="14951" width="9.33203125" style="170" bestFit="1" customWidth="1"/>
    <col min="14952" max="14952" width="10.33203125" style="170" bestFit="1" customWidth="1"/>
    <col min="14953" max="14954" width="9.33203125" style="170" bestFit="1" customWidth="1"/>
    <col min="14955" max="14956" width="8.33203125" style="170" bestFit="1" customWidth="1"/>
    <col min="14957" max="14960" width="9.33203125" style="170" bestFit="1" customWidth="1"/>
    <col min="14961" max="14965" width="10.33203125" style="170" bestFit="1" customWidth="1"/>
    <col min="14966" max="14970" width="9.33203125" style="170" bestFit="1" customWidth="1"/>
    <col min="14971" max="14971" width="11.33203125" style="170" bestFit="1" customWidth="1"/>
    <col min="14972" max="14972" width="9.33203125" style="170" bestFit="1" customWidth="1"/>
    <col min="14973" max="14973" width="10.33203125" style="170" bestFit="1" customWidth="1"/>
    <col min="14974" max="14974" width="9.33203125" style="170" bestFit="1" customWidth="1"/>
    <col min="14975" max="14975" width="10.33203125" style="170" bestFit="1" customWidth="1"/>
    <col min="14976" max="14986" width="9.33203125" style="170" bestFit="1" customWidth="1"/>
    <col min="14987" max="14988" width="8.33203125" style="170" bestFit="1" customWidth="1"/>
    <col min="14989" max="14989" width="12.88671875" style="170" bestFit="1" customWidth="1"/>
    <col min="14990" max="14990" width="13.109375" style="170" bestFit="1" customWidth="1"/>
    <col min="14991" max="14991" width="11.109375" style="170" bestFit="1" customWidth="1"/>
    <col min="14992" max="14992" width="11.88671875" style="170" bestFit="1" customWidth="1"/>
    <col min="14993" max="15104" width="8.88671875" style="170"/>
    <col min="15105" max="15105" width="10.6640625" style="170" bestFit="1" customWidth="1"/>
    <col min="15106" max="15106" width="11.33203125" style="170" bestFit="1" customWidth="1"/>
    <col min="15107" max="15108" width="12.88671875" style="170" bestFit="1" customWidth="1"/>
    <col min="15109" max="15109" width="14" style="170" bestFit="1" customWidth="1"/>
    <col min="15110" max="15111" width="12.88671875" style="170" bestFit="1" customWidth="1"/>
    <col min="15112" max="15113" width="11.33203125" style="170" bestFit="1" customWidth="1"/>
    <col min="15114" max="15115" width="12.88671875" style="170" bestFit="1" customWidth="1"/>
    <col min="15116" max="15116" width="11.33203125" style="170" bestFit="1" customWidth="1"/>
    <col min="15117" max="15117" width="12.88671875" style="170" bestFit="1" customWidth="1"/>
    <col min="15118" max="15118" width="11.33203125" style="170" bestFit="1" customWidth="1"/>
    <col min="15119" max="15124" width="12.88671875" style="170" bestFit="1" customWidth="1"/>
    <col min="15125" max="15126" width="11.33203125" style="170" bestFit="1" customWidth="1"/>
    <col min="15127" max="15132" width="12.88671875" style="170" bestFit="1" customWidth="1"/>
    <col min="15133" max="15134" width="11.33203125" style="170" bestFit="1" customWidth="1"/>
    <col min="15135" max="15137" width="12.88671875" style="170" bestFit="1" customWidth="1"/>
    <col min="15138" max="15140" width="11.33203125" style="170" bestFit="1" customWidth="1"/>
    <col min="15141" max="15144" width="12.88671875" style="170" bestFit="1" customWidth="1"/>
    <col min="15145" max="15145" width="11.33203125" style="170" bestFit="1" customWidth="1"/>
    <col min="15146" max="15171" width="12.88671875" style="170" bestFit="1" customWidth="1"/>
    <col min="15172" max="15173" width="11.33203125" style="170" bestFit="1" customWidth="1"/>
    <col min="15174" max="15174" width="15" style="170" bestFit="1" customWidth="1"/>
    <col min="15175" max="15176" width="8.88671875" style="170"/>
    <col min="15177" max="15177" width="8.33203125" style="170" bestFit="1" customWidth="1"/>
    <col min="15178" max="15178" width="10.33203125" style="170" bestFit="1" customWidth="1"/>
    <col min="15179" max="15179" width="9.33203125" style="170" bestFit="1" customWidth="1"/>
    <col min="15180" max="15180" width="11.33203125" style="170" bestFit="1" customWidth="1"/>
    <col min="15181" max="15181" width="8.33203125" style="170" bestFit="1" customWidth="1"/>
    <col min="15182" max="15183" width="10.33203125" style="170" bestFit="1" customWidth="1"/>
    <col min="15184" max="15184" width="9.33203125" style="170" bestFit="1" customWidth="1"/>
    <col min="15185" max="15187" width="8.33203125" style="170" bestFit="1" customWidth="1"/>
    <col min="15188" max="15188" width="10.33203125" style="170" bestFit="1" customWidth="1"/>
    <col min="15189" max="15189" width="8.33203125" style="170" bestFit="1" customWidth="1"/>
    <col min="15190" max="15190" width="11.33203125" style="170" bestFit="1" customWidth="1"/>
    <col min="15191" max="15191" width="9.33203125" style="170" bestFit="1" customWidth="1"/>
    <col min="15192" max="15192" width="10.33203125" style="170" bestFit="1" customWidth="1"/>
    <col min="15193" max="15193" width="9.33203125" style="170" bestFit="1" customWidth="1"/>
    <col min="15194" max="15195" width="10.33203125" style="170" bestFit="1" customWidth="1"/>
    <col min="15196" max="15196" width="8.33203125" style="170" bestFit="1" customWidth="1"/>
    <col min="15197" max="15197" width="9.33203125" style="170" bestFit="1" customWidth="1"/>
    <col min="15198" max="15198" width="8.33203125" style="170" bestFit="1" customWidth="1"/>
    <col min="15199" max="15199" width="9.33203125" style="170" bestFit="1" customWidth="1"/>
    <col min="15200" max="15201" width="10.33203125" style="170" bestFit="1" customWidth="1"/>
    <col min="15202" max="15203" width="9.33203125" style="170" bestFit="1" customWidth="1"/>
    <col min="15204" max="15204" width="8.33203125" style="170" bestFit="1" customWidth="1"/>
    <col min="15205" max="15207" width="9.33203125" style="170" bestFit="1" customWidth="1"/>
    <col min="15208" max="15208" width="10.33203125" style="170" bestFit="1" customWidth="1"/>
    <col min="15209" max="15210" width="9.33203125" style="170" bestFit="1" customWidth="1"/>
    <col min="15211" max="15212" width="8.33203125" style="170" bestFit="1" customWidth="1"/>
    <col min="15213" max="15216" width="9.33203125" style="170" bestFit="1" customWidth="1"/>
    <col min="15217" max="15221" width="10.33203125" style="170" bestFit="1" customWidth="1"/>
    <col min="15222" max="15226" width="9.33203125" style="170" bestFit="1" customWidth="1"/>
    <col min="15227" max="15227" width="11.33203125" style="170" bestFit="1" customWidth="1"/>
    <col min="15228" max="15228" width="9.33203125" style="170" bestFit="1" customWidth="1"/>
    <col min="15229" max="15229" width="10.33203125" style="170" bestFit="1" customWidth="1"/>
    <col min="15230" max="15230" width="9.33203125" style="170" bestFit="1" customWidth="1"/>
    <col min="15231" max="15231" width="10.33203125" style="170" bestFit="1" customWidth="1"/>
    <col min="15232" max="15242" width="9.33203125" style="170" bestFit="1" customWidth="1"/>
    <col min="15243" max="15244" width="8.33203125" style="170" bestFit="1" customWidth="1"/>
    <col min="15245" max="15245" width="12.88671875" style="170" bestFit="1" customWidth="1"/>
    <col min="15246" max="15246" width="13.109375" style="170" bestFit="1" customWidth="1"/>
    <col min="15247" max="15247" width="11.109375" style="170" bestFit="1" customWidth="1"/>
    <col min="15248" max="15248" width="11.88671875" style="170" bestFit="1" customWidth="1"/>
    <col min="15249" max="15360" width="8.88671875" style="170"/>
    <col min="15361" max="15361" width="10.6640625" style="170" bestFit="1" customWidth="1"/>
    <col min="15362" max="15362" width="11.33203125" style="170" bestFit="1" customWidth="1"/>
    <col min="15363" max="15364" width="12.88671875" style="170" bestFit="1" customWidth="1"/>
    <col min="15365" max="15365" width="14" style="170" bestFit="1" customWidth="1"/>
    <col min="15366" max="15367" width="12.88671875" style="170" bestFit="1" customWidth="1"/>
    <col min="15368" max="15369" width="11.33203125" style="170" bestFit="1" customWidth="1"/>
    <col min="15370" max="15371" width="12.88671875" style="170" bestFit="1" customWidth="1"/>
    <col min="15372" max="15372" width="11.33203125" style="170" bestFit="1" customWidth="1"/>
    <col min="15373" max="15373" width="12.88671875" style="170" bestFit="1" customWidth="1"/>
    <col min="15374" max="15374" width="11.33203125" style="170" bestFit="1" customWidth="1"/>
    <col min="15375" max="15380" width="12.88671875" style="170" bestFit="1" customWidth="1"/>
    <col min="15381" max="15382" width="11.33203125" style="170" bestFit="1" customWidth="1"/>
    <col min="15383" max="15388" width="12.88671875" style="170" bestFit="1" customWidth="1"/>
    <col min="15389" max="15390" width="11.33203125" style="170" bestFit="1" customWidth="1"/>
    <col min="15391" max="15393" width="12.88671875" style="170" bestFit="1" customWidth="1"/>
    <col min="15394" max="15396" width="11.33203125" style="170" bestFit="1" customWidth="1"/>
    <col min="15397" max="15400" width="12.88671875" style="170" bestFit="1" customWidth="1"/>
    <col min="15401" max="15401" width="11.33203125" style="170" bestFit="1" customWidth="1"/>
    <col min="15402" max="15427" width="12.88671875" style="170" bestFit="1" customWidth="1"/>
    <col min="15428" max="15429" width="11.33203125" style="170" bestFit="1" customWidth="1"/>
    <col min="15430" max="15430" width="15" style="170" bestFit="1" customWidth="1"/>
    <col min="15431" max="15432" width="8.88671875" style="170"/>
    <col min="15433" max="15433" width="8.33203125" style="170" bestFit="1" customWidth="1"/>
    <col min="15434" max="15434" width="10.33203125" style="170" bestFit="1" customWidth="1"/>
    <col min="15435" max="15435" width="9.33203125" style="170" bestFit="1" customWidth="1"/>
    <col min="15436" max="15436" width="11.33203125" style="170" bestFit="1" customWidth="1"/>
    <col min="15437" max="15437" width="8.33203125" style="170" bestFit="1" customWidth="1"/>
    <col min="15438" max="15439" width="10.33203125" style="170" bestFit="1" customWidth="1"/>
    <col min="15440" max="15440" width="9.33203125" style="170" bestFit="1" customWidth="1"/>
    <col min="15441" max="15443" width="8.33203125" style="170" bestFit="1" customWidth="1"/>
    <col min="15444" max="15444" width="10.33203125" style="170" bestFit="1" customWidth="1"/>
    <col min="15445" max="15445" width="8.33203125" style="170" bestFit="1" customWidth="1"/>
    <col min="15446" max="15446" width="11.33203125" style="170" bestFit="1" customWidth="1"/>
    <col min="15447" max="15447" width="9.33203125" style="170" bestFit="1" customWidth="1"/>
    <col min="15448" max="15448" width="10.33203125" style="170" bestFit="1" customWidth="1"/>
    <col min="15449" max="15449" width="9.33203125" style="170" bestFit="1" customWidth="1"/>
    <col min="15450" max="15451" width="10.33203125" style="170" bestFit="1" customWidth="1"/>
    <col min="15452" max="15452" width="8.33203125" style="170" bestFit="1" customWidth="1"/>
    <col min="15453" max="15453" width="9.33203125" style="170" bestFit="1" customWidth="1"/>
    <col min="15454" max="15454" width="8.33203125" style="170" bestFit="1" customWidth="1"/>
    <col min="15455" max="15455" width="9.33203125" style="170" bestFit="1" customWidth="1"/>
    <col min="15456" max="15457" width="10.33203125" style="170" bestFit="1" customWidth="1"/>
    <col min="15458" max="15459" width="9.33203125" style="170" bestFit="1" customWidth="1"/>
    <col min="15460" max="15460" width="8.33203125" style="170" bestFit="1" customWidth="1"/>
    <col min="15461" max="15463" width="9.33203125" style="170" bestFit="1" customWidth="1"/>
    <col min="15464" max="15464" width="10.33203125" style="170" bestFit="1" customWidth="1"/>
    <col min="15465" max="15466" width="9.33203125" style="170" bestFit="1" customWidth="1"/>
    <col min="15467" max="15468" width="8.33203125" style="170" bestFit="1" customWidth="1"/>
    <col min="15469" max="15472" width="9.33203125" style="170" bestFit="1" customWidth="1"/>
    <col min="15473" max="15477" width="10.33203125" style="170" bestFit="1" customWidth="1"/>
    <col min="15478" max="15482" width="9.33203125" style="170" bestFit="1" customWidth="1"/>
    <col min="15483" max="15483" width="11.33203125" style="170" bestFit="1" customWidth="1"/>
    <col min="15484" max="15484" width="9.33203125" style="170" bestFit="1" customWidth="1"/>
    <col min="15485" max="15485" width="10.33203125" style="170" bestFit="1" customWidth="1"/>
    <col min="15486" max="15486" width="9.33203125" style="170" bestFit="1" customWidth="1"/>
    <col min="15487" max="15487" width="10.33203125" style="170" bestFit="1" customWidth="1"/>
    <col min="15488" max="15498" width="9.33203125" style="170" bestFit="1" customWidth="1"/>
    <col min="15499" max="15500" width="8.33203125" style="170" bestFit="1" customWidth="1"/>
    <col min="15501" max="15501" width="12.88671875" style="170" bestFit="1" customWidth="1"/>
    <col min="15502" max="15502" width="13.109375" style="170" bestFit="1" customWidth="1"/>
    <col min="15503" max="15503" width="11.109375" style="170" bestFit="1" customWidth="1"/>
    <col min="15504" max="15504" width="11.88671875" style="170" bestFit="1" customWidth="1"/>
    <col min="15505" max="15616" width="8.88671875" style="170"/>
    <col min="15617" max="15617" width="10.6640625" style="170" bestFit="1" customWidth="1"/>
    <col min="15618" max="15618" width="11.33203125" style="170" bestFit="1" customWidth="1"/>
    <col min="15619" max="15620" width="12.88671875" style="170" bestFit="1" customWidth="1"/>
    <col min="15621" max="15621" width="14" style="170" bestFit="1" customWidth="1"/>
    <col min="15622" max="15623" width="12.88671875" style="170" bestFit="1" customWidth="1"/>
    <col min="15624" max="15625" width="11.33203125" style="170" bestFit="1" customWidth="1"/>
    <col min="15626" max="15627" width="12.88671875" style="170" bestFit="1" customWidth="1"/>
    <col min="15628" max="15628" width="11.33203125" style="170" bestFit="1" customWidth="1"/>
    <col min="15629" max="15629" width="12.88671875" style="170" bestFit="1" customWidth="1"/>
    <col min="15630" max="15630" width="11.33203125" style="170" bestFit="1" customWidth="1"/>
    <col min="15631" max="15636" width="12.88671875" style="170" bestFit="1" customWidth="1"/>
    <col min="15637" max="15638" width="11.33203125" style="170" bestFit="1" customWidth="1"/>
    <col min="15639" max="15644" width="12.88671875" style="170" bestFit="1" customWidth="1"/>
    <col min="15645" max="15646" width="11.33203125" style="170" bestFit="1" customWidth="1"/>
    <col min="15647" max="15649" width="12.88671875" style="170" bestFit="1" customWidth="1"/>
    <col min="15650" max="15652" width="11.33203125" style="170" bestFit="1" customWidth="1"/>
    <col min="15653" max="15656" width="12.88671875" style="170" bestFit="1" customWidth="1"/>
    <col min="15657" max="15657" width="11.33203125" style="170" bestFit="1" customWidth="1"/>
    <col min="15658" max="15683" width="12.88671875" style="170" bestFit="1" customWidth="1"/>
    <col min="15684" max="15685" width="11.33203125" style="170" bestFit="1" customWidth="1"/>
    <col min="15686" max="15686" width="15" style="170" bestFit="1" customWidth="1"/>
    <col min="15687" max="15688" width="8.88671875" style="170"/>
    <col min="15689" max="15689" width="8.33203125" style="170" bestFit="1" customWidth="1"/>
    <col min="15690" max="15690" width="10.33203125" style="170" bestFit="1" customWidth="1"/>
    <col min="15691" max="15691" width="9.33203125" style="170" bestFit="1" customWidth="1"/>
    <col min="15692" max="15692" width="11.33203125" style="170" bestFit="1" customWidth="1"/>
    <col min="15693" max="15693" width="8.33203125" style="170" bestFit="1" customWidth="1"/>
    <col min="15694" max="15695" width="10.33203125" style="170" bestFit="1" customWidth="1"/>
    <col min="15696" max="15696" width="9.33203125" style="170" bestFit="1" customWidth="1"/>
    <col min="15697" max="15699" width="8.33203125" style="170" bestFit="1" customWidth="1"/>
    <col min="15700" max="15700" width="10.33203125" style="170" bestFit="1" customWidth="1"/>
    <col min="15701" max="15701" width="8.33203125" style="170" bestFit="1" customWidth="1"/>
    <col min="15702" max="15702" width="11.33203125" style="170" bestFit="1" customWidth="1"/>
    <col min="15703" max="15703" width="9.33203125" style="170" bestFit="1" customWidth="1"/>
    <col min="15704" max="15704" width="10.33203125" style="170" bestFit="1" customWidth="1"/>
    <col min="15705" max="15705" width="9.33203125" style="170" bestFit="1" customWidth="1"/>
    <col min="15706" max="15707" width="10.33203125" style="170" bestFit="1" customWidth="1"/>
    <col min="15708" max="15708" width="8.33203125" style="170" bestFit="1" customWidth="1"/>
    <col min="15709" max="15709" width="9.33203125" style="170" bestFit="1" customWidth="1"/>
    <col min="15710" max="15710" width="8.33203125" style="170" bestFit="1" customWidth="1"/>
    <col min="15711" max="15711" width="9.33203125" style="170" bestFit="1" customWidth="1"/>
    <col min="15712" max="15713" width="10.33203125" style="170" bestFit="1" customWidth="1"/>
    <col min="15714" max="15715" width="9.33203125" style="170" bestFit="1" customWidth="1"/>
    <col min="15716" max="15716" width="8.33203125" style="170" bestFit="1" customWidth="1"/>
    <col min="15717" max="15719" width="9.33203125" style="170" bestFit="1" customWidth="1"/>
    <col min="15720" max="15720" width="10.33203125" style="170" bestFit="1" customWidth="1"/>
    <col min="15721" max="15722" width="9.33203125" style="170" bestFit="1" customWidth="1"/>
    <col min="15723" max="15724" width="8.33203125" style="170" bestFit="1" customWidth="1"/>
    <col min="15725" max="15728" width="9.33203125" style="170" bestFit="1" customWidth="1"/>
    <col min="15729" max="15733" width="10.33203125" style="170" bestFit="1" customWidth="1"/>
    <col min="15734" max="15738" width="9.33203125" style="170" bestFit="1" customWidth="1"/>
    <col min="15739" max="15739" width="11.33203125" style="170" bestFit="1" customWidth="1"/>
    <col min="15740" max="15740" width="9.33203125" style="170" bestFit="1" customWidth="1"/>
    <col min="15741" max="15741" width="10.33203125" style="170" bestFit="1" customWidth="1"/>
    <col min="15742" max="15742" width="9.33203125" style="170" bestFit="1" customWidth="1"/>
    <col min="15743" max="15743" width="10.33203125" style="170" bestFit="1" customWidth="1"/>
    <col min="15744" max="15754" width="9.33203125" style="170" bestFit="1" customWidth="1"/>
    <col min="15755" max="15756" width="8.33203125" style="170" bestFit="1" customWidth="1"/>
    <col min="15757" max="15757" width="12.88671875" style="170" bestFit="1" customWidth="1"/>
    <col min="15758" max="15758" width="13.109375" style="170" bestFit="1" customWidth="1"/>
    <col min="15759" max="15759" width="11.109375" style="170" bestFit="1" customWidth="1"/>
    <col min="15760" max="15760" width="11.88671875" style="170" bestFit="1" customWidth="1"/>
    <col min="15761" max="15872" width="8.88671875" style="170"/>
    <col min="15873" max="15873" width="10.6640625" style="170" bestFit="1" customWidth="1"/>
    <col min="15874" max="15874" width="11.33203125" style="170" bestFit="1" customWidth="1"/>
    <col min="15875" max="15876" width="12.88671875" style="170" bestFit="1" customWidth="1"/>
    <col min="15877" max="15877" width="14" style="170" bestFit="1" customWidth="1"/>
    <col min="15878" max="15879" width="12.88671875" style="170" bestFit="1" customWidth="1"/>
    <col min="15880" max="15881" width="11.33203125" style="170" bestFit="1" customWidth="1"/>
    <col min="15882" max="15883" width="12.88671875" style="170" bestFit="1" customWidth="1"/>
    <col min="15884" max="15884" width="11.33203125" style="170" bestFit="1" customWidth="1"/>
    <col min="15885" max="15885" width="12.88671875" style="170" bestFit="1" customWidth="1"/>
    <col min="15886" max="15886" width="11.33203125" style="170" bestFit="1" customWidth="1"/>
    <col min="15887" max="15892" width="12.88671875" style="170" bestFit="1" customWidth="1"/>
    <col min="15893" max="15894" width="11.33203125" style="170" bestFit="1" customWidth="1"/>
    <col min="15895" max="15900" width="12.88671875" style="170" bestFit="1" customWidth="1"/>
    <col min="15901" max="15902" width="11.33203125" style="170" bestFit="1" customWidth="1"/>
    <col min="15903" max="15905" width="12.88671875" style="170" bestFit="1" customWidth="1"/>
    <col min="15906" max="15908" width="11.33203125" style="170" bestFit="1" customWidth="1"/>
    <col min="15909" max="15912" width="12.88671875" style="170" bestFit="1" customWidth="1"/>
    <col min="15913" max="15913" width="11.33203125" style="170" bestFit="1" customWidth="1"/>
    <col min="15914" max="15939" width="12.88671875" style="170" bestFit="1" customWidth="1"/>
    <col min="15940" max="15941" width="11.33203125" style="170" bestFit="1" customWidth="1"/>
    <col min="15942" max="15942" width="15" style="170" bestFit="1" customWidth="1"/>
    <col min="15943" max="15944" width="8.88671875" style="170"/>
    <col min="15945" max="15945" width="8.33203125" style="170" bestFit="1" customWidth="1"/>
    <col min="15946" max="15946" width="10.33203125" style="170" bestFit="1" customWidth="1"/>
    <col min="15947" max="15947" width="9.33203125" style="170" bestFit="1" customWidth="1"/>
    <col min="15948" max="15948" width="11.33203125" style="170" bestFit="1" customWidth="1"/>
    <col min="15949" max="15949" width="8.33203125" style="170" bestFit="1" customWidth="1"/>
    <col min="15950" max="15951" width="10.33203125" style="170" bestFit="1" customWidth="1"/>
    <col min="15952" max="15952" width="9.33203125" style="170" bestFit="1" customWidth="1"/>
    <col min="15953" max="15955" width="8.33203125" style="170" bestFit="1" customWidth="1"/>
    <col min="15956" max="15956" width="10.33203125" style="170" bestFit="1" customWidth="1"/>
    <col min="15957" max="15957" width="8.33203125" style="170" bestFit="1" customWidth="1"/>
    <col min="15958" max="15958" width="11.33203125" style="170" bestFit="1" customWidth="1"/>
    <col min="15959" max="15959" width="9.33203125" style="170" bestFit="1" customWidth="1"/>
    <col min="15960" max="15960" width="10.33203125" style="170" bestFit="1" customWidth="1"/>
    <col min="15961" max="15961" width="9.33203125" style="170" bestFit="1" customWidth="1"/>
    <col min="15962" max="15963" width="10.33203125" style="170" bestFit="1" customWidth="1"/>
    <col min="15964" max="15964" width="8.33203125" style="170" bestFit="1" customWidth="1"/>
    <col min="15965" max="15965" width="9.33203125" style="170" bestFit="1" customWidth="1"/>
    <col min="15966" max="15966" width="8.33203125" style="170" bestFit="1" customWidth="1"/>
    <col min="15967" max="15967" width="9.33203125" style="170" bestFit="1" customWidth="1"/>
    <col min="15968" max="15969" width="10.33203125" style="170" bestFit="1" customWidth="1"/>
    <col min="15970" max="15971" width="9.33203125" style="170" bestFit="1" customWidth="1"/>
    <col min="15972" max="15972" width="8.33203125" style="170" bestFit="1" customWidth="1"/>
    <col min="15973" max="15975" width="9.33203125" style="170" bestFit="1" customWidth="1"/>
    <col min="15976" max="15976" width="10.33203125" style="170" bestFit="1" customWidth="1"/>
    <col min="15977" max="15978" width="9.33203125" style="170" bestFit="1" customWidth="1"/>
    <col min="15979" max="15980" width="8.33203125" style="170" bestFit="1" customWidth="1"/>
    <col min="15981" max="15984" width="9.33203125" style="170" bestFit="1" customWidth="1"/>
    <col min="15985" max="15989" width="10.33203125" style="170" bestFit="1" customWidth="1"/>
    <col min="15990" max="15994" width="9.33203125" style="170" bestFit="1" customWidth="1"/>
    <col min="15995" max="15995" width="11.33203125" style="170" bestFit="1" customWidth="1"/>
    <col min="15996" max="15996" width="9.33203125" style="170" bestFit="1" customWidth="1"/>
    <col min="15997" max="15997" width="10.33203125" style="170" bestFit="1" customWidth="1"/>
    <col min="15998" max="15998" width="9.33203125" style="170" bestFit="1" customWidth="1"/>
    <col min="15999" max="15999" width="10.33203125" style="170" bestFit="1" customWidth="1"/>
    <col min="16000" max="16010" width="9.33203125" style="170" bestFit="1" customWidth="1"/>
    <col min="16011" max="16012" width="8.33203125" style="170" bestFit="1" customWidth="1"/>
    <col min="16013" max="16013" width="12.88671875" style="170" bestFit="1" customWidth="1"/>
    <col min="16014" max="16014" width="13.109375" style="170" bestFit="1" customWidth="1"/>
    <col min="16015" max="16015" width="11.109375" style="170" bestFit="1" customWidth="1"/>
    <col min="16016" max="16016" width="11.88671875" style="170" bestFit="1" customWidth="1"/>
    <col min="16017" max="16128" width="8.88671875" style="170"/>
    <col min="16129" max="16129" width="10.6640625" style="170" bestFit="1" customWidth="1"/>
    <col min="16130" max="16130" width="11.33203125" style="170" bestFit="1" customWidth="1"/>
    <col min="16131" max="16132" width="12.88671875" style="170" bestFit="1" customWidth="1"/>
    <col min="16133" max="16133" width="14" style="170" bestFit="1" customWidth="1"/>
    <col min="16134" max="16135" width="12.88671875" style="170" bestFit="1" customWidth="1"/>
    <col min="16136" max="16137" width="11.33203125" style="170" bestFit="1" customWidth="1"/>
    <col min="16138" max="16139" width="12.88671875" style="170" bestFit="1" customWidth="1"/>
    <col min="16140" max="16140" width="11.33203125" style="170" bestFit="1" customWidth="1"/>
    <col min="16141" max="16141" width="12.88671875" style="170" bestFit="1" customWidth="1"/>
    <col min="16142" max="16142" width="11.33203125" style="170" bestFit="1" customWidth="1"/>
    <col min="16143" max="16148" width="12.88671875" style="170" bestFit="1" customWidth="1"/>
    <col min="16149" max="16150" width="11.33203125" style="170" bestFit="1" customWidth="1"/>
    <col min="16151" max="16156" width="12.88671875" style="170" bestFit="1" customWidth="1"/>
    <col min="16157" max="16158" width="11.33203125" style="170" bestFit="1" customWidth="1"/>
    <col min="16159" max="16161" width="12.88671875" style="170" bestFit="1" customWidth="1"/>
    <col min="16162" max="16164" width="11.33203125" style="170" bestFit="1" customWidth="1"/>
    <col min="16165" max="16168" width="12.88671875" style="170" bestFit="1" customWidth="1"/>
    <col min="16169" max="16169" width="11.33203125" style="170" bestFit="1" customWidth="1"/>
    <col min="16170" max="16195" width="12.88671875" style="170" bestFit="1" customWidth="1"/>
    <col min="16196" max="16197" width="11.33203125" style="170" bestFit="1" customWidth="1"/>
    <col min="16198" max="16198" width="15" style="170" bestFit="1" customWidth="1"/>
    <col min="16199" max="16200" width="8.88671875" style="170"/>
    <col min="16201" max="16201" width="8.33203125" style="170" bestFit="1" customWidth="1"/>
    <col min="16202" max="16202" width="10.33203125" style="170" bestFit="1" customWidth="1"/>
    <col min="16203" max="16203" width="9.33203125" style="170" bestFit="1" customWidth="1"/>
    <col min="16204" max="16204" width="11.33203125" style="170" bestFit="1" customWidth="1"/>
    <col min="16205" max="16205" width="8.33203125" style="170" bestFit="1" customWidth="1"/>
    <col min="16206" max="16207" width="10.33203125" style="170" bestFit="1" customWidth="1"/>
    <col min="16208" max="16208" width="9.33203125" style="170" bestFit="1" customWidth="1"/>
    <col min="16209" max="16211" width="8.33203125" style="170" bestFit="1" customWidth="1"/>
    <col min="16212" max="16212" width="10.33203125" style="170" bestFit="1" customWidth="1"/>
    <col min="16213" max="16213" width="8.33203125" style="170" bestFit="1" customWidth="1"/>
    <col min="16214" max="16214" width="11.33203125" style="170" bestFit="1" customWidth="1"/>
    <col min="16215" max="16215" width="9.33203125" style="170" bestFit="1" customWidth="1"/>
    <col min="16216" max="16216" width="10.33203125" style="170" bestFit="1" customWidth="1"/>
    <col min="16217" max="16217" width="9.33203125" style="170" bestFit="1" customWidth="1"/>
    <col min="16218" max="16219" width="10.33203125" style="170" bestFit="1" customWidth="1"/>
    <col min="16220" max="16220" width="8.33203125" style="170" bestFit="1" customWidth="1"/>
    <col min="16221" max="16221" width="9.33203125" style="170" bestFit="1" customWidth="1"/>
    <col min="16222" max="16222" width="8.33203125" style="170" bestFit="1" customWidth="1"/>
    <col min="16223" max="16223" width="9.33203125" style="170" bestFit="1" customWidth="1"/>
    <col min="16224" max="16225" width="10.33203125" style="170" bestFit="1" customWidth="1"/>
    <col min="16226" max="16227" width="9.33203125" style="170" bestFit="1" customWidth="1"/>
    <col min="16228" max="16228" width="8.33203125" style="170" bestFit="1" customWidth="1"/>
    <col min="16229" max="16231" width="9.33203125" style="170" bestFit="1" customWidth="1"/>
    <col min="16232" max="16232" width="10.33203125" style="170" bestFit="1" customWidth="1"/>
    <col min="16233" max="16234" width="9.33203125" style="170" bestFit="1" customWidth="1"/>
    <col min="16235" max="16236" width="8.33203125" style="170" bestFit="1" customWidth="1"/>
    <col min="16237" max="16240" width="9.33203125" style="170" bestFit="1" customWidth="1"/>
    <col min="16241" max="16245" width="10.33203125" style="170" bestFit="1" customWidth="1"/>
    <col min="16246" max="16250" width="9.33203125" style="170" bestFit="1" customWidth="1"/>
    <col min="16251" max="16251" width="11.33203125" style="170" bestFit="1" customWidth="1"/>
    <col min="16252" max="16252" width="9.33203125" style="170" bestFit="1" customWidth="1"/>
    <col min="16253" max="16253" width="10.33203125" style="170" bestFit="1" customWidth="1"/>
    <col min="16254" max="16254" width="9.33203125" style="170" bestFit="1" customWidth="1"/>
    <col min="16255" max="16255" width="10.33203125" style="170" bestFit="1" customWidth="1"/>
    <col min="16256" max="16266" width="9.33203125" style="170" bestFit="1" customWidth="1"/>
    <col min="16267" max="16268" width="8.33203125" style="170" bestFit="1" customWidth="1"/>
    <col min="16269" max="16269" width="12.88671875" style="170" bestFit="1" customWidth="1"/>
    <col min="16270" max="16270" width="13.109375" style="170" bestFit="1" customWidth="1"/>
    <col min="16271" max="16271" width="11.109375" style="170" bestFit="1" customWidth="1"/>
    <col min="16272" max="16272" width="11.88671875" style="170" bestFit="1" customWidth="1"/>
    <col min="16273" max="16384" width="8.88671875" style="170"/>
  </cols>
  <sheetData>
    <row r="2" spans="1:148">
      <c r="BU2" s="190">
        <v>1E-3</v>
      </c>
      <c r="BV2" s="190">
        <v>1.7899999999999999E-2</v>
      </c>
      <c r="BW2" s="190">
        <v>3.2000000000000002E-3</v>
      </c>
      <c r="BX2" s="190">
        <v>3.04E-2</v>
      </c>
      <c r="BY2" s="190">
        <v>4.0000000000000001E-3</v>
      </c>
      <c r="BZ2" s="190">
        <v>4.4699999999999997E-2</v>
      </c>
      <c r="CA2" s="190">
        <v>2.81E-2</v>
      </c>
      <c r="CB2" s="190">
        <v>1.84E-2</v>
      </c>
      <c r="CC2" s="190">
        <v>3.0000000000000001E-3</v>
      </c>
      <c r="CD2" s="190">
        <v>8.9999999999999998E-4</v>
      </c>
      <c r="CE2" s="190">
        <v>5.0000000000000001E-4</v>
      </c>
      <c r="CF2" s="190">
        <v>1.7100000000000001E-2</v>
      </c>
      <c r="CG2" s="190">
        <v>2.8999999999999998E-3</v>
      </c>
      <c r="CH2" s="190">
        <v>8.48E-2</v>
      </c>
      <c r="CI2" s="190">
        <v>3.2000000000000002E-3</v>
      </c>
      <c r="CJ2" s="190">
        <v>0.11310000000000001</v>
      </c>
      <c r="CK2" s="190">
        <v>2.5000000000000001E-3</v>
      </c>
      <c r="CL2" s="190">
        <v>1.49E-2</v>
      </c>
      <c r="CM2" s="190">
        <v>1.8700000000000001E-2</v>
      </c>
      <c r="CN2" s="190">
        <v>3.3E-3</v>
      </c>
      <c r="CO2" s="190">
        <v>1.4999999999999999E-2</v>
      </c>
      <c r="CP2" s="190">
        <v>5.0000000000000001E-4</v>
      </c>
      <c r="CQ2" s="190">
        <v>1.8E-3</v>
      </c>
      <c r="CR2" s="190">
        <v>1.8800000000000001E-2</v>
      </c>
      <c r="CS2" s="190">
        <v>1.37E-2</v>
      </c>
      <c r="CT2" s="190">
        <v>2.0999999999999999E-3</v>
      </c>
      <c r="CU2" s="190">
        <v>3.0999999999999999E-3</v>
      </c>
      <c r="CV2" s="190">
        <v>4.5999999999999999E-3</v>
      </c>
      <c r="CW2" s="190">
        <v>3.2000000000000002E-3</v>
      </c>
      <c r="CX2" s="190">
        <v>3.0999999999999999E-3</v>
      </c>
      <c r="CY2" s="190">
        <v>9.9000000000000008E-3</v>
      </c>
      <c r="CZ2" s="190">
        <v>2.1899999999999999E-2</v>
      </c>
      <c r="DA2" s="190">
        <v>1.3599999999999999E-2</v>
      </c>
      <c r="DB2" s="190">
        <v>5.8999999999999999E-3</v>
      </c>
      <c r="DC2" s="190">
        <v>5.0000000000000001E-4</v>
      </c>
      <c r="DD2" s="190">
        <v>5.0000000000000001E-4</v>
      </c>
      <c r="DE2" s="190">
        <v>4.8999999999999998E-3</v>
      </c>
      <c r="DF2" s="190">
        <v>5.7000000000000002E-3</v>
      </c>
      <c r="DG2" s="190">
        <v>1.77E-2</v>
      </c>
      <c r="DH2" s="190">
        <v>3.8E-3</v>
      </c>
      <c r="DI2" s="190">
        <v>2.86E-2</v>
      </c>
      <c r="DJ2" s="190">
        <v>1.9300000000000001E-2</v>
      </c>
      <c r="DK2" s="190">
        <v>2.92E-2</v>
      </c>
      <c r="DL2" s="190">
        <v>5.0200000000000002E-2</v>
      </c>
      <c r="DM2" s="190">
        <v>2.0299999999999999E-2</v>
      </c>
      <c r="DN2" s="190">
        <v>1.95E-2</v>
      </c>
      <c r="DO2" s="190">
        <v>4.1000000000000003E-3</v>
      </c>
      <c r="DP2" s="190">
        <v>5.4999999999999997E-3</v>
      </c>
      <c r="DQ2" s="190">
        <v>1.41E-2</v>
      </c>
      <c r="DR2" s="190">
        <v>4.1999999999999997E-3</v>
      </c>
      <c r="DS2" s="190">
        <v>6.3200000000000006E-2</v>
      </c>
      <c r="DT2" s="190">
        <v>2.3E-3</v>
      </c>
      <c r="DU2" s="190">
        <v>2.69E-2</v>
      </c>
      <c r="DV2" s="190">
        <v>4.5999999999999999E-3</v>
      </c>
      <c r="DW2" s="190">
        <v>4.3299999999999998E-2</v>
      </c>
      <c r="DX2" s="190">
        <v>2.5000000000000001E-3</v>
      </c>
      <c r="DY2" s="190">
        <v>1.29E-2</v>
      </c>
      <c r="DZ2" s="190">
        <v>1.06E-2</v>
      </c>
      <c r="EA2" s="190">
        <v>4.8000000000000004E-3</v>
      </c>
      <c r="EB2" s="190">
        <v>1.41E-2</v>
      </c>
      <c r="EC2" s="190">
        <v>1.2999999999999999E-3</v>
      </c>
      <c r="ED2" s="190">
        <v>3.8999999999999998E-3</v>
      </c>
      <c r="EE2" s="190">
        <v>1E-3</v>
      </c>
      <c r="EF2" s="190">
        <v>8.6999999999999994E-3</v>
      </c>
      <c r="EG2" s="190">
        <v>1.8E-3</v>
      </c>
      <c r="EH2" s="190">
        <v>3.3999999999999998E-3</v>
      </c>
      <c r="EI2" s="190">
        <v>1.5E-3</v>
      </c>
      <c r="EJ2" s="190">
        <v>3.5000000000000001E-3</v>
      </c>
      <c r="EM2" s="191">
        <v>0.96819999999999995</v>
      </c>
    </row>
    <row r="3" spans="1:148">
      <c r="A3" s="192" t="s">
        <v>5</v>
      </c>
      <c r="B3" s="192" t="s">
        <v>148</v>
      </c>
      <c r="C3" s="193" t="s">
        <v>61</v>
      </c>
      <c r="D3" s="193" t="s">
        <v>62</v>
      </c>
      <c r="E3" s="193" t="s">
        <v>63</v>
      </c>
      <c r="F3" s="193" t="s">
        <v>64</v>
      </c>
      <c r="G3" s="193" t="s">
        <v>65</v>
      </c>
      <c r="H3" s="193" t="s">
        <v>66</v>
      </c>
      <c r="I3" s="193" t="s">
        <v>67</v>
      </c>
      <c r="J3" s="193" t="s">
        <v>68</v>
      </c>
      <c r="K3" s="193" t="s">
        <v>69</v>
      </c>
      <c r="L3" s="193" t="s">
        <v>171</v>
      </c>
      <c r="M3" s="193" t="s">
        <v>71</v>
      </c>
      <c r="N3" s="193" t="s">
        <v>72</v>
      </c>
      <c r="O3" s="193" t="s">
        <v>73</v>
      </c>
      <c r="P3" s="193" t="s">
        <v>75</v>
      </c>
      <c r="Q3" s="193" t="s">
        <v>76</v>
      </c>
      <c r="R3" s="193" t="s">
        <v>77</v>
      </c>
      <c r="S3" s="193" t="s">
        <v>78</v>
      </c>
      <c r="T3" s="193" t="s">
        <v>161</v>
      </c>
      <c r="U3" s="193" t="s">
        <v>79</v>
      </c>
      <c r="V3" s="193" t="s">
        <v>166</v>
      </c>
      <c r="W3" s="193" t="s">
        <v>172</v>
      </c>
      <c r="X3" s="193" t="s">
        <v>80</v>
      </c>
      <c r="Y3" s="193" t="s">
        <v>81</v>
      </c>
      <c r="Z3" s="193" t="s">
        <v>82</v>
      </c>
      <c r="AA3" s="193" t="s">
        <v>83</v>
      </c>
      <c r="AB3" s="193" t="s">
        <v>149</v>
      </c>
      <c r="AC3" s="193" t="s">
        <v>84</v>
      </c>
      <c r="AD3" s="193" t="s">
        <v>150</v>
      </c>
      <c r="AE3" s="193" t="s">
        <v>86</v>
      </c>
      <c r="AF3" s="193" t="s">
        <v>87</v>
      </c>
      <c r="AG3" s="193" t="s">
        <v>88</v>
      </c>
      <c r="AH3" s="193" t="s">
        <v>151</v>
      </c>
      <c r="AI3" s="193" t="s">
        <v>90</v>
      </c>
      <c r="AJ3" s="193" t="s">
        <v>173</v>
      </c>
      <c r="AK3" s="193" t="s">
        <v>91</v>
      </c>
      <c r="AL3" s="193" t="s">
        <v>93</v>
      </c>
      <c r="AM3" s="193" t="s">
        <v>152</v>
      </c>
      <c r="AN3" s="193" t="s">
        <v>153</v>
      </c>
      <c r="AO3" s="193" t="s">
        <v>94</v>
      </c>
      <c r="AP3" s="193" t="s">
        <v>95</v>
      </c>
      <c r="AQ3" s="193" t="s">
        <v>96</v>
      </c>
      <c r="AR3" s="193" t="s">
        <v>97</v>
      </c>
      <c r="AS3" s="193" t="s">
        <v>98</v>
      </c>
      <c r="AT3" s="193" t="s">
        <v>99</v>
      </c>
      <c r="AU3" s="193" t="s">
        <v>100</v>
      </c>
      <c r="AV3" s="193" t="s">
        <v>101</v>
      </c>
      <c r="AW3" s="193" t="s">
        <v>102</v>
      </c>
      <c r="AX3" s="193" t="s">
        <v>103</v>
      </c>
      <c r="AY3" s="193" t="s">
        <v>106</v>
      </c>
      <c r="AZ3" s="193" t="s">
        <v>107</v>
      </c>
      <c r="BA3" s="193" t="s">
        <v>174</v>
      </c>
      <c r="BB3" s="193" t="s">
        <v>108</v>
      </c>
      <c r="BC3" s="193" t="s">
        <v>109</v>
      </c>
      <c r="BD3" s="193" t="s">
        <v>110</v>
      </c>
      <c r="BE3" s="193" t="s">
        <v>111</v>
      </c>
      <c r="BF3" s="193" t="s">
        <v>112</v>
      </c>
      <c r="BG3" s="193" t="s">
        <v>113</v>
      </c>
      <c r="BH3" s="193" t="s">
        <v>114</v>
      </c>
      <c r="BI3" s="193" t="s">
        <v>115</v>
      </c>
      <c r="BJ3" s="193" t="s">
        <v>117</v>
      </c>
      <c r="BK3" s="193" t="s">
        <v>118</v>
      </c>
      <c r="BL3" s="193" t="s">
        <v>119</v>
      </c>
      <c r="BM3" s="193" t="s">
        <v>120</v>
      </c>
      <c r="BN3" s="193" t="s">
        <v>121</v>
      </c>
      <c r="BO3" s="193" t="s">
        <v>122</v>
      </c>
      <c r="BP3" s="193" t="s">
        <v>162</v>
      </c>
      <c r="BQ3" s="193" t="s">
        <v>123</v>
      </c>
      <c r="BR3" s="194" t="s">
        <v>128</v>
      </c>
      <c r="BT3" s="195" t="s">
        <v>5</v>
      </c>
      <c r="BU3" s="189" t="s">
        <v>175</v>
      </c>
      <c r="BV3" s="189" t="s">
        <v>176</v>
      </c>
      <c r="BW3" s="189" t="s">
        <v>177</v>
      </c>
      <c r="BX3" s="189" t="s">
        <v>178</v>
      </c>
      <c r="BY3" s="189" t="s">
        <v>179</v>
      </c>
      <c r="BZ3" s="189" t="s">
        <v>180</v>
      </c>
      <c r="CA3" s="189" t="s">
        <v>181</v>
      </c>
      <c r="CB3" s="189" t="s">
        <v>182</v>
      </c>
      <c r="CC3" s="189" t="s">
        <v>183</v>
      </c>
      <c r="CD3" s="196" t="s">
        <v>184</v>
      </c>
      <c r="CE3" s="189" t="s">
        <v>185</v>
      </c>
      <c r="CF3" s="189" t="s">
        <v>186</v>
      </c>
      <c r="CG3" s="189" t="s">
        <v>187</v>
      </c>
      <c r="CH3" s="189" t="s">
        <v>188</v>
      </c>
      <c r="CI3" s="189" t="s">
        <v>189</v>
      </c>
      <c r="CJ3" s="189" t="s">
        <v>190</v>
      </c>
      <c r="CK3" s="189" t="s">
        <v>191</v>
      </c>
      <c r="CL3" s="189" t="s">
        <v>192</v>
      </c>
      <c r="CM3" s="189" t="s">
        <v>193</v>
      </c>
      <c r="CN3" s="189" t="s">
        <v>194</v>
      </c>
      <c r="CO3" s="189" t="s">
        <v>195</v>
      </c>
      <c r="CP3" s="189" t="s">
        <v>196</v>
      </c>
      <c r="CQ3" s="189" t="s">
        <v>197</v>
      </c>
      <c r="CR3" s="189" t="s">
        <v>198</v>
      </c>
      <c r="CS3" s="189" t="s">
        <v>199</v>
      </c>
      <c r="CT3" s="189" t="s">
        <v>200</v>
      </c>
      <c r="CU3" s="189" t="s">
        <v>201</v>
      </c>
      <c r="CV3" s="189" t="s">
        <v>202</v>
      </c>
      <c r="CW3" s="189" t="s">
        <v>203</v>
      </c>
      <c r="CX3" s="189" t="s">
        <v>204</v>
      </c>
      <c r="CY3" s="189" t="s">
        <v>205</v>
      </c>
      <c r="CZ3" s="189" t="s">
        <v>206</v>
      </c>
      <c r="DA3" s="189" t="s">
        <v>207</v>
      </c>
      <c r="DB3" s="189" t="s">
        <v>208</v>
      </c>
      <c r="DC3" s="189" t="s">
        <v>209</v>
      </c>
      <c r="DD3" s="189" t="s">
        <v>210</v>
      </c>
      <c r="DE3" s="189" t="s">
        <v>211</v>
      </c>
      <c r="DF3" s="189" t="s">
        <v>212</v>
      </c>
      <c r="DG3" s="189" t="s">
        <v>213</v>
      </c>
      <c r="DH3" s="189" t="s">
        <v>214</v>
      </c>
      <c r="DI3" s="189" t="s">
        <v>215</v>
      </c>
      <c r="DJ3" s="189" t="s">
        <v>216</v>
      </c>
      <c r="DK3" s="189" t="s">
        <v>217</v>
      </c>
      <c r="DL3" s="189" t="s">
        <v>218</v>
      </c>
      <c r="DM3" s="189" t="s">
        <v>219</v>
      </c>
      <c r="DN3" s="189" t="s">
        <v>220</v>
      </c>
      <c r="DO3" s="189" t="s">
        <v>221</v>
      </c>
      <c r="DP3" s="189" t="s">
        <v>222</v>
      </c>
      <c r="DQ3" s="189" t="s">
        <v>223</v>
      </c>
      <c r="DR3" s="189" t="s">
        <v>224</v>
      </c>
      <c r="DS3" s="189" t="s">
        <v>225</v>
      </c>
      <c r="DT3" s="189" t="s">
        <v>226</v>
      </c>
      <c r="DU3" s="189" t="s">
        <v>227</v>
      </c>
      <c r="DV3" s="189" t="s">
        <v>228</v>
      </c>
      <c r="DW3" s="189" t="s">
        <v>229</v>
      </c>
      <c r="DX3" s="189" t="s">
        <v>230</v>
      </c>
      <c r="DY3" s="189" t="s">
        <v>231</v>
      </c>
      <c r="DZ3" s="189" t="s">
        <v>232</v>
      </c>
      <c r="EA3" s="189" t="s">
        <v>233</v>
      </c>
      <c r="EB3" s="189" t="s">
        <v>234</v>
      </c>
      <c r="EC3" s="189" t="s">
        <v>235</v>
      </c>
      <c r="ED3" s="189" t="s">
        <v>236</v>
      </c>
      <c r="EE3" s="189" t="s">
        <v>237</v>
      </c>
      <c r="EF3" s="189" t="s">
        <v>238</v>
      </c>
      <c r="EG3" s="189" t="s">
        <v>239</v>
      </c>
      <c r="EH3" s="189" t="s">
        <v>240</v>
      </c>
      <c r="EI3" s="189" t="s">
        <v>241</v>
      </c>
      <c r="EJ3" s="189" t="s">
        <v>242</v>
      </c>
      <c r="EK3" s="197" t="s">
        <v>128</v>
      </c>
      <c r="EL3" s="197" t="s">
        <v>154</v>
      </c>
      <c r="EM3" s="197" t="s">
        <v>243</v>
      </c>
      <c r="EN3" s="197" t="s">
        <v>126</v>
      </c>
      <c r="EO3" s="197" t="s">
        <v>41</v>
      </c>
    </row>
    <row r="4" spans="1:148">
      <c r="A4" s="192" t="s">
        <v>8</v>
      </c>
      <c r="B4" s="198">
        <v>205.86999999999998</v>
      </c>
      <c r="C4" s="199">
        <v>18986.23</v>
      </c>
      <c r="D4" s="199">
        <v>634.97</v>
      </c>
      <c r="E4" s="199">
        <v>160635.76999999999</v>
      </c>
      <c r="F4" s="199"/>
      <c r="G4" s="199">
        <v>84602.569999999992</v>
      </c>
      <c r="H4" s="199"/>
      <c r="I4" s="199">
        <v>54.96</v>
      </c>
      <c r="J4" s="199">
        <v>2171.02</v>
      </c>
      <c r="K4" s="199">
        <v>2827.59</v>
      </c>
      <c r="L4" s="199">
        <v>407.09000000000003</v>
      </c>
      <c r="M4" s="199">
        <v>9958.1</v>
      </c>
      <c r="N4" s="199">
        <v>1457.7800000000002</v>
      </c>
      <c r="O4" s="199"/>
      <c r="P4" s="199"/>
      <c r="Q4" s="199"/>
      <c r="R4" s="199">
        <v>608.97</v>
      </c>
      <c r="S4" s="199"/>
      <c r="T4" s="199"/>
      <c r="U4" s="199"/>
      <c r="V4" s="199"/>
      <c r="W4" s="199"/>
      <c r="X4" s="199">
        <v>821.08000000000015</v>
      </c>
      <c r="Y4" s="199">
        <v>869.75000000000034</v>
      </c>
      <c r="Z4" s="199">
        <v>713.02</v>
      </c>
      <c r="AA4" s="199"/>
      <c r="AB4" s="199"/>
      <c r="AC4" s="199">
        <v>1172.2399999999998</v>
      </c>
      <c r="AD4" s="199">
        <v>951.2800000000002</v>
      </c>
      <c r="AE4" s="199"/>
      <c r="AF4" s="199"/>
      <c r="AG4" s="199"/>
      <c r="AH4" s="199"/>
      <c r="AI4" s="199"/>
      <c r="AJ4" s="199"/>
      <c r="AK4" s="199"/>
      <c r="AL4" s="199">
        <v>3766.72</v>
      </c>
      <c r="AM4" s="199">
        <v>2265.1800000000003</v>
      </c>
      <c r="AN4" s="199">
        <v>3389.1600000000003</v>
      </c>
      <c r="AO4" s="199"/>
      <c r="AP4" s="199"/>
      <c r="AQ4" s="199"/>
      <c r="AR4" s="199">
        <v>3.4799999999999995</v>
      </c>
      <c r="AS4" s="199">
        <v>14.08</v>
      </c>
      <c r="AT4" s="199">
        <v>106.01</v>
      </c>
      <c r="AU4" s="199">
        <v>2050.0399999999991</v>
      </c>
      <c r="AV4" s="199">
        <v>5324.7699999999986</v>
      </c>
      <c r="AW4" s="199"/>
      <c r="AX4" s="199">
        <v>822.94999999999993</v>
      </c>
      <c r="AY4" s="199">
        <v>5508.8599999999988</v>
      </c>
      <c r="AZ4" s="199">
        <v>277.31</v>
      </c>
      <c r="BA4" s="199">
        <v>15.52</v>
      </c>
      <c r="BB4" s="199">
        <v>42.620000000000005</v>
      </c>
      <c r="BC4" s="199">
        <v>79.64</v>
      </c>
      <c r="BD4" s="199"/>
      <c r="BE4" s="199"/>
      <c r="BF4" s="199">
        <v>4971.37</v>
      </c>
      <c r="BG4" s="199">
        <v>3282.21</v>
      </c>
      <c r="BH4" s="199">
        <v>30.62</v>
      </c>
      <c r="BI4" s="199">
        <v>3467.8199999999993</v>
      </c>
      <c r="BJ4" s="199">
        <v>510.24000000000007</v>
      </c>
      <c r="BK4" s="199">
        <v>3666.8600000000006</v>
      </c>
      <c r="BL4" s="199"/>
      <c r="BM4" s="199">
        <v>191.46000000000004</v>
      </c>
      <c r="BN4" s="199">
        <v>3388.07</v>
      </c>
      <c r="BO4" s="199">
        <v>3630.5000000000005</v>
      </c>
      <c r="BP4" s="199">
        <v>896.41000000000008</v>
      </c>
      <c r="BQ4" s="199">
        <v>9.6999999999999993</v>
      </c>
      <c r="BR4" s="200">
        <v>334789.89000000007</v>
      </c>
      <c r="BT4" s="195" t="s">
        <v>8</v>
      </c>
      <c r="BU4" s="201">
        <f>BU$2*B4</f>
        <v>0.20586999999999997</v>
      </c>
      <c r="BV4" s="201">
        <f t="shared" ref="BV4:CK19" si="0">BV$2*C4</f>
        <v>339.85351699999995</v>
      </c>
      <c r="BW4" s="201">
        <f t="shared" si="0"/>
        <v>2.0319040000000004</v>
      </c>
      <c r="BX4" s="201">
        <f t="shared" si="0"/>
        <v>4883.3274080000001</v>
      </c>
      <c r="BY4" s="201">
        <f t="shared" si="0"/>
        <v>0</v>
      </c>
      <c r="BZ4" s="201">
        <f t="shared" si="0"/>
        <v>3781.7348789999992</v>
      </c>
      <c r="CA4" s="201">
        <f t="shared" si="0"/>
        <v>0</v>
      </c>
      <c r="CB4" s="201">
        <f t="shared" si="0"/>
        <v>1.0112639999999999</v>
      </c>
      <c r="CC4" s="201">
        <f t="shared" si="0"/>
        <v>6.5130600000000003</v>
      </c>
      <c r="CD4" s="201">
        <f t="shared" si="0"/>
        <v>2.5448309999999998</v>
      </c>
      <c r="CE4" s="201">
        <f t="shared" si="0"/>
        <v>0.20354500000000003</v>
      </c>
      <c r="CF4" s="201">
        <f t="shared" si="0"/>
        <v>170.28351000000001</v>
      </c>
      <c r="CG4" s="201">
        <f t="shared" si="0"/>
        <v>4.2275620000000007</v>
      </c>
      <c r="CH4" s="201">
        <f t="shared" si="0"/>
        <v>0</v>
      </c>
      <c r="CI4" s="201">
        <f t="shared" si="0"/>
        <v>0</v>
      </c>
      <c r="CJ4" s="201">
        <f t="shared" si="0"/>
        <v>0</v>
      </c>
      <c r="CK4" s="201">
        <f t="shared" si="0"/>
        <v>1.5224250000000001</v>
      </c>
      <c r="CL4" s="201">
        <f t="shared" ref="CL4:DA19" si="1">CL$2*S4</f>
        <v>0</v>
      </c>
      <c r="CM4" s="201">
        <f t="shared" si="1"/>
        <v>0</v>
      </c>
      <c r="CN4" s="201">
        <f t="shared" si="1"/>
        <v>0</v>
      </c>
      <c r="CO4" s="201">
        <f t="shared" si="1"/>
        <v>0</v>
      </c>
      <c r="CP4" s="201">
        <f t="shared" si="1"/>
        <v>0</v>
      </c>
      <c r="CQ4" s="201">
        <f t="shared" si="1"/>
        <v>1.4779440000000001</v>
      </c>
      <c r="CR4" s="201">
        <f t="shared" si="1"/>
        <v>16.351300000000005</v>
      </c>
      <c r="CS4" s="201">
        <f t="shared" si="1"/>
        <v>9.7683739999999997</v>
      </c>
      <c r="CT4" s="201">
        <f t="shared" si="1"/>
        <v>0</v>
      </c>
      <c r="CU4" s="201">
        <f t="shared" si="1"/>
        <v>0</v>
      </c>
      <c r="CV4" s="201">
        <f t="shared" si="1"/>
        <v>5.3923039999999993</v>
      </c>
      <c r="CW4" s="201">
        <f t="shared" si="1"/>
        <v>3.0440960000000006</v>
      </c>
      <c r="CX4" s="201">
        <f t="shared" si="1"/>
        <v>0</v>
      </c>
      <c r="CY4" s="201">
        <f t="shared" si="1"/>
        <v>0</v>
      </c>
      <c r="CZ4" s="201">
        <f t="shared" si="1"/>
        <v>0</v>
      </c>
      <c r="DA4" s="201">
        <f t="shared" si="1"/>
        <v>0</v>
      </c>
      <c r="DB4" s="201">
        <f t="shared" ref="DB4:DQ19" si="2">DB$2*AI4</f>
        <v>0</v>
      </c>
      <c r="DC4" s="201">
        <f t="shared" si="2"/>
        <v>0</v>
      </c>
      <c r="DD4" s="201">
        <f t="shared" si="2"/>
        <v>0</v>
      </c>
      <c r="DE4" s="201">
        <f t="shared" si="2"/>
        <v>18.456927999999998</v>
      </c>
      <c r="DF4" s="201">
        <f t="shared" si="2"/>
        <v>12.911526000000002</v>
      </c>
      <c r="DG4" s="201">
        <f t="shared" si="2"/>
        <v>59.988132000000007</v>
      </c>
      <c r="DH4" s="201">
        <f t="shared" si="2"/>
        <v>0</v>
      </c>
      <c r="DI4" s="201">
        <f t="shared" si="2"/>
        <v>0</v>
      </c>
      <c r="DJ4" s="201">
        <f t="shared" si="2"/>
        <v>0</v>
      </c>
      <c r="DK4" s="201">
        <f t="shared" si="2"/>
        <v>0.10161599999999998</v>
      </c>
      <c r="DL4" s="201">
        <f t="shared" si="2"/>
        <v>0.706816</v>
      </c>
      <c r="DM4" s="201">
        <f t="shared" si="2"/>
        <v>2.1520030000000001</v>
      </c>
      <c r="DN4" s="201">
        <f t="shared" si="2"/>
        <v>39.975779999999979</v>
      </c>
      <c r="DO4" s="201">
        <f t="shared" si="2"/>
        <v>21.831556999999997</v>
      </c>
      <c r="DP4" s="201">
        <f t="shared" si="2"/>
        <v>0</v>
      </c>
      <c r="DQ4" s="201">
        <f t="shared" si="2"/>
        <v>11.603594999999999</v>
      </c>
      <c r="DR4" s="201">
        <f t="shared" ref="DR4:EG19" si="3">DR$2*AY4</f>
        <v>23.137211999999995</v>
      </c>
      <c r="DS4" s="201">
        <f t="shared" si="3"/>
        <v>17.525992000000002</v>
      </c>
      <c r="DT4" s="201">
        <f t="shared" si="3"/>
        <v>3.5695999999999999E-2</v>
      </c>
      <c r="DU4" s="201">
        <f t="shared" si="3"/>
        <v>1.1464780000000001</v>
      </c>
      <c r="DV4" s="201">
        <f t="shared" si="3"/>
        <v>0.366344</v>
      </c>
      <c r="DW4" s="201">
        <f t="shared" si="3"/>
        <v>0</v>
      </c>
      <c r="DX4" s="201">
        <f t="shared" si="3"/>
        <v>0</v>
      </c>
      <c r="DY4" s="201">
        <f t="shared" si="3"/>
        <v>64.130673000000002</v>
      </c>
      <c r="DZ4" s="201">
        <f t="shared" si="3"/>
        <v>34.791426000000001</v>
      </c>
      <c r="EA4" s="201">
        <f t="shared" si="3"/>
        <v>0.14697600000000002</v>
      </c>
      <c r="EB4" s="201">
        <f t="shared" si="3"/>
        <v>48.896261999999986</v>
      </c>
      <c r="EC4" s="201">
        <f t="shared" si="3"/>
        <v>0.66331200000000001</v>
      </c>
      <c r="ED4" s="201">
        <f t="shared" si="3"/>
        <v>14.300754000000001</v>
      </c>
      <c r="EE4" s="201">
        <f t="shared" si="3"/>
        <v>0</v>
      </c>
      <c r="EF4" s="201">
        <f t="shared" si="3"/>
        <v>1.6657020000000002</v>
      </c>
      <c r="EG4" s="201">
        <f t="shared" si="3"/>
        <v>6.0985260000000006</v>
      </c>
      <c r="EH4" s="201">
        <f t="shared" ref="EH4:EJ19" si="4">EH$2*BO4</f>
        <v>12.3437</v>
      </c>
      <c r="EI4" s="201">
        <f t="shared" si="4"/>
        <v>1.3446150000000001</v>
      </c>
      <c r="EJ4" s="201">
        <f t="shared" si="4"/>
        <v>3.3950000000000001E-2</v>
      </c>
      <c r="EK4" s="201">
        <f>SUM(BU4:EJ4)</f>
        <v>9623.8493639999979</v>
      </c>
      <c r="EL4" s="202">
        <f>ROUND(EK4/$EK$32,4)</f>
        <v>2.7000000000000001E-3</v>
      </c>
      <c r="EM4" s="172">
        <f>ROUND(EL4*$EM$2,4)</f>
        <v>2.5999999999999999E-3</v>
      </c>
      <c r="EO4" s="172">
        <f>EM4+EN4</f>
        <v>2.5999999999999999E-3</v>
      </c>
      <c r="EQ4" s="170" t="s">
        <v>8</v>
      </c>
      <c r="ER4" s="172">
        <f t="shared" ref="ER4:ER24" si="5">EO4</f>
        <v>2.5999999999999999E-3</v>
      </c>
    </row>
    <row r="5" spans="1:148">
      <c r="A5" s="203" t="s">
        <v>9</v>
      </c>
      <c r="B5" s="204">
        <v>3180.1200000000003</v>
      </c>
      <c r="C5" s="201">
        <v>97178.260000000009</v>
      </c>
      <c r="D5" s="201">
        <v>38647.160000000003</v>
      </c>
      <c r="E5" s="201">
        <v>512567.91000000003</v>
      </c>
      <c r="F5" s="201"/>
      <c r="G5" s="201">
        <v>239283.37000000005</v>
      </c>
      <c r="H5" s="201"/>
      <c r="I5" s="201">
        <v>405.76000000000005</v>
      </c>
      <c r="J5" s="201">
        <v>40485.269999999997</v>
      </c>
      <c r="K5" s="201">
        <v>33173.599999999999</v>
      </c>
      <c r="L5" s="201">
        <v>28517.999999999996</v>
      </c>
      <c r="M5" s="201">
        <v>348420.74999999994</v>
      </c>
      <c r="N5" s="201">
        <v>32726.189999999995</v>
      </c>
      <c r="O5" s="201"/>
      <c r="P5" s="201"/>
      <c r="Q5" s="201"/>
      <c r="R5" s="201">
        <v>9628.3900000000012</v>
      </c>
      <c r="S5" s="201"/>
      <c r="T5" s="201"/>
      <c r="U5" s="201"/>
      <c r="V5" s="201"/>
      <c r="W5" s="201"/>
      <c r="X5" s="201">
        <v>12500.229999999998</v>
      </c>
      <c r="Y5" s="201">
        <v>13371.25</v>
      </c>
      <c r="Z5" s="201">
        <v>11111.940000000002</v>
      </c>
      <c r="AA5" s="201"/>
      <c r="AB5" s="201"/>
      <c r="AC5" s="201">
        <v>6941.97</v>
      </c>
      <c r="AD5" s="201">
        <v>23548.46999999999</v>
      </c>
      <c r="AE5" s="201"/>
      <c r="AF5" s="201"/>
      <c r="AG5" s="201"/>
      <c r="AH5" s="201"/>
      <c r="AI5" s="201"/>
      <c r="AJ5" s="201"/>
      <c r="AK5" s="201"/>
      <c r="AL5" s="201">
        <v>47526.49</v>
      </c>
      <c r="AM5" s="201">
        <v>29822.77</v>
      </c>
      <c r="AN5" s="201">
        <v>40431.050000000003</v>
      </c>
      <c r="AO5" s="201"/>
      <c r="AP5" s="201"/>
      <c r="AQ5" s="201"/>
      <c r="AR5" s="201">
        <v>643434.25</v>
      </c>
      <c r="AS5" s="201">
        <v>992.28</v>
      </c>
      <c r="AT5" s="201">
        <v>1334.76</v>
      </c>
      <c r="AU5" s="201">
        <v>44662.959999999985</v>
      </c>
      <c r="AV5" s="201">
        <v>64815.86</v>
      </c>
      <c r="AW5" s="201"/>
      <c r="AX5" s="201">
        <v>52522.239999999983</v>
      </c>
      <c r="AY5" s="201">
        <v>156577.21999999997</v>
      </c>
      <c r="AZ5" s="201">
        <v>261113.02</v>
      </c>
      <c r="BA5" s="201">
        <v>162719.34000000003</v>
      </c>
      <c r="BB5" s="201">
        <v>513.52</v>
      </c>
      <c r="BC5" s="201">
        <v>1114.5099999999998</v>
      </c>
      <c r="BD5" s="201"/>
      <c r="BE5" s="201"/>
      <c r="BF5" s="201">
        <v>60149.81</v>
      </c>
      <c r="BG5" s="201">
        <v>42356.909999999989</v>
      </c>
      <c r="BH5" s="201">
        <v>465.8</v>
      </c>
      <c r="BI5" s="201">
        <v>40285.170000000006</v>
      </c>
      <c r="BJ5" s="201">
        <v>71219.62</v>
      </c>
      <c r="BK5" s="201">
        <v>42152.54</v>
      </c>
      <c r="BL5" s="201">
        <v>118833.12999999998</v>
      </c>
      <c r="BM5" s="201">
        <v>2967.94</v>
      </c>
      <c r="BN5" s="201">
        <v>94914.210000000036</v>
      </c>
      <c r="BO5" s="201">
        <v>44419.079999999994</v>
      </c>
      <c r="BP5" s="201">
        <v>25708.009999999995</v>
      </c>
      <c r="BQ5" s="201">
        <v>126.41</v>
      </c>
      <c r="BR5" s="205">
        <v>3502867.5399999982</v>
      </c>
      <c r="BT5" s="195" t="s">
        <v>9</v>
      </c>
      <c r="BU5" s="201">
        <f t="shared" ref="BU5:CJ31" si="6">BU$2*B5</f>
        <v>3.1801200000000005</v>
      </c>
      <c r="BV5" s="201">
        <f t="shared" si="0"/>
        <v>1739.4908540000001</v>
      </c>
      <c r="BW5" s="201">
        <f t="shared" si="0"/>
        <v>123.67091200000002</v>
      </c>
      <c r="BX5" s="201">
        <f t="shared" si="0"/>
        <v>15582.064464000001</v>
      </c>
      <c r="BY5" s="201">
        <f t="shared" si="0"/>
        <v>0</v>
      </c>
      <c r="BZ5" s="201">
        <f t="shared" si="0"/>
        <v>10695.966639000002</v>
      </c>
      <c r="CA5" s="201">
        <f t="shared" si="0"/>
        <v>0</v>
      </c>
      <c r="CB5" s="201">
        <f t="shared" si="0"/>
        <v>7.4659840000000006</v>
      </c>
      <c r="CC5" s="201">
        <f t="shared" si="0"/>
        <v>121.45581</v>
      </c>
      <c r="CD5" s="201">
        <f t="shared" si="0"/>
        <v>29.856239999999996</v>
      </c>
      <c r="CE5" s="201">
        <f t="shared" si="0"/>
        <v>14.258999999999999</v>
      </c>
      <c r="CF5" s="201">
        <f t="shared" si="0"/>
        <v>5957.9948249999989</v>
      </c>
      <c r="CG5" s="201">
        <f t="shared" si="0"/>
        <v>94.905950999999973</v>
      </c>
      <c r="CH5" s="201">
        <f t="shared" si="0"/>
        <v>0</v>
      </c>
      <c r="CI5" s="201">
        <f t="shared" si="0"/>
        <v>0</v>
      </c>
      <c r="CJ5" s="201">
        <f t="shared" si="0"/>
        <v>0</v>
      </c>
      <c r="CK5" s="201">
        <f t="shared" si="0"/>
        <v>24.070975000000004</v>
      </c>
      <c r="CL5" s="201">
        <f t="shared" si="1"/>
        <v>0</v>
      </c>
      <c r="CM5" s="201">
        <f t="shared" si="1"/>
        <v>0</v>
      </c>
      <c r="CN5" s="201">
        <f t="shared" si="1"/>
        <v>0</v>
      </c>
      <c r="CO5" s="201">
        <f t="shared" si="1"/>
        <v>0</v>
      </c>
      <c r="CP5" s="201">
        <f t="shared" si="1"/>
        <v>0</v>
      </c>
      <c r="CQ5" s="201">
        <f t="shared" si="1"/>
        <v>22.500413999999996</v>
      </c>
      <c r="CR5" s="201">
        <f t="shared" si="1"/>
        <v>251.37950000000001</v>
      </c>
      <c r="CS5" s="201">
        <f t="shared" si="1"/>
        <v>152.23357800000002</v>
      </c>
      <c r="CT5" s="201">
        <f t="shared" si="1"/>
        <v>0</v>
      </c>
      <c r="CU5" s="201">
        <f t="shared" si="1"/>
        <v>0</v>
      </c>
      <c r="CV5" s="201">
        <f t="shared" si="1"/>
        <v>31.933062</v>
      </c>
      <c r="CW5" s="201">
        <f t="shared" si="1"/>
        <v>75.355103999999969</v>
      </c>
      <c r="CX5" s="201">
        <f t="shared" si="1"/>
        <v>0</v>
      </c>
      <c r="CY5" s="201">
        <f t="shared" si="1"/>
        <v>0</v>
      </c>
      <c r="CZ5" s="201">
        <f t="shared" si="1"/>
        <v>0</v>
      </c>
      <c r="DA5" s="201">
        <f t="shared" si="1"/>
        <v>0</v>
      </c>
      <c r="DB5" s="201">
        <f t="shared" si="2"/>
        <v>0</v>
      </c>
      <c r="DC5" s="201">
        <f t="shared" si="2"/>
        <v>0</v>
      </c>
      <c r="DD5" s="201">
        <f t="shared" si="2"/>
        <v>0</v>
      </c>
      <c r="DE5" s="201">
        <f t="shared" si="2"/>
        <v>232.87980099999999</v>
      </c>
      <c r="DF5" s="201">
        <f t="shared" si="2"/>
        <v>169.989789</v>
      </c>
      <c r="DG5" s="201">
        <f t="shared" si="2"/>
        <v>715.62958500000002</v>
      </c>
      <c r="DH5" s="201">
        <f t="shared" si="2"/>
        <v>0</v>
      </c>
      <c r="DI5" s="201">
        <f t="shared" si="2"/>
        <v>0</v>
      </c>
      <c r="DJ5" s="201">
        <f t="shared" si="2"/>
        <v>0</v>
      </c>
      <c r="DK5" s="201">
        <f t="shared" si="2"/>
        <v>18788.2801</v>
      </c>
      <c r="DL5" s="201">
        <f t="shared" si="2"/>
        <v>49.812455999999997</v>
      </c>
      <c r="DM5" s="201">
        <f t="shared" si="2"/>
        <v>27.095627999999998</v>
      </c>
      <c r="DN5" s="201">
        <f t="shared" si="2"/>
        <v>870.92771999999968</v>
      </c>
      <c r="DO5" s="201">
        <f t="shared" si="2"/>
        <v>265.74502600000005</v>
      </c>
      <c r="DP5" s="201">
        <f t="shared" si="2"/>
        <v>0</v>
      </c>
      <c r="DQ5" s="201">
        <f t="shared" si="2"/>
        <v>740.56358399999976</v>
      </c>
      <c r="DR5" s="201">
        <f t="shared" si="3"/>
        <v>657.62432399999989</v>
      </c>
      <c r="DS5" s="201">
        <f t="shared" si="3"/>
        <v>16502.342864000002</v>
      </c>
      <c r="DT5" s="201">
        <f t="shared" si="3"/>
        <v>374.25448200000005</v>
      </c>
      <c r="DU5" s="201">
        <f t="shared" si="3"/>
        <v>13.813687999999999</v>
      </c>
      <c r="DV5" s="201">
        <f t="shared" si="3"/>
        <v>5.1267459999999989</v>
      </c>
      <c r="DW5" s="201">
        <f t="shared" si="3"/>
        <v>0</v>
      </c>
      <c r="DX5" s="201">
        <f t="shared" si="3"/>
        <v>0</v>
      </c>
      <c r="DY5" s="201">
        <f t="shared" si="3"/>
        <v>775.93254899999999</v>
      </c>
      <c r="DZ5" s="201">
        <f t="shared" si="3"/>
        <v>448.98324599999989</v>
      </c>
      <c r="EA5" s="201">
        <f t="shared" si="3"/>
        <v>2.23584</v>
      </c>
      <c r="EB5" s="201">
        <f t="shared" si="3"/>
        <v>568.0208970000001</v>
      </c>
      <c r="EC5" s="201">
        <f t="shared" si="3"/>
        <v>92.585505999999995</v>
      </c>
      <c r="ED5" s="201">
        <f t="shared" si="3"/>
        <v>164.39490599999999</v>
      </c>
      <c r="EE5" s="201">
        <f t="shared" si="3"/>
        <v>118.83312999999998</v>
      </c>
      <c r="EF5" s="201">
        <f t="shared" si="3"/>
        <v>25.821078</v>
      </c>
      <c r="EG5" s="201">
        <f t="shared" si="3"/>
        <v>170.84557800000005</v>
      </c>
      <c r="EH5" s="201">
        <f t="shared" si="4"/>
        <v>151.02487199999996</v>
      </c>
      <c r="EI5" s="201">
        <f t="shared" si="4"/>
        <v>38.562014999999995</v>
      </c>
      <c r="EJ5" s="201">
        <f t="shared" si="4"/>
        <v>0.44243500000000002</v>
      </c>
      <c r="EK5" s="201">
        <f t="shared" ref="EK5:EK31" si="7">SUM(BU5:EJ5)</f>
        <v>76899.551276999991</v>
      </c>
      <c r="EL5" s="202">
        <f t="shared" ref="EL5:EL31" si="8">ROUND(EK5/$EK$32,4)</f>
        <v>2.1700000000000001E-2</v>
      </c>
      <c r="EM5" s="172">
        <f t="shared" ref="EM5:EM31" si="9">ROUND(EL5*$EM$2,4)</f>
        <v>2.1000000000000001E-2</v>
      </c>
      <c r="EO5" s="172">
        <f>EM5+EN5</f>
        <v>2.1000000000000001E-2</v>
      </c>
      <c r="EQ5" s="170" t="s">
        <v>9</v>
      </c>
      <c r="ER5" s="172">
        <f t="shared" si="5"/>
        <v>2.1000000000000001E-2</v>
      </c>
    </row>
    <row r="6" spans="1:148">
      <c r="A6" s="203" t="s">
        <v>11</v>
      </c>
      <c r="B6" s="204">
        <v>50.629999999999995</v>
      </c>
      <c r="C6" s="201">
        <v>2950.42</v>
      </c>
      <c r="D6" s="201">
        <v>11515.960000000003</v>
      </c>
      <c r="E6" s="201">
        <v>14719.660000000002</v>
      </c>
      <c r="F6" s="201"/>
      <c r="G6" s="201">
        <v>19198.54</v>
      </c>
      <c r="H6" s="201"/>
      <c r="I6" s="201">
        <v>8.1</v>
      </c>
      <c r="J6" s="201">
        <v>518.65</v>
      </c>
      <c r="K6" s="201">
        <v>683.12</v>
      </c>
      <c r="L6" s="201">
        <v>96.410000000000011</v>
      </c>
      <c r="M6" s="201">
        <v>2420.0399999999995</v>
      </c>
      <c r="N6" s="201">
        <v>389.09999999999997</v>
      </c>
      <c r="O6" s="201"/>
      <c r="P6" s="201"/>
      <c r="Q6" s="201"/>
      <c r="R6" s="201">
        <v>143.4</v>
      </c>
      <c r="S6" s="201"/>
      <c r="T6" s="201"/>
      <c r="U6" s="201"/>
      <c r="V6" s="201"/>
      <c r="W6" s="201"/>
      <c r="X6" s="201">
        <v>199.76000000000002</v>
      </c>
      <c r="Y6" s="201">
        <v>213.50000000000003</v>
      </c>
      <c r="Z6" s="201">
        <v>177.44000000000003</v>
      </c>
      <c r="AA6" s="201"/>
      <c r="AB6" s="201"/>
      <c r="AC6" s="201">
        <v>172.51000000000002</v>
      </c>
      <c r="AD6" s="201">
        <v>320.2399999999999</v>
      </c>
      <c r="AE6" s="201"/>
      <c r="AF6" s="201"/>
      <c r="AG6" s="201"/>
      <c r="AH6" s="201"/>
      <c r="AI6" s="201"/>
      <c r="AJ6" s="201"/>
      <c r="AK6" s="201"/>
      <c r="AL6" s="201">
        <v>971.65</v>
      </c>
      <c r="AM6" s="201">
        <v>555.29999999999995</v>
      </c>
      <c r="AN6" s="201">
        <v>832.9799999999999</v>
      </c>
      <c r="AO6" s="201"/>
      <c r="AP6" s="201"/>
      <c r="AQ6" s="201"/>
      <c r="AR6" s="201">
        <v>1</v>
      </c>
      <c r="AS6" s="201">
        <v>28.24</v>
      </c>
      <c r="AT6" s="201">
        <v>27.66</v>
      </c>
      <c r="AU6" s="201">
        <v>729.43999999999994</v>
      </c>
      <c r="AV6" s="201">
        <v>1339.68</v>
      </c>
      <c r="AW6" s="201"/>
      <c r="AX6" s="201">
        <v>109.13</v>
      </c>
      <c r="AY6" s="201">
        <v>3383.88</v>
      </c>
      <c r="AZ6" s="201">
        <v>119.49999999999997</v>
      </c>
      <c r="BA6" s="201">
        <v>15.080000000000002</v>
      </c>
      <c r="BB6" s="201">
        <v>10.45</v>
      </c>
      <c r="BC6" s="201">
        <v>19.940000000000001</v>
      </c>
      <c r="BD6" s="201"/>
      <c r="BE6" s="201"/>
      <c r="BF6" s="201">
        <v>1240.1600000000003</v>
      </c>
      <c r="BG6" s="201">
        <v>2338.3199999999997</v>
      </c>
      <c r="BH6" s="201">
        <v>9.64</v>
      </c>
      <c r="BI6" s="201">
        <v>829.3900000000001</v>
      </c>
      <c r="BJ6" s="201">
        <v>121.8</v>
      </c>
      <c r="BK6" s="201">
        <v>867.07999999999993</v>
      </c>
      <c r="BL6" s="201"/>
      <c r="BM6" s="201">
        <v>47.5</v>
      </c>
      <c r="BN6" s="201">
        <v>2016.8100000000002</v>
      </c>
      <c r="BO6" s="201">
        <v>916.44</v>
      </c>
      <c r="BP6" s="201">
        <v>556.54999999999995</v>
      </c>
      <c r="BQ6" s="201">
        <v>1.9799999999999998</v>
      </c>
      <c r="BR6" s="205">
        <v>70867.080000000031</v>
      </c>
      <c r="BT6" s="195" t="s">
        <v>11</v>
      </c>
      <c r="BU6" s="201">
        <f t="shared" si="6"/>
        <v>5.0629999999999994E-2</v>
      </c>
      <c r="BV6" s="201">
        <f t="shared" si="0"/>
        <v>52.812517999999997</v>
      </c>
      <c r="BW6" s="201">
        <f t="shared" si="0"/>
        <v>36.851072000000009</v>
      </c>
      <c r="BX6" s="201">
        <f t="shared" si="0"/>
        <v>447.47766400000006</v>
      </c>
      <c r="BY6" s="201">
        <f t="shared" si="0"/>
        <v>0</v>
      </c>
      <c r="BZ6" s="201">
        <f t="shared" si="0"/>
        <v>858.17473799999993</v>
      </c>
      <c r="CA6" s="201">
        <f t="shared" si="0"/>
        <v>0</v>
      </c>
      <c r="CB6" s="201">
        <f t="shared" si="0"/>
        <v>0.14903999999999998</v>
      </c>
      <c r="CC6" s="201">
        <f t="shared" si="0"/>
        <v>1.5559499999999999</v>
      </c>
      <c r="CD6" s="201">
        <f t="shared" si="0"/>
        <v>0.61480800000000002</v>
      </c>
      <c r="CE6" s="201">
        <f t="shared" si="0"/>
        <v>4.8205000000000005E-2</v>
      </c>
      <c r="CF6" s="201">
        <f t="shared" si="0"/>
        <v>41.38268399999999</v>
      </c>
      <c r="CG6" s="201">
        <f t="shared" si="0"/>
        <v>1.1283899999999998</v>
      </c>
      <c r="CH6" s="201">
        <f t="shared" si="0"/>
        <v>0</v>
      </c>
      <c r="CI6" s="201">
        <f t="shared" si="0"/>
        <v>0</v>
      </c>
      <c r="CJ6" s="201">
        <f t="shared" si="0"/>
        <v>0</v>
      </c>
      <c r="CK6" s="201">
        <f t="shared" si="0"/>
        <v>0.35850000000000004</v>
      </c>
      <c r="CL6" s="201">
        <f t="shared" si="1"/>
        <v>0</v>
      </c>
      <c r="CM6" s="201">
        <f t="shared" si="1"/>
        <v>0</v>
      </c>
      <c r="CN6" s="201">
        <f t="shared" si="1"/>
        <v>0</v>
      </c>
      <c r="CO6" s="201">
        <f t="shared" si="1"/>
        <v>0</v>
      </c>
      <c r="CP6" s="201">
        <f t="shared" si="1"/>
        <v>0</v>
      </c>
      <c r="CQ6" s="201">
        <f t="shared" si="1"/>
        <v>0.359568</v>
      </c>
      <c r="CR6" s="201">
        <f t="shared" si="1"/>
        <v>4.0138000000000007</v>
      </c>
      <c r="CS6" s="201">
        <f t="shared" si="1"/>
        <v>2.4309280000000006</v>
      </c>
      <c r="CT6" s="201">
        <f t="shared" si="1"/>
        <v>0</v>
      </c>
      <c r="CU6" s="201">
        <f t="shared" si="1"/>
        <v>0</v>
      </c>
      <c r="CV6" s="201">
        <f t="shared" si="1"/>
        <v>0.79354600000000008</v>
      </c>
      <c r="CW6" s="201">
        <f t="shared" si="1"/>
        <v>1.0247679999999997</v>
      </c>
      <c r="CX6" s="201">
        <f t="shared" si="1"/>
        <v>0</v>
      </c>
      <c r="CY6" s="201">
        <f t="shared" si="1"/>
        <v>0</v>
      </c>
      <c r="CZ6" s="201">
        <f t="shared" si="1"/>
        <v>0</v>
      </c>
      <c r="DA6" s="201">
        <f t="shared" si="1"/>
        <v>0</v>
      </c>
      <c r="DB6" s="201">
        <f t="shared" si="2"/>
        <v>0</v>
      </c>
      <c r="DC6" s="201">
        <f t="shared" si="2"/>
        <v>0</v>
      </c>
      <c r="DD6" s="201">
        <f t="shared" si="2"/>
        <v>0</v>
      </c>
      <c r="DE6" s="201">
        <f t="shared" si="2"/>
        <v>4.7610849999999996</v>
      </c>
      <c r="DF6" s="201">
        <f t="shared" si="2"/>
        <v>3.1652099999999996</v>
      </c>
      <c r="DG6" s="201">
        <f t="shared" si="2"/>
        <v>14.743745999999998</v>
      </c>
      <c r="DH6" s="201">
        <f t="shared" si="2"/>
        <v>0</v>
      </c>
      <c r="DI6" s="201">
        <f t="shared" si="2"/>
        <v>0</v>
      </c>
      <c r="DJ6" s="201">
        <f t="shared" si="2"/>
        <v>0</v>
      </c>
      <c r="DK6" s="201">
        <f t="shared" si="2"/>
        <v>2.92E-2</v>
      </c>
      <c r="DL6" s="201">
        <f t="shared" si="2"/>
        <v>1.417648</v>
      </c>
      <c r="DM6" s="201">
        <f t="shared" si="2"/>
        <v>0.56149799999999994</v>
      </c>
      <c r="DN6" s="201">
        <f t="shared" si="2"/>
        <v>14.224079999999999</v>
      </c>
      <c r="DO6" s="201">
        <f t="shared" si="2"/>
        <v>5.4926880000000011</v>
      </c>
      <c r="DP6" s="201">
        <f t="shared" si="2"/>
        <v>0</v>
      </c>
      <c r="DQ6" s="201">
        <f t="shared" si="2"/>
        <v>1.5387329999999999</v>
      </c>
      <c r="DR6" s="201">
        <f t="shared" si="3"/>
        <v>14.212296</v>
      </c>
      <c r="DS6" s="201">
        <f t="shared" si="3"/>
        <v>7.5523999999999987</v>
      </c>
      <c r="DT6" s="201">
        <f t="shared" si="3"/>
        <v>3.4684000000000006E-2</v>
      </c>
      <c r="DU6" s="201">
        <f t="shared" si="3"/>
        <v>0.28110499999999999</v>
      </c>
      <c r="DV6" s="201">
        <f t="shared" si="3"/>
        <v>9.1724E-2</v>
      </c>
      <c r="DW6" s="201">
        <f t="shared" si="3"/>
        <v>0</v>
      </c>
      <c r="DX6" s="201">
        <f t="shared" si="3"/>
        <v>0</v>
      </c>
      <c r="DY6" s="201">
        <f t="shared" si="3"/>
        <v>15.998064000000005</v>
      </c>
      <c r="DZ6" s="201">
        <f t="shared" si="3"/>
        <v>24.786191999999996</v>
      </c>
      <c r="EA6" s="201">
        <f t="shared" si="3"/>
        <v>4.6272000000000008E-2</v>
      </c>
      <c r="EB6" s="201">
        <f t="shared" si="3"/>
        <v>11.694399000000001</v>
      </c>
      <c r="EC6" s="201">
        <f t="shared" si="3"/>
        <v>0.15833999999999998</v>
      </c>
      <c r="ED6" s="201">
        <f t="shared" si="3"/>
        <v>3.3816119999999996</v>
      </c>
      <c r="EE6" s="201">
        <f t="shared" si="3"/>
        <v>0</v>
      </c>
      <c r="EF6" s="201">
        <f t="shared" si="3"/>
        <v>0.41324999999999995</v>
      </c>
      <c r="EG6" s="201">
        <f t="shared" si="3"/>
        <v>3.6302580000000004</v>
      </c>
      <c r="EH6" s="201">
        <f t="shared" si="4"/>
        <v>3.1158960000000002</v>
      </c>
      <c r="EI6" s="201">
        <f t="shared" si="4"/>
        <v>0.83482499999999993</v>
      </c>
      <c r="EJ6" s="201">
        <f t="shared" si="4"/>
        <v>6.9299999999999995E-3</v>
      </c>
      <c r="EK6" s="201">
        <f t="shared" si="7"/>
        <v>1581.3989440000005</v>
      </c>
      <c r="EL6" s="202">
        <f t="shared" si="8"/>
        <v>4.0000000000000002E-4</v>
      </c>
      <c r="EM6" s="172">
        <f t="shared" si="9"/>
        <v>4.0000000000000002E-4</v>
      </c>
      <c r="EO6" s="172">
        <f t="shared" ref="EO6:EO14" si="10">EM6+EN6</f>
        <v>4.0000000000000002E-4</v>
      </c>
      <c r="EQ6" s="170" t="s">
        <v>11</v>
      </c>
      <c r="ER6" s="172">
        <f t="shared" si="5"/>
        <v>4.0000000000000002E-4</v>
      </c>
    </row>
    <row r="7" spans="1:148">
      <c r="A7" s="203" t="s">
        <v>12</v>
      </c>
      <c r="B7" s="204">
        <v>730.24</v>
      </c>
      <c r="C7" s="201">
        <v>46463.79</v>
      </c>
      <c r="D7" s="201">
        <v>812.55999999999983</v>
      </c>
      <c r="E7" s="201">
        <v>8295.5499999999993</v>
      </c>
      <c r="F7" s="201"/>
      <c r="G7" s="201">
        <v>11827.77</v>
      </c>
      <c r="H7" s="201"/>
      <c r="I7" s="201">
        <v>12.719999999999999</v>
      </c>
      <c r="J7" s="201">
        <v>720.48000000000013</v>
      </c>
      <c r="K7" s="201">
        <v>938.6099999999999</v>
      </c>
      <c r="L7" s="201">
        <v>134.06</v>
      </c>
      <c r="M7" s="201">
        <v>3329.57</v>
      </c>
      <c r="N7" s="201">
        <v>751.03</v>
      </c>
      <c r="O7" s="201">
        <v>3575.26</v>
      </c>
      <c r="P7" s="201"/>
      <c r="Q7" s="201"/>
      <c r="R7" s="201">
        <v>1599.04</v>
      </c>
      <c r="S7" s="201"/>
      <c r="T7" s="201"/>
      <c r="U7" s="201"/>
      <c r="V7" s="201"/>
      <c r="W7" s="201"/>
      <c r="X7" s="201">
        <v>2959.92</v>
      </c>
      <c r="Y7" s="201">
        <v>3046.1600000000003</v>
      </c>
      <c r="Z7" s="201">
        <v>2567.79</v>
      </c>
      <c r="AA7" s="201"/>
      <c r="AB7" s="201"/>
      <c r="AC7" s="201">
        <v>176.63</v>
      </c>
      <c r="AD7" s="201">
        <v>336.06</v>
      </c>
      <c r="AE7" s="201"/>
      <c r="AF7" s="201"/>
      <c r="AG7" s="201"/>
      <c r="AH7" s="201"/>
      <c r="AI7" s="201"/>
      <c r="AJ7" s="201"/>
      <c r="AK7" s="201"/>
      <c r="AL7" s="201">
        <v>1505.64</v>
      </c>
      <c r="AM7" s="201">
        <v>1749.8500000000004</v>
      </c>
      <c r="AN7" s="201">
        <v>1138.9799999999998</v>
      </c>
      <c r="AO7" s="201"/>
      <c r="AP7" s="201"/>
      <c r="AQ7" s="201"/>
      <c r="AR7" s="201">
        <v>10.83</v>
      </c>
      <c r="AS7" s="201">
        <v>62.79</v>
      </c>
      <c r="AT7" s="201">
        <v>36.919999999999995</v>
      </c>
      <c r="AU7" s="201">
        <v>4249.6100000000015</v>
      </c>
      <c r="AV7" s="201">
        <v>1824.5700000000002</v>
      </c>
      <c r="AW7" s="201"/>
      <c r="AX7" s="201">
        <v>3519.8399999999997</v>
      </c>
      <c r="AY7" s="201">
        <v>4077.7300000000005</v>
      </c>
      <c r="AZ7" s="201">
        <v>150.81</v>
      </c>
      <c r="BA7" s="201">
        <v>6.030000000000002</v>
      </c>
      <c r="BB7" s="201">
        <v>14.19</v>
      </c>
      <c r="BC7" s="201">
        <v>27.34</v>
      </c>
      <c r="BD7" s="201"/>
      <c r="BE7" s="201"/>
      <c r="BF7" s="201">
        <v>1695.2799999999997</v>
      </c>
      <c r="BG7" s="201">
        <v>1164.58</v>
      </c>
      <c r="BH7" s="201">
        <v>12.86</v>
      </c>
      <c r="BI7" s="201">
        <v>1147.51</v>
      </c>
      <c r="BJ7" s="201">
        <v>167.56</v>
      </c>
      <c r="BK7" s="201">
        <v>1204.6799999999998</v>
      </c>
      <c r="BL7" s="201"/>
      <c r="BM7" s="201">
        <v>698.85</v>
      </c>
      <c r="BN7" s="201">
        <v>2526.1</v>
      </c>
      <c r="BO7" s="201">
        <v>1320.1299999999999</v>
      </c>
      <c r="BP7" s="201">
        <v>670.15000000000009</v>
      </c>
      <c r="BQ7" s="201">
        <v>12.15</v>
      </c>
      <c r="BR7" s="205">
        <v>117272.21999999997</v>
      </c>
      <c r="BT7" s="195" t="s">
        <v>12</v>
      </c>
      <c r="BU7" s="201">
        <f t="shared" si="6"/>
        <v>0.73024</v>
      </c>
      <c r="BV7" s="201">
        <f t="shared" si="0"/>
        <v>831.70184099999994</v>
      </c>
      <c r="BW7" s="201">
        <f t="shared" si="0"/>
        <v>2.6001919999999994</v>
      </c>
      <c r="BX7" s="201">
        <f t="shared" si="0"/>
        <v>252.18471999999997</v>
      </c>
      <c r="BY7" s="201">
        <f t="shared" si="0"/>
        <v>0</v>
      </c>
      <c r="BZ7" s="201">
        <f t="shared" si="0"/>
        <v>528.70131900000001</v>
      </c>
      <c r="CA7" s="201">
        <f t="shared" si="0"/>
        <v>0</v>
      </c>
      <c r="CB7" s="201">
        <f t="shared" si="0"/>
        <v>0.23404799999999998</v>
      </c>
      <c r="CC7" s="201">
        <f t="shared" si="0"/>
        <v>2.1614400000000002</v>
      </c>
      <c r="CD7" s="201">
        <f t="shared" si="0"/>
        <v>0.84474899999999986</v>
      </c>
      <c r="CE7" s="201">
        <f t="shared" si="0"/>
        <v>6.7030000000000006E-2</v>
      </c>
      <c r="CF7" s="201">
        <f t="shared" si="0"/>
        <v>56.935647000000003</v>
      </c>
      <c r="CG7" s="201">
        <f t="shared" si="0"/>
        <v>2.1779869999999999</v>
      </c>
      <c r="CH7" s="201">
        <f t="shared" si="0"/>
        <v>303.18204800000001</v>
      </c>
      <c r="CI7" s="201">
        <f t="shared" si="0"/>
        <v>0</v>
      </c>
      <c r="CJ7" s="201">
        <f t="shared" si="0"/>
        <v>0</v>
      </c>
      <c r="CK7" s="201">
        <f t="shared" si="0"/>
        <v>3.9975999999999998</v>
      </c>
      <c r="CL7" s="201">
        <f t="shared" si="1"/>
        <v>0</v>
      </c>
      <c r="CM7" s="201">
        <f t="shared" si="1"/>
        <v>0</v>
      </c>
      <c r="CN7" s="201">
        <f t="shared" si="1"/>
        <v>0</v>
      </c>
      <c r="CO7" s="201">
        <f t="shared" si="1"/>
        <v>0</v>
      </c>
      <c r="CP7" s="201">
        <f t="shared" si="1"/>
        <v>0</v>
      </c>
      <c r="CQ7" s="201">
        <f t="shared" si="1"/>
        <v>5.3278559999999997</v>
      </c>
      <c r="CR7" s="201">
        <f t="shared" si="1"/>
        <v>57.267808000000009</v>
      </c>
      <c r="CS7" s="201">
        <f t="shared" si="1"/>
        <v>35.178722999999998</v>
      </c>
      <c r="CT7" s="201">
        <f t="shared" si="1"/>
        <v>0</v>
      </c>
      <c r="CU7" s="201">
        <f t="shared" si="1"/>
        <v>0</v>
      </c>
      <c r="CV7" s="201">
        <f t="shared" si="1"/>
        <v>0.81249799999999994</v>
      </c>
      <c r="CW7" s="201">
        <f t="shared" si="1"/>
        <v>1.0753920000000001</v>
      </c>
      <c r="CX7" s="201">
        <f t="shared" si="1"/>
        <v>0</v>
      </c>
      <c r="CY7" s="201">
        <f t="shared" si="1"/>
        <v>0</v>
      </c>
      <c r="CZ7" s="201">
        <f t="shared" si="1"/>
        <v>0</v>
      </c>
      <c r="DA7" s="201">
        <f t="shared" si="1"/>
        <v>0</v>
      </c>
      <c r="DB7" s="201">
        <f t="shared" si="2"/>
        <v>0</v>
      </c>
      <c r="DC7" s="201">
        <f t="shared" si="2"/>
        <v>0</v>
      </c>
      <c r="DD7" s="201">
        <f t="shared" si="2"/>
        <v>0</v>
      </c>
      <c r="DE7" s="201">
        <f t="shared" si="2"/>
        <v>7.3776359999999999</v>
      </c>
      <c r="DF7" s="201">
        <f t="shared" si="2"/>
        <v>9.9741450000000018</v>
      </c>
      <c r="DG7" s="201">
        <f t="shared" si="2"/>
        <v>20.159945999999998</v>
      </c>
      <c r="DH7" s="201">
        <f t="shared" si="2"/>
        <v>0</v>
      </c>
      <c r="DI7" s="201">
        <f t="shared" si="2"/>
        <v>0</v>
      </c>
      <c r="DJ7" s="201">
        <f t="shared" si="2"/>
        <v>0</v>
      </c>
      <c r="DK7" s="201">
        <f t="shared" si="2"/>
        <v>0.31623600000000002</v>
      </c>
      <c r="DL7" s="201">
        <f t="shared" si="2"/>
        <v>3.1520580000000002</v>
      </c>
      <c r="DM7" s="201">
        <f t="shared" si="2"/>
        <v>0.74947599999999981</v>
      </c>
      <c r="DN7" s="201">
        <f t="shared" si="2"/>
        <v>82.86739500000003</v>
      </c>
      <c r="DO7" s="201">
        <f t="shared" si="2"/>
        <v>7.4807370000000013</v>
      </c>
      <c r="DP7" s="201">
        <f t="shared" si="2"/>
        <v>0</v>
      </c>
      <c r="DQ7" s="201">
        <f t="shared" si="2"/>
        <v>49.629743999999995</v>
      </c>
      <c r="DR7" s="201">
        <f t="shared" si="3"/>
        <v>17.126466000000001</v>
      </c>
      <c r="DS7" s="201">
        <f t="shared" si="3"/>
        <v>9.5311920000000008</v>
      </c>
      <c r="DT7" s="201">
        <f t="shared" si="3"/>
        <v>1.3869000000000005E-2</v>
      </c>
      <c r="DU7" s="201">
        <f t="shared" si="3"/>
        <v>0.38171099999999997</v>
      </c>
      <c r="DV7" s="201">
        <f t="shared" si="3"/>
        <v>0.12576399999999999</v>
      </c>
      <c r="DW7" s="201">
        <f t="shared" si="3"/>
        <v>0</v>
      </c>
      <c r="DX7" s="201">
        <f t="shared" si="3"/>
        <v>0</v>
      </c>
      <c r="DY7" s="201">
        <f t="shared" si="3"/>
        <v>21.869111999999998</v>
      </c>
      <c r="DZ7" s="201">
        <f t="shared" si="3"/>
        <v>12.344548</v>
      </c>
      <c r="EA7" s="201">
        <f t="shared" si="3"/>
        <v>6.1728000000000005E-2</v>
      </c>
      <c r="EB7" s="201">
        <f t="shared" si="3"/>
        <v>16.179890999999998</v>
      </c>
      <c r="EC7" s="201">
        <f t="shared" si="3"/>
        <v>0.21782799999999999</v>
      </c>
      <c r="ED7" s="201">
        <f t="shared" si="3"/>
        <v>4.6982519999999992</v>
      </c>
      <c r="EE7" s="201">
        <f t="shared" si="3"/>
        <v>0</v>
      </c>
      <c r="EF7" s="201">
        <f t="shared" si="3"/>
        <v>6.0799949999999994</v>
      </c>
      <c r="EG7" s="201">
        <f t="shared" si="3"/>
        <v>4.5469799999999996</v>
      </c>
      <c r="EH7" s="201">
        <f t="shared" si="4"/>
        <v>4.4884419999999992</v>
      </c>
      <c r="EI7" s="201">
        <f t="shared" si="4"/>
        <v>1.0052250000000003</v>
      </c>
      <c r="EJ7" s="201">
        <f t="shared" si="4"/>
        <v>4.2525E-2</v>
      </c>
      <c r="EK7" s="201">
        <f t="shared" si="7"/>
        <v>2365.6020390000003</v>
      </c>
      <c r="EL7" s="202">
        <f t="shared" si="8"/>
        <v>6.9999999999999999E-4</v>
      </c>
      <c r="EM7" s="172">
        <f t="shared" si="9"/>
        <v>6.9999999999999999E-4</v>
      </c>
      <c r="EO7" s="172">
        <f t="shared" si="10"/>
        <v>6.9999999999999999E-4</v>
      </c>
      <c r="EQ7" s="206" t="s">
        <v>12</v>
      </c>
      <c r="ER7" s="172">
        <f t="shared" si="5"/>
        <v>6.9999999999999999E-4</v>
      </c>
    </row>
    <row r="8" spans="1:148">
      <c r="A8" s="203" t="s">
        <v>13</v>
      </c>
      <c r="B8" s="204">
        <v>15403.1</v>
      </c>
      <c r="C8" s="201">
        <v>68299.160000000018</v>
      </c>
      <c r="D8" s="201">
        <v>20968.82</v>
      </c>
      <c r="E8" s="201">
        <v>391863.51</v>
      </c>
      <c r="F8" s="201">
        <v>123887.93</v>
      </c>
      <c r="G8" s="201">
        <v>162380.65000000002</v>
      </c>
      <c r="H8" s="201">
        <v>53389.659999999989</v>
      </c>
      <c r="I8" s="201">
        <v>28245.06</v>
      </c>
      <c r="J8" s="201">
        <v>16289.4</v>
      </c>
      <c r="K8" s="201">
        <v>21414.419999999995</v>
      </c>
      <c r="L8" s="201">
        <v>3936.8900000000003</v>
      </c>
      <c r="M8" s="201">
        <v>91332.23</v>
      </c>
      <c r="N8" s="201">
        <v>16642.02</v>
      </c>
      <c r="O8" s="201">
        <v>451863.70999999973</v>
      </c>
      <c r="P8" s="201">
        <v>55917.910000000011</v>
      </c>
      <c r="Q8" s="201">
        <v>74347.549999999988</v>
      </c>
      <c r="R8" s="201">
        <v>40409.479999999996</v>
      </c>
      <c r="S8" s="201">
        <v>154647.93999999997</v>
      </c>
      <c r="T8" s="201">
        <v>98974.429999999978</v>
      </c>
      <c r="U8" s="201">
        <v>25524.639999999996</v>
      </c>
      <c r="V8" s="201">
        <v>9923.68</v>
      </c>
      <c r="W8" s="201">
        <v>52761.919999999998</v>
      </c>
      <c r="X8" s="201">
        <v>60139.189999999995</v>
      </c>
      <c r="Y8" s="201">
        <v>65649.33</v>
      </c>
      <c r="Z8" s="201">
        <v>64038.790000000008</v>
      </c>
      <c r="AA8" s="201">
        <v>45646.740000000013</v>
      </c>
      <c r="AB8" s="201">
        <v>102134.16000000002</v>
      </c>
      <c r="AC8" s="201">
        <v>11539.259999999998</v>
      </c>
      <c r="AD8" s="201">
        <v>9024.09</v>
      </c>
      <c r="AE8" s="201">
        <v>68174.790000000023</v>
      </c>
      <c r="AF8" s="201">
        <v>67039.789999999994</v>
      </c>
      <c r="AG8" s="201">
        <v>99438.910000000062</v>
      </c>
      <c r="AH8" s="201">
        <v>17377.129999999997</v>
      </c>
      <c r="AI8" s="201">
        <v>55859.89</v>
      </c>
      <c r="AJ8" s="201">
        <v>6080.68</v>
      </c>
      <c r="AK8" s="201">
        <v>167147.41</v>
      </c>
      <c r="AL8" s="201">
        <v>31489.539999999997</v>
      </c>
      <c r="AM8" s="201">
        <v>29836.500000000004</v>
      </c>
      <c r="AN8" s="201">
        <v>26108.559999999998</v>
      </c>
      <c r="AO8" s="201">
        <v>43031.539999999994</v>
      </c>
      <c r="AP8" s="201">
        <v>113706.99000000003</v>
      </c>
      <c r="AQ8" s="201">
        <v>60013.15</v>
      </c>
      <c r="AR8" s="201">
        <v>18956.330000000002</v>
      </c>
      <c r="AS8" s="201">
        <v>368910.35000000003</v>
      </c>
      <c r="AT8" s="201">
        <v>205176.39999999991</v>
      </c>
      <c r="AU8" s="201">
        <v>122493.85000000003</v>
      </c>
      <c r="AV8" s="201">
        <v>41865.429999999986</v>
      </c>
      <c r="AW8" s="201">
        <v>173049.29</v>
      </c>
      <c r="AX8" s="201">
        <v>21442.629999999997</v>
      </c>
      <c r="AY8" s="201">
        <v>119901.21000000002</v>
      </c>
      <c r="AZ8" s="201">
        <v>107373.90000000004</v>
      </c>
      <c r="BA8" s="201">
        <v>28376.799999999996</v>
      </c>
      <c r="BB8" s="201">
        <v>363265.35</v>
      </c>
      <c r="BC8" s="201">
        <v>4719.8099999999995</v>
      </c>
      <c r="BD8" s="201">
        <v>328647.17</v>
      </c>
      <c r="BE8" s="201">
        <v>202143.37999999998</v>
      </c>
      <c r="BF8" s="201">
        <v>38847.049999999996</v>
      </c>
      <c r="BG8" s="201">
        <v>26408.110000000004</v>
      </c>
      <c r="BH8" s="201">
        <v>54955.660000000011</v>
      </c>
      <c r="BI8" s="201">
        <v>28416.46</v>
      </c>
      <c r="BJ8" s="201">
        <v>14626.56</v>
      </c>
      <c r="BK8" s="201">
        <v>27192.62</v>
      </c>
      <c r="BL8" s="201"/>
      <c r="BM8" s="201">
        <v>159611.44000000006</v>
      </c>
      <c r="BN8" s="201">
        <v>79663.349999999991</v>
      </c>
      <c r="BO8" s="201">
        <v>30306.68</v>
      </c>
      <c r="BP8" s="201">
        <v>19764.22</v>
      </c>
      <c r="BQ8" s="201">
        <v>13889.609999999999</v>
      </c>
      <c r="BR8" s="205">
        <v>5721904.209999999</v>
      </c>
      <c r="BT8" s="195" t="s">
        <v>13</v>
      </c>
      <c r="BU8" s="201">
        <f t="shared" si="6"/>
        <v>15.4031</v>
      </c>
      <c r="BV8" s="201">
        <f t="shared" si="0"/>
        <v>1222.5549640000004</v>
      </c>
      <c r="BW8" s="201">
        <f t="shared" si="0"/>
        <v>67.100223999999997</v>
      </c>
      <c r="BX8" s="201">
        <f t="shared" si="0"/>
        <v>11912.650704</v>
      </c>
      <c r="BY8" s="201">
        <f t="shared" si="0"/>
        <v>495.55171999999999</v>
      </c>
      <c r="BZ8" s="201">
        <f t="shared" si="0"/>
        <v>7258.4150550000004</v>
      </c>
      <c r="CA8" s="201">
        <f t="shared" si="0"/>
        <v>1500.2494459999996</v>
      </c>
      <c r="CB8" s="201">
        <f t="shared" si="0"/>
        <v>519.70910400000002</v>
      </c>
      <c r="CC8" s="201">
        <f t="shared" si="0"/>
        <v>48.868200000000002</v>
      </c>
      <c r="CD8" s="201">
        <f t="shared" si="0"/>
        <v>19.272977999999995</v>
      </c>
      <c r="CE8" s="201">
        <f t="shared" si="0"/>
        <v>1.9684450000000002</v>
      </c>
      <c r="CF8" s="201">
        <f t="shared" si="0"/>
        <v>1561.781133</v>
      </c>
      <c r="CG8" s="201">
        <f t="shared" si="0"/>
        <v>48.261857999999997</v>
      </c>
      <c r="CH8" s="201">
        <f t="shared" si="0"/>
        <v>38318.042607999974</v>
      </c>
      <c r="CI8" s="201">
        <f t="shared" si="0"/>
        <v>178.93731200000005</v>
      </c>
      <c r="CJ8" s="201">
        <f t="shared" si="0"/>
        <v>8408.7079049999993</v>
      </c>
      <c r="CK8" s="201">
        <f t="shared" si="0"/>
        <v>101.02369999999999</v>
      </c>
      <c r="CL8" s="201">
        <f t="shared" si="1"/>
        <v>2304.2543059999998</v>
      </c>
      <c r="CM8" s="201">
        <f t="shared" si="1"/>
        <v>1850.8218409999997</v>
      </c>
      <c r="CN8" s="201">
        <f t="shared" si="1"/>
        <v>84.231311999999988</v>
      </c>
      <c r="CO8" s="201">
        <f t="shared" si="1"/>
        <v>148.8552</v>
      </c>
      <c r="CP8" s="201">
        <f t="shared" si="1"/>
        <v>26.380959999999998</v>
      </c>
      <c r="CQ8" s="201">
        <f t="shared" si="1"/>
        <v>108.25054199999998</v>
      </c>
      <c r="CR8" s="201">
        <f t="shared" si="1"/>
        <v>1234.207404</v>
      </c>
      <c r="CS8" s="201">
        <f t="shared" si="1"/>
        <v>877.33142300000009</v>
      </c>
      <c r="CT8" s="201">
        <f t="shared" si="1"/>
        <v>95.858154000000027</v>
      </c>
      <c r="CU8" s="201">
        <f t="shared" si="1"/>
        <v>316.61589600000002</v>
      </c>
      <c r="CV8" s="201">
        <f t="shared" si="1"/>
        <v>53.080595999999993</v>
      </c>
      <c r="CW8" s="201">
        <f t="shared" si="1"/>
        <v>28.877088000000001</v>
      </c>
      <c r="CX8" s="201">
        <f t="shared" si="1"/>
        <v>211.34184900000005</v>
      </c>
      <c r="CY8" s="201">
        <f t="shared" si="1"/>
        <v>663.69392100000005</v>
      </c>
      <c r="CZ8" s="201">
        <f t="shared" si="1"/>
        <v>2177.7121290000014</v>
      </c>
      <c r="DA8" s="201">
        <f t="shared" si="1"/>
        <v>236.32896799999995</v>
      </c>
      <c r="DB8" s="201">
        <f t="shared" si="2"/>
        <v>329.573351</v>
      </c>
      <c r="DC8" s="201">
        <f t="shared" si="2"/>
        <v>3.04034</v>
      </c>
      <c r="DD8" s="201">
        <f t="shared" si="2"/>
        <v>83.573705000000004</v>
      </c>
      <c r="DE8" s="201">
        <f t="shared" si="2"/>
        <v>154.29874599999999</v>
      </c>
      <c r="DF8" s="201">
        <f t="shared" si="2"/>
        <v>170.06805000000003</v>
      </c>
      <c r="DG8" s="201">
        <f t="shared" si="2"/>
        <v>462.121512</v>
      </c>
      <c r="DH8" s="201">
        <f t="shared" si="2"/>
        <v>163.51985199999999</v>
      </c>
      <c r="DI8" s="201">
        <f t="shared" si="2"/>
        <v>3252.0199140000009</v>
      </c>
      <c r="DJ8" s="201">
        <f t="shared" si="2"/>
        <v>1158.2537950000001</v>
      </c>
      <c r="DK8" s="201">
        <f t="shared" si="2"/>
        <v>553.52483600000005</v>
      </c>
      <c r="DL8" s="201">
        <f t="shared" si="2"/>
        <v>18519.299570000003</v>
      </c>
      <c r="DM8" s="201">
        <f t="shared" si="2"/>
        <v>4165.0809199999976</v>
      </c>
      <c r="DN8" s="201">
        <f t="shared" si="2"/>
        <v>2388.6300750000005</v>
      </c>
      <c r="DO8" s="201">
        <f t="shared" si="2"/>
        <v>171.64826299999996</v>
      </c>
      <c r="DP8" s="201">
        <f t="shared" si="2"/>
        <v>951.77109499999995</v>
      </c>
      <c r="DQ8" s="201">
        <f t="shared" si="2"/>
        <v>302.34108299999997</v>
      </c>
      <c r="DR8" s="201">
        <f t="shared" si="3"/>
        <v>503.58508200000006</v>
      </c>
      <c r="DS8" s="201">
        <f t="shared" si="3"/>
        <v>6786.0304800000031</v>
      </c>
      <c r="DT8" s="201">
        <f t="shared" si="3"/>
        <v>65.266639999999995</v>
      </c>
      <c r="DU8" s="201">
        <f t="shared" si="3"/>
        <v>9771.8379150000001</v>
      </c>
      <c r="DV8" s="201">
        <f t="shared" si="3"/>
        <v>21.711125999999997</v>
      </c>
      <c r="DW8" s="201">
        <f t="shared" si="3"/>
        <v>14230.422460999998</v>
      </c>
      <c r="DX8" s="201">
        <f t="shared" si="3"/>
        <v>505.35844999999995</v>
      </c>
      <c r="DY8" s="201">
        <f t="shared" si="3"/>
        <v>501.12694499999992</v>
      </c>
      <c r="DZ8" s="201">
        <f t="shared" si="3"/>
        <v>279.92596600000007</v>
      </c>
      <c r="EA8" s="201">
        <f t="shared" si="3"/>
        <v>263.78716800000007</v>
      </c>
      <c r="EB8" s="201">
        <f t="shared" si="3"/>
        <v>400.67208599999998</v>
      </c>
      <c r="EC8" s="201">
        <f t="shared" si="3"/>
        <v>19.014527999999999</v>
      </c>
      <c r="ED8" s="201">
        <f t="shared" si="3"/>
        <v>106.05121799999999</v>
      </c>
      <c r="EE8" s="201">
        <f t="shared" si="3"/>
        <v>0</v>
      </c>
      <c r="EF8" s="201">
        <f t="shared" si="3"/>
        <v>1388.6195280000004</v>
      </c>
      <c r="EG8" s="201">
        <f t="shared" si="3"/>
        <v>143.39402999999999</v>
      </c>
      <c r="EH8" s="201">
        <f t="shared" si="4"/>
        <v>103.04271199999999</v>
      </c>
      <c r="EI8" s="201">
        <f t="shared" si="4"/>
        <v>29.646330000000003</v>
      </c>
      <c r="EJ8" s="201">
        <f t="shared" si="4"/>
        <v>48.613634999999995</v>
      </c>
      <c r="EK8" s="201">
        <f t="shared" si="7"/>
        <v>150093.21145200002</v>
      </c>
      <c r="EL8" s="202">
        <f t="shared" si="8"/>
        <v>4.24E-2</v>
      </c>
      <c r="EM8" s="172">
        <f t="shared" si="9"/>
        <v>4.1099999999999998E-2</v>
      </c>
      <c r="EO8" s="172">
        <f t="shared" si="10"/>
        <v>4.1099999999999998E-2</v>
      </c>
      <c r="EQ8" s="170" t="s">
        <v>13</v>
      </c>
      <c r="ER8" s="172">
        <f t="shared" si="5"/>
        <v>4.1099999999999998E-2</v>
      </c>
    </row>
    <row r="9" spans="1:148">
      <c r="A9" s="203" t="s">
        <v>14</v>
      </c>
      <c r="B9" s="204">
        <v>127723.01000000001</v>
      </c>
      <c r="C9" s="201">
        <v>533299.77000000014</v>
      </c>
      <c r="D9" s="201">
        <v>199017.29</v>
      </c>
      <c r="E9" s="201">
        <v>1803962.62</v>
      </c>
      <c r="F9" s="201">
        <v>196577.50999999998</v>
      </c>
      <c r="G9" s="201">
        <v>662549.2200000002</v>
      </c>
      <c r="H9" s="201">
        <v>428478.27</v>
      </c>
      <c r="I9" s="201">
        <v>222001.93000000005</v>
      </c>
      <c r="J9" s="201">
        <v>127158.54000000001</v>
      </c>
      <c r="K9" s="201">
        <v>167189.64000000001</v>
      </c>
      <c r="L9" s="201">
        <v>36080.06</v>
      </c>
      <c r="M9" s="201">
        <v>732864.31</v>
      </c>
      <c r="N9" s="201">
        <v>129671.85</v>
      </c>
      <c r="O9" s="201">
        <v>4907983.8900000006</v>
      </c>
      <c r="P9" s="201">
        <v>561476.53</v>
      </c>
      <c r="Q9" s="201">
        <v>804882.33</v>
      </c>
      <c r="R9" s="201">
        <v>331598.96000000014</v>
      </c>
      <c r="S9" s="201">
        <v>1556104</v>
      </c>
      <c r="T9" s="201">
        <v>1035288.7699999999</v>
      </c>
      <c r="U9" s="201">
        <v>198109.09</v>
      </c>
      <c r="V9" s="201">
        <v>317897.69</v>
      </c>
      <c r="W9" s="201">
        <v>415347.57</v>
      </c>
      <c r="X9" s="201">
        <v>498840.18000000011</v>
      </c>
      <c r="Y9" s="201">
        <v>543732.66000000015</v>
      </c>
      <c r="Z9" s="201">
        <v>536527.58999999985</v>
      </c>
      <c r="AA9" s="201">
        <v>477668.49</v>
      </c>
      <c r="AB9" s="201">
        <v>1040799.3500000001</v>
      </c>
      <c r="AC9" s="201">
        <v>148392.58999999997</v>
      </c>
      <c r="AD9" s="201">
        <v>303505.33000000007</v>
      </c>
      <c r="AE9" s="201">
        <v>581665.93999999994</v>
      </c>
      <c r="AF9" s="201">
        <v>701586.29</v>
      </c>
      <c r="AG9" s="201">
        <v>1109343.5699999998</v>
      </c>
      <c r="AH9" s="201">
        <v>223501.72999999998</v>
      </c>
      <c r="AI9" s="201">
        <v>584490.53999999992</v>
      </c>
      <c r="AJ9" s="201">
        <v>63634.609999999993</v>
      </c>
      <c r="AK9" s="201">
        <v>1063404.27</v>
      </c>
      <c r="AL9" s="201">
        <v>243151.52000000005</v>
      </c>
      <c r="AM9" s="201">
        <v>218464.34000000005</v>
      </c>
      <c r="AN9" s="201">
        <v>203907.27000000008</v>
      </c>
      <c r="AO9" s="201">
        <v>450270.48</v>
      </c>
      <c r="AP9" s="201">
        <v>1193199.0399999998</v>
      </c>
      <c r="AQ9" s="201">
        <v>645431.59</v>
      </c>
      <c r="AR9" s="201">
        <v>1332.1899999999998</v>
      </c>
      <c r="AS9" s="201">
        <v>1483580.2399999995</v>
      </c>
      <c r="AT9" s="201">
        <v>901454.04</v>
      </c>
      <c r="AU9" s="201">
        <v>450961.82000000007</v>
      </c>
      <c r="AV9" s="201">
        <v>327120.54000000004</v>
      </c>
      <c r="AW9" s="201">
        <v>1506414.0999999989</v>
      </c>
      <c r="AX9" s="201">
        <v>148035.13000000003</v>
      </c>
      <c r="AY9" s="201">
        <v>990876.78000000014</v>
      </c>
      <c r="AZ9" s="201">
        <v>847189.93000000017</v>
      </c>
      <c r="BA9" s="201">
        <v>223672.73</v>
      </c>
      <c r="BB9" s="201">
        <v>591059.55999999994</v>
      </c>
      <c r="BC9" s="201">
        <v>158100.53</v>
      </c>
      <c r="BD9" s="201">
        <v>2108096.2400000002</v>
      </c>
      <c r="BE9" s="201">
        <v>855266.3</v>
      </c>
      <c r="BF9" s="201">
        <v>303510.49000000005</v>
      </c>
      <c r="BG9" s="201">
        <v>206257.66000000006</v>
      </c>
      <c r="BH9" s="201">
        <v>456906.13000000012</v>
      </c>
      <c r="BI9" s="201">
        <v>222021.46000000005</v>
      </c>
      <c r="BJ9" s="201">
        <v>342680.64999999997</v>
      </c>
      <c r="BK9" s="201">
        <v>212225.06000000003</v>
      </c>
      <c r="BL9" s="201"/>
      <c r="BM9" s="201">
        <v>1047814.3700000001</v>
      </c>
      <c r="BN9" s="201">
        <v>669442.25999999989</v>
      </c>
      <c r="BO9" s="201">
        <v>237372.55999999997</v>
      </c>
      <c r="BP9" s="201">
        <v>163411.44999999998</v>
      </c>
      <c r="BQ9" s="201">
        <v>78116.920000000013</v>
      </c>
      <c r="BR9" s="205">
        <v>40859699.369999997</v>
      </c>
      <c r="BT9" s="195" t="s">
        <v>14</v>
      </c>
      <c r="BU9" s="201">
        <f t="shared" si="6"/>
        <v>127.72301000000002</v>
      </c>
      <c r="BV9" s="201">
        <f t="shared" si="0"/>
        <v>9546.0658830000011</v>
      </c>
      <c r="BW9" s="201">
        <f t="shared" si="0"/>
        <v>636.8553280000001</v>
      </c>
      <c r="BX9" s="201">
        <f t="shared" si="0"/>
        <v>54840.463648000004</v>
      </c>
      <c r="BY9" s="201">
        <f t="shared" si="0"/>
        <v>786.31003999999996</v>
      </c>
      <c r="BZ9" s="201">
        <f t="shared" si="0"/>
        <v>29615.950134000006</v>
      </c>
      <c r="CA9" s="201">
        <f t="shared" si="0"/>
        <v>12040.239387</v>
      </c>
      <c r="CB9" s="201">
        <f t="shared" si="0"/>
        <v>4084.835512000001</v>
      </c>
      <c r="CC9" s="201">
        <f t="shared" si="0"/>
        <v>381.47562000000005</v>
      </c>
      <c r="CD9" s="201">
        <f t="shared" si="0"/>
        <v>150.470676</v>
      </c>
      <c r="CE9" s="201">
        <f t="shared" si="0"/>
        <v>18.040029999999998</v>
      </c>
      <c r="CF9" s="201">
        <f t="shared" si="0"/>
        <v>12531.979701000002</v>
      </c>
      <c r="CG9" s="201">
        <f t="shared" si="0"/>
        <v>376.04836499999999</v>
      </c>
      <c r="CH9" s="201">
        <f t="shared" si="0"/>
        <v>416197.03387200006</v>
      </c>
      <c r="CI9" s="201">
        <f t="shared" si="0"/>
        <v>1796.7248960000002</v>
      </c>
      <c r="CJ9" s="201">
        <f t="shared" si="0"/>
        <v>91032.191523000001</v>
      </c>
      <c r="CK9" s="201">
        <f t="shared" si="0"/>
        <v>828.99740000000031</v>
      </c>
      <c r="CL9" s="201">
        <f t="shared" si="1"/>
        <v>23185.9496</v>
      </c>
      <c r="CM9" s="201">
        <f t="shared" si="1"/>
        <v>19359.899999000001</v>
      </c>
      <c r="CN9" s="201">
        <f t="shared" si="1"/>
        <v>653.759997</v>
      </c>
      <c r="CO9" s="201">
        <f t="shared" si="1"/>
        <v>4768.4653499999995</v>
      </c>
      <c r="CP9" s="201">
        <f t="shared" si="1"/>
        <v>207.67378500000001</v>
      </c>
      <c r="CQ9" s="201">
        <f t="shared" si="1"/>
        <v>897.91232400000013</v>
      </c>
      <c r="CR9" s="201">
        <f t="shared" si="1"/>
        <v>10222.174008000004</v>
      </c>
      <c r="CS9" s="201">
        <f t="shared" si="1"/>
        <v>7350.4279829999978</v>
      </c>
      <c r="CT9" s="201">
        <f t="shared" si="1"/>
        <v>1003.1038289999999</v>
      </c>
      <c r="CU9" s="201">
        <f t="shared" si="1"/>
        <v>3226.477985</v>
      </c>
      <c r="CV9" s="201">
        <f t="shared" si="1"/>
        <v>682.60591399999987</v>
      </c>
      <c r="CW9" s="201">
        <f t="shared" si="1"/>
        <v>971.2170560000003</v>
      </c>
      <c r="CX9" s="201">
        <f t="shared" si="1"/>
        <v>1803.1644139999999</v>
      </c>
      <c r="CY9" s="201">
        <f t="shared" si="1"/>
        <v>6945.7042710000005</v>
      </c>
      <c r="CZ9" s="201">
        <f t="shared" si="1"/>
        <v>24294.624182999996</v>
      </c>
      <c r="DA9" s="201">
        <f t="shared" si="1"/>
        <v>3039.6235279999996</v>
      </c>
      <c r="DB9" s="201">
        <f t="shared" si="2"/>
        <v>3448.4941859999994</v>
      </c>
      <c r="DC9" s="201">
        <f t="shared" si="2"/>
        <v>31.817304999999998</v>
      </c>
      <c r="DD9" s="201">
        <f t="shared" si="2"/>
        <v>531.702135</v>
      </c>
      <c r="DE9" s="201">
        <f t="shared" si="2"/>
        <v>1191.4424480000002</v>
      </c>
      <c r="DF9" s="201">
        <f t="shared" si="2"/>
        <v>1245.2467380000003</v>
      </c>
      <c r="DG9" s="201">
        <f t="shared" si="2"/>
        <v>3609.1586790000015</v>
      </c>
      <c r="DH9" s="201">
        <f t="shared" si="2"/>
        <v>1711.027824</v>
      </c>
      <c r="DI9" s="201">
        <f t="shared" si="2"/>
        <v>34125.492543999993</v>
      </c>
      <c r="DJ9" s="201">
        <f t="shared" si="2"/>
        <v>12456.829686999999</v>
      </c>
      <c r="DK9" s="201">
        <f t="shared" si="2"/>
        <v>38.899947999999995</v>
      </c>
      <c r="DL9" s="201">
        <f t="shared" si="2"/>
        <v>74475.728047999975</v>
      </c>
      <c r="DM9" s="201">
        <f t="shared" si="2"/>
        <v>18299.517012</v>
      </c>
      <c r="DN9" s="201">
        <f t="shared" si="2"/>
        <v>8793.7554900000014</v>
      </c>
      <c r="DO9" s="201">
        <f t="shared" si="2"/>
        <v>1341.1942140000003</v>
      </c>
      <c r="DP9" s="201">
        <f t="shared" si="2"/>
        <v>8285.2775499999934</v>
      </c>
      <c r="DQ9" s="201">
        <f t="shared" si="2"/>
        <v>2087.2953330000005</v>
      </c>
      <c r="DR9" s="201">
        <f t="shared" si="3"/>
        <v>4161.682476</v>
      </c>
      <c r="DS9" s="201">
        <f t="shared" si="3"/>
        <v>53542.403576000019</v>
      </c>
      <c r="DT9" s="201">
        <f t="shared" si="3"/>
        <v>514.44727899999998</v>
      </c>
      <c r="DU9" s="201">
        <f t="shared" si="3"/>
        <v>15899.502163999998</v>
      </c>
      <c r="DV9" s="201">
        <f t="shared" si="3"/>
        <v>727.26243799999997</v>
      </c>
      <c r="DW9" s="201">
        <f t="shared" si="3"/>
        <v>91280.567192000002</v>
      </c>
      <c r="DX9" s="201">
        <f t="shared" si="3"/>
        <v>2138.1657500000001</v>
      </c>
      <c r="DY9" s="201">
        <f t="shared" si="3"/>
        <v>3915.2853210000007</v>
      </c>
      <c r="DZ9" s="201">
        <f t="shared" si="3"/>
        <v>2186.3311960000005</v>
      </c>
      <c r="EA9" s="201">
        <f t="shared" si="3"/>
        <v>2193.1494240000006</v>
      </c>
      <c r="EB9" s="201">
        <f t="shared" si="3"/>
        <v>3130.5025860000005</v>
      </c>
      <c r="EC9" s="201">
        <f t="shared" si="3"/>
        <v>445.48484499999995</v>
      </c>
      <c r="ED9" s="201">
        <f t="shared" si="3"/>
        <v>827.6777340000001</v>
      </c>
      <c r="EE9" s="201">
        <f t="shared" si="3"/>
        <v>0</v>
      </c>
      <c r="EF9" s="201">
        <f t="shared" si="3"/>
        <v>9115.9850189999997</v>
      </c>
      <c r="EG9" s="201">
        <f t="shared" si="3"/>
        <v>1204.9960679999997</v>
      </c>
      <c r="EH9" s="201">
        <f t="shared" si="4"/>
        <v>807.06670399999985</v>
      </c>
      <c r="EI9" s="201">
        <f t="shared" si="4"/>
        <v>245.11717499999997</v>
      </c>
      <c r="EJ9" s="201">
        <f t="shared" si="4"/>
        <v>273.40922000000006</v>
      </c>
      <c r="EK9" s="201">
        <f t="shared" si="7"/>
        <v>1107886.1045590001</v>
      </c>
      <c r="EL9" s="202">
        <f t="shared" si="8"/>
        <v>0.31330000000000002</v>
      </c>
      <c r="EM9" s="172">
        <f t="shared" si="9"/>
        <v>0.30330000000000001</v>
      </c>
      <c r="EN9" s="202">
        <v>3.1799999999999995E-2</v>
      </c>
      <c r="EO9" s="172">
        <f t="shared" si="10"/>
        <v>0.33510000000000001</v>
      </c>
      <c r="EQ9" s="170" t="s">
        <v>14</v>
      </c>
      <c r="ER9" s="172">
        <f t="shared" si="5"/>
        <v>0.33510000000000001</v>
      </c>
    </row>
    <row r="10" spans="1:148">
      <c r="A10" s="203" t="s">
        <v>15</v>
      </c>
      <c r="B10" s="204">
        <v>6309.5700000000015</v>
      </c>
      <c r="C10" s="201">
        <v>26915.099999999995</v>
      </c>
      <c r="D10" s="201">
        <v>8740.2499999999982</v>
      </c>
      <c r="E10" s="201">
        <v>383327.45</v>
      </c>
      <c r="F10" s="201">
        <v>8858.49</v>
      </c>
      <c r="G10" s="201">
        <v>132160.17000000004</v>
      </c>
      <c r="H10" s="201">
        <v>19372.160000000003</v>
      </c>
      <c r="I10" s="201">
        <v>9831.6299999999992</v>
      </c>
      <c r="J10" s="201">
        <v>6433.57</v>
      </c>
      <c r="K10" s="201">
        <v>8473.74</v>
      </c>
      <c r="L10" s="201">
        <v>1358.31</v>
      </c>
      <c r="M10" s="201">
        <v>43760.46</v>
      </c>
      <c r="N10" s="201">
        <v>6587.869999999999</v>
      </c>
      <c r="O10" s="201">
        <v>248027.71999999986</v>
      </c>
      <c r="P10" s="201">
        <v>12969.84</v>
      </c>
      <c r="Q10" s="201">
        <v>18540</v>
      </c>
      <c r="R10" s="201">
        <v>16353.049999999997</v>
      </c>
      <c r="S10" s="201">
        <v>52585</v>
      </c>
      <c r="T10" s="201">
        <v>24080.71</v>
      </c>
      <c r="U10" s="201">
        <v>9575.3900000000012</v>
      </c>
      <c r="V10" s="201">
        <v>3411.84</v>
      </c>
      <c r="W10" s="201">
        <v>18335.34</v>
      </c>
      <c r="X10" s="201">
        <v>24781.699999999997</v>
      </c>
      <c r="Y10" s="201">
        <v>26874.190000000002</v>
      </c>
      <c r="Z10" s="201">
        <v>26239.65</v>
      </c>
      <c r="AA10" s="201">
        <v>11073.24</v>
      </c>
      <c r="AB10" s="201">
        <v>21864.04</v>
      </c>
      <c r="AC10" s="201">
        <v>6476.9300000000021</v>
      </c>
      <c r="AD10" s="201">
        <v>3168.52</v>
      </c>
      <c r="AE10" s="201">
        <v>18920.139999999996</v>
      </c>
      <c r="AF10" s="201">
        <v>16267.160000000002</v>
      </c>
      <c r="AG10" s="201">
        <v>47443.950000000012</v>
      </c>
      <c r="AH10" s="201">
        <v>6581.2600000000011</v>
      </c>
      <c r="AI10" s="201">
        <v>13542.139999999998</v>
      </c>
      <c r="AJ10" s="201">
        <v>1473.3</v>
      </c>
      <c r="AK10" s="201">
        <v>32835.440000000002</v>
      </c>
      <c r="AL10" s="201">
        <v>12826.029999999999</v>
      </c>
      <c r="AM10" s="201">
        <v>12589.459999999995</v>
      </c>
      <c r="AN10" s="201">
        <v>10359.220000000001</v>
      </c>
      <c r="AO10" s="201">
        <v>10432.669999999998</v>
      </c>
      <c r="AP10" s="201">
        <v>27563.940000000002</v>
      </c>
      <c r="AQ10" s="201">
        <v>14552.400000000001</v>
      </c>
      <c r="AR10" s="201">
        <v>59.98</v>
      </c>
      <c r="AS10" s="201">
        <v>265844.04000000004</v>
      </c>
      <c r="AT10" s="201">
        <v>99578.489999999976</v>
      </c>
      <c r="AU10" s="201">
        <v>41381.350000000006</v>
      </c>
      <c r="AV10" s="201">
        <v>16668.990000000002</v>
      </c>
      <c r="AW10" s="201">
        <v>53225.399999999987</v>
      </c>
      <c r="AX10" s="201">
        <v>9643.0400000000009</v>
      </c>
      <c r="AY10" s="201">
        <v>40421.009999999987</v>
      </c>
      <c r="AZ10" s="201">
        <v>38575.99</v>
      </c>
      <c r="BA10" s="201">
        <v>9944.4200000000037</v>
      </c>
      <c r="BB10" s="201">
        <v>463331.84000000003</v>
      </c>
      <c r="BC10" s="201">
        <v>70449.39</v>
      </c>
      <c r="BD10" s="201">
        <v>68834.340000000011</v>
      </c>
      <c r="BE10" s="201">
        <v>102603.12000000001</v>
      </c>
      <c r="BF10" s="201">
        <v>15456.37</v>
      </c>
      <c r="BG10" s="201">
        <v>10347.459999999999</v>
      </c>
      <c r="BH10" s="201">
        <v>18792.440000000002</v>
      </c>
      <c r="BI10" s="201">
        <v>11118.58</v>
      </c>
      <c r="BJ10" s="201">
        <v>4850.3599999999997</v>
      </c>
      <c r="BK10" s="201">
        <v>10710.48</v>
      </c>
      <c r="BL10" s="201"/>
      <c r="BM10" s="201">
        <v>26324.780000000006</v>
      </c>
      <c r="BN10" s="201">
        <v>26982.770000000004</v>
      </c>
      <c r="BO10" s="201">
        <v>12030.220000000001</v>
      </c>
      <c r="BP10" s="201">
        <v>6627.58</v>
      </c>
      <c r="BQ10" s="201">
        <v>2718.3300000000004</v>
      </c>
      <c r="BR10" s="205">
        <v>2838393.8099999991</v>
      </c>
      <c r="BT10" s="195" t="s">
        <v>15</v>
      </c>
      <c r="BU10" s="201">
        <f t="shared" si="6"/>
        <v>6.3095700000000017</v>
      </c>
      <c r="BV10" s="201">
        <f t="shared" si="0"/>
        <v>481.78028999999987</v>
      </c>
      <c r="BW10" s="201">
        <f t="shared" si="0"/>
        <v>27.968799999999995</v>
      </c>
      <c r="BX10" s="201">
        <f t="shared" si="0"/>
        <v>11653.154480000001</v>
      </c>
      <c r="BY10" s="201">
        <f t="shared" si="0"/>
        <v>35.433959999999999</v>
      </c>
      <c r="BZ10" s="201">
        <f t="shared" si="0"/>
        <v>5907.5595990000011</v>
      </c>
      <c r="CA10" s="201">
        <f t="shared" si="0"/>
        <v>544.35769600000015</v>
      </c>
      <c r="CB10" s="201">
        <f t="shared" si="0"/>
        <v>180.90199199999998</v>
      </c>
      <c r="CC10" s="201">
        <f t="shared" si="0"/>
        <v>19.300709999999999</v>
      </c>
      <c r="CD10" s="201">
        <f t="shared" si="0"/>
        <v>7.626366</v>
      </c>
      <c r="CE10" s="201">
        <f t="shared" si="0"/>
        <v>0.67915499999999995</v>
      </c>
      <c r="CF10" s="201">
        <f t="shared" si="0"/>
        <v>748.30386599999997</v>
      </c>
      <c r="CG10" s="201">
        <f t="shared" si="0"/>
        <v>19.104822999999996</v>
      </c>
      <c r="CH10" s="201">
        <f t="shared" si="0"/>
        <v>21032.750655999989</v>
      </c>
      <c r="CI10" s="201">
        <f t="shared" si="0"/>
        <v>41.503488000000004</v>
      </c>
      <c r="CJ10" s="201">
        <f t="shared" si="0"/>
        <v>2096.8740000000003</v>
      </c>
      <c r="CK10" s="201">
        <f t="shared" si="0"/>
        <v>40.882624999999997</v>
      </c>
      <c r="CL10" s="201">
        <f t="shared" si="1"/>
        <v>783.51649999999995</v>
      </c>
      <c r="CM10" s="201">
        <f t="shared" si="1"/>
        <v>450.30927700000001</v>
      </c>
      <c r="CN10" s="201">
        <f t="shared" si="1"/>
        <v>31.598787000000005</v>
      </c>
      <c r="CO10" s="201">
        <f t="shared" si="1"/>
        <v>51.177599999999998</v>
      </c>
      <c r="CP10" s="201">
        <f t="shared" si="1"/>
        <v>9.1676700000000011</v>
      </c>
      <c r="CQ10" s="201">
        <f t="shared" si="1"/>
        <v>44.607059999999997</v>
      </c>
      <c r="CR10" s="201">
        <f t="shared" si="1"/>
        <v>505.23477200000008</v>
      </c>
      <c r="CS10" s="201">
        <f t="shared" si="1"/>
        <v>359.48320500000005</v>
      </c>
      <c r="CT10" s="201">
        <f t="shared" si="1"/>
        <v>23.253803999999999</v>
      </c>
      <c r="CU10" s="201">
        <f t="shared" si="1"/>
        <v>67.778524000000004</v>
      </c>
      <c r="CV10" s="201">
        <f t="shared" si="1"/>
        <v>29.79387800000001</v>
      </c>
      <c r="CW10" s="201">
        <f t="shared" si="1"/>
        <v>10.139264000000001</v>
      </c>
      <c r="CX10" s="201">
        <f t="shared" si="1"/>
        <v>58.652433999999985</v>
      </c>
      <c r="CY10" s="201">
        <f t="shared" si="1"/>
        <v>161.04488400000002</v>
      </c>
      <c r="CZ10" s="201">
        <f t="shared" si="1"/>
        <v>1039.0225050000001</v>
      </c>
      <c r="DA10" s="201">
        <f t="shared" si="1"/>
        <v>89.505136000000007</v>
      </c>
      <c r="DB10" s="201">
        <f t="shared" si="2"/>
        <v>79.898625999999979</v>
      </c>
      <c r="DC10" s="201">
        <f t="shared" si="2"/>
        <v>0.73665000000000003</v>
      </c>
      <c r="DD10" s="201">
        <f t="shared" si="2"/>
        <v>16.417720000000003</v>
      </c>
      <c r="DE10" s="201">
        <f t="shared" si="2"/>
        <v>62.847546999999992</v>
      </c>
      <c r="DF10" s="201">
        <f t="shared" si="2"/>
        <v>71.759921999999975</v>
      </c>
      <c r="DG10" s="201">
        <f t="shared" si="2"/>
        <v>183.35819400000003</v>
      </c>
      <c r="DH10" s="201">
        <f t="shared" si="2"/>
        <v>39.644145999999992</v>
      </c>
      <c r="DI10" s="201">
        <f t="shared" si="2"/>
        <v>788.32868400000007</v>
      </c>
      <c r="DJ10" s="201">
        <f t="shared" si="2"/>
        <v>280.86132000000003</v>
      </c>
      <c r="DK10" s="201">
        <f t="shared" si="2"/>
        <v>1.7514159999999999</v>
      </c>
      <c r="DL10" s="201">
        <f t="shared" si="2"/>
        <v>13345.370808000001</v>
      </c>
      <c r="DM10" s="201">
        <f t="shared" si="2"/>
        <v>2021.4433469999994</v>
      </c>
      <c r="DN10" s="201">
        <f t="shared" si="2"/>
        <v>806.93632500000012</v>
      </c>
      <c r="DO10" s="201">
        <f t="shared" si="2"/>
        <v>68.342859000000018</v>
      </c>
      <c r="DP10" s="201">
        <f t="shared" si="2"/>
        <v>292.73969999999991</v>
      </c>
      <c r="DQ10" s="201">
        <f t="shared" si="2"/>
        <v>135.96686400000002</v>
      </c>
      <c r="DR10" s="201">
        <f t="shared" si="3"/>
        <v>169.76824199999993</v>
      </c>
      <c r="DS10" s="201">
        <f t="shared" si="3"/>
        <v>2438.0025679999999</v>
      </c>
      <c r="DT10" s="201">
        <f t="shared" si="3"/>
        <v>22.872166000000007</v>
      </c>
      <c r="DU10" s="201">
        <f t="shared" si="3"/>
        <v>12463.626496000001</v>
      </c>
      <c r="DV10" s="201">
        <f t="shared" si="3"/>
        <v>324.06719399999997</v>
      </c>
      <c r="DW10" s="201">
        <f t="shared" si="3"/>
        <v>2980.5269220000005</v>
      </c>
      <c r="DX10" s="201">
        <f t="shared" si="3"/>
        <v>256.50780000000003</v>
      </c>
      <c r="DY10" s="201">
        <f t="shared" si="3"/>
        <v>199.38717300000002</v>
      </c>
      <c r="DZ10" s="201">
        <f t="shared" si="3"/>
        <v>109.68307599999999</v>
      </c>
      <c r="EA10" s="201">
        <f t="shared" si="3"/>
        <v>90.203712000000024</v>
      </c>
      <c r="EB10" s="201">
        <f t="shared" si="3"/>
        <v>156.77197799999999</v>
      </c>
      <c r="EC10" s="201">
        <f t="shared" si="3"/>
        <v>6.3054679999999994</v>
      </c>
      <c r="ED10" s="201">
        <f t="shared" si="3"/>
        <v>41.770871999999997</v>
      </c>
      <c r="EE10" s="201">
        <f t="shared" si="3"/>
        <v>0</v>
      </c>
      <c r="EF10" s="201">
        <f t="shared" si="3"/>
        <v>229.02558600000003</v>
      </c>
      <c r="EG10" s="201">
        <f t="shared" si="3"/>
        <v>48.56898600000001</v>
      </c>
      <c r="EH10" s="201">
        <f t="shared" si="4"/>
        <v>40.902748000000003</v>
      </c>
      <c r="EI10" s="201">
        <f t="shared" si="4"/>
        <v>9.9413700000000009</v>
      </c>
      <c r="EJ10" s="201">
        <f t="shared" si="4"/>
        <v>9.5141550000000024</v>
      </c>
      <c r="EK10" s="201">
        <f t="shared" si="7"/>
        <v>84352.628016000002</v>
      </c>
      <c r="EL10" s="202">
        <f t="shared" si="8"/>
        <v>2.3900000000000001E-2</v>
      </c>
      <c r="EM10" s="172">
        <f t="shared" si="9"/>
        <v>2.3099999999999999E-2</v>
      </c>
      <c r="EO10" s="172">
        <f t="shared" si="10"/>
        <v>2.3099999999999999E-2</v>
      </c>
      <c r="EQ10" s="170" t="s">
        <v>15</v>
      </c>
      <c r="ER10" s="172">
        <f t="shared" si="5"/>
        <v>2.3099999999999999E-2</v>
      </c>
    </row>
    <row r="11" spans="1:148">
      <c r="A11" s="203" t="s">
        <v>16</v>
      </c>
      <c r="B11" s="204">
        <v>61932.180000000015</v>
      </c>
      <c r="C11" s="201">
        <v>232957.43000000008</v>
      </c>
      <c r="D11" s="201">
        <v>78442.720000000016</v>
      </c>
      <c r="E11" s="201">
        <v>893036.63999999943</v>
      </c>
      <c r="F11" s="201">
        <v>129077.01999999996</v>
      </c>
      <c r="G11" s="201">
        <v>347223.99</v>
      </c>
      <c r="H11" s="201">
        <v>163418.73000000001</v>
      </c>
      <c r="I11" s="201">
        <v>113163.3</v>
      </c>
      <c r="J11" s="201">
        <v>54786.340000000011</v>
      </c>
      <c r="K11" s="201">
        <v>72027.73</v>
      </c>
      <c r="L11" s="201">
        <v>24908.879999999997</v>
      </c>
      <c r="M11" s="201">
        <v>313341.38999999996</v>
      </c>
      <c r="N11" s="201">
        <v>58075.070000000014</v>
      </c>
      <c r="O11" s="201">
        <v>1562616.3300000005</v>
      </c>
      <c r="P11" s="201">
        <v>166309.45999999996</v>
      </c>
      <c r="Q11" s="201">
        <v>242452.65</v>
      </c>
      <c r="R11" s="201">
        <v>161582.12000000002</v>
      </c>
      <c r="S11" s="201">
        <v>578941.3600000001</v>
      </c>
      <c r="T11" s="201">
        <v>310139.68</v>
      </c>
      <c r="U11" s="201">
        <v>98145.119999999981</v>
      </c>
      <c r="V11" s="201">
        <v>38479.339999999997</v>
      </c>
      <c r="W11" s="201">
        <v>204905.92</v>
      </c>
      <c r="X11" s="201">
        <v>241816.23999999996</v>
      </c>
      <c r="Y11" s="201">
        <v>269286.10000000009</v>
      </c>
      <c r="Z11" s="201">
        <v>261121.93000000002</v>
      </c>
      <c r="AA11" s="201">
        <v>335839.13999999996</v>
      </c>
      <c r="AB11" s="201">
        <v>356660.18999999989</v>
      </c>
      <c r="AC11" s="201">
        <v>37128.92</v>
      </c>
      <c r="AD11" s="201">
        <v>68808.190000000017</v>
      </c>
      <c r="AE11" s="201">
        <v>276597.87</v>
      </c>
      <c r="AF11" s="201">
        <v>208479.96000000002</v>
      </c>
      <c r="AG11" s="201">
        <v>333083.67999999993</v>
      </c>
      <c r="AH11" s="201">
        <v>132713.17000000001</v>
      </c>
      <c r="AI11" s="201">
        <v>173729.34000000003</v>
      </c>
      <c r="AJ11" s="201">
        <v>18952.560000000001</v>
      </c>
      <c r="AK11" s="201">
        <v>539397.85999999987</v>
      </c>
      <c r="AL11" s="201">
        <v>105126.32</v>
      </c>
      <c r="AM11" s="201">
        <v>98349.61</v>
      </c>
      <c r="AN11" s="201">
        <v>87844.72</v>
      </c>
      <c r="AO11" s="201">
        <v>133816.21</v>
      </c>
      <c r="AP11" s="201">
        <v>353579.72999999992</v>
      </c>
      <c r="AQ11" s="201">
        <v>189728.32999999996</v>
      </c>
      <c r="AR11" s="201">
        <v>627.98</v>
      </c>
      <c r="AS11" s="201">
        <v>852599.44000000029</v>
      </c>
      <c r="AT11" s="201">
        <v>460836.07000000012</v>
      </c>
      <c r="AU11" s="201">
        <v>219001.07999999993</v>
      </c>
      <c r="AV11" s="201">
        <v>140927.14000000004</v>
      </c>
      <c r="AW11" s="201">
        <v>636784.17000000004</v>
      </c>
      <c r="AX11" s="201">
        <v>85228.699999999983</v>
      </c>
      <c r="AY11" s="201">
        <v>394988.33999999997</v>
      </c>
      <c r="AZ11" s="201">
        <v>415642.72</v>
      </c>
      <c r="BA11" s="201">
        <v>110318.11000000002</v>
      </c>
      <c r="BB11" s="201">
        <v>1001258.1900000002</v>
      </c>
      <c r="BC11" s="201">
        <v>32540.93</v>
      </c>
      <c r="BD11" s="201">
        <v>908638.30999999982</v>
      </c>
      <c r="BE11" s="201">
        <v>616786.49</v>
      </c>
      <c r="BF11" s="201">
        <v>130752.36999999998</v>
      </c>
      <c r="BG11" s="201">
        <v>89954.889999999985</v>
      </c>
      <c r="BH11" s="201">
        <v>232232.95999999999</v>
      </c>
      <c r="BI11" s="201">
        <v>96896.449999999983</v>
      </c>
      <c r="BJ11" s="201">
        <v>176037.60999999996</v>
      </c>
      <c r="BK11" s="201">
        <v>91454.540000000008</v>
      </c>
      <c r="BL11" s="201"/>
      <c r="BM11" s="201">
        <v>595686.35000000021</v>
      </c>
      <c r="BN11" s="201">
        <v>266666.15000000002</v>
      </c>
      <c r="BO11" s="201">
        <v>102902.63000000003</v>
      </c>
      <c r="BP11" s="201">
        <v>64967.130000000005</v>
      </c>
      <c r="BQ11" s="201">
        <v>35219.370000000003</v>
      </c>
      <c r="BR11" s="205">
        <v>17886971.59</v>
      </c>
      <c r="BT11" s="195" t="s">
        <v>16</v>
      </c>
      <c r="BU11" s="201">
        <f t="shared" si="6"/>
        <v>61.932180000000017</v>
      </c>
      <c r="BV11" s="201">
        <f t="shared" si="0"/>
        <v>4169.9379970000009</v>
      </c>
      <c r="BW11" s="201">
        <f t="shared" si="0"/>
        <v>251.01670400000006</v>
      </c>
      <c r="BX11" s="201">
        <f t="shared" si="0"/>
        <v>27148.313855999982</v>
      </c>
      <c r="BY11" s="201">
        <f t="shared" si="0"/>
        <v>516.3080799999999</v>
      </c>
      <c r="BZ11" s="201">
        <f t="shared" si="0"/>
        <v>15520.912352999998</v>
      </c>
      <c r="CA11" s="201">
        <f t="shared" si="0"/>
        <v>4592.0663130000003</v>
      </c>
      <c r="CB11" s="201">
        <f t="shared" si="0"/>
        <v>2082.2047200000002</v>
      </c>
      <c r="CC11" s="201">
        <f t="shared" si="0"/>
        <v>164.35902000000004</v>
      </c>
      <c r="CD11" s="201">
        <f t="shared" si="0"/>
        <v>64.824956999999998</v>
      </c>
      <c r="CE11" s="201">
        <f t="shared" si="0"/>
        <v>12.454439999999998</v>
      </c>
      <c r="CF11" s="201">
        <f t="shared" si="0"/>
        <v>5358.137768999999</v>
      </c>
      <c r="CG11" s="201">
        <f t="shared" si="0"/>
        <v>168.41770300000002</v>
      </c>
      <c r="CH11" s="201">
        <f t="shared" si="0"/>
        <v>132509.86478400003</v>
      </c>
      <c r="CI11" s="201">
        <f t="shared" si="0"/>
        <v>532.19027199999994</v>
      </c>
      <c r="CJ11" s="201">
        <f t="shared" si="0"/>
        <v>27421.394715000002</v>
      </c>
      <c r="CK11" s="201">
        <f t="shared" si="0"/>
        <v>403.95530000000008</v>
      </c>
      <c r="CL11" s="201">
        <f t="shared" si="1"/>
        <v>8626.2262640000008</v>
      </c>
      <c r="CM11" s="201">
        <f t="shared" si="1"/>
        <v>5799.612016</v>
      </c>
      <c r="CN11" s="201">
        <f t="shared" si="1"/>
        <v>323.87889599999994</v>
      </c>
      <c r="CO11" s="201">
        <f t="shared" si="1"/>
        <v>577.19009999999992</v>
      </c>
      <c r="CP11" s="201">
        <f t="shared" si="1"/>
        <v>102.45296</v>
      </c>
      <c r="CQ11" s="201">
        <f t="shared" si="1"/>
        <v>435.26923199999993</v>
      </c>
      <c r="CR11" s="201">
        <f t="shared" si="1"/>
        <v>5062.5786800000024</v>
      </c>
      <c r="CS11" s="201">
        <f t="shared" si="1"/>
        <v>3577.3704410000005</v>
      </c>
      <c r="CT11" s="201">
        <f t="shared" si="1"/>
        <v>705.26219399999991</v>
      </c>
      <c r="CU11" s="201">
        <f t="shared" si="1"/>
        <v>1105.6465889999995</v>
      </c>
      <c r="CV11" s="201">
        <f t="shared" si="1"/>
        <v>170.79303199999998</v>
      </c>
      <c r="CW11" s="201">
        <f t="shared" si="1"/>
        <v>220.18620800000008</v>
      </c>
      <c r="CX11" s="201">
        <f t="shared" si="1"/>
        <v>857.453397</v>
      </c>
      <c r="CY11" s="201">
        <f t="shared" si="1"/>
        <v>2063.9516040000003</v>
      </c>
      <c r="CZ11" s="201">
        <f t="shared" si="1"/>
        <v>7294.5325919999987</v>
      </c>
      <c r="DA11" s="201">
        <f t="shared" si="1"/>
        <v>1804.8991120000001</v>
      </c>
      <c r="DB11" s="201">
        <f t="shared" si="2"/>
        <v>1025.0031060000001</v>
      </c>
      <c r="DC11" s="201">
        <f t="shared" si="2"/>
        <v>9.4762800000000009</v>
      </c>
      <c r="DD11" s="201">
        <f t="shared" si="2"/>
        <v>269.69892999999996</v>
      </c>
      <c r="DE11" s="201">
        <f t="shared" si="2"/>
        <v>515.118968</v>
      </c>
      <c r="DF11" s="201">
        <f t="shared" si="2"/>
        <v>560.59277700000007</v>
      </c>
      <c r="DG11" s="201">
        <f t="shared" si="2"/>
        <v>1554.8515440000001</v>
      </c>
      <c r="DH11" s="201">
        <f t="shared" si="2"/>
        <v>508.50159799999994</v>
      </c>
      <c r="DI11" s="201">
        <f t="shared" si="2"/>
        <v>10112.380277999999</v>
      </c>
      <c r="DJ11" s="201">
        <f t="shared" si="2"/>
        <v>3661.7567689999996</v>
      </c>
      <c r="DK11" s="201">
        <f t="shared" si="2"/>
        <v>18.337016000000002</v>
      </c>
      <c r="DL11" s="201">
        <f t="shared" si="2"/>
        <v>42800.491888000019</v>
      </c>
      <c r="DM11" s="201">
        <f t="shared" si="2"/>
        <v>9354.9722210000018</v>
      </c>
      <c r="DN11" s="201">
        <f t="shared" si="2"/>
        <v>4270.5210599999982</v>
      </c>
      <c r="DO11" s="201">
        <f t="shared" si="2"/>
        <v>577.80127400000026</v>
      </c>
      <c r="DP11" s="201">
        <f t="shared" si="2"/>
        <v>3502.3129349999999</v>
      </c>
      <c r="DQ11" s="201">
        <f t="shared" si="2"/>
        <v>1201.7246699999998</v>
      </c>
      <c r="DR11" s="201">
        <f t="shared" si="3"/>
        <v>1658.9510279999997</v>
      </c>
      <c r="DS11" s="201">
        <f t="shared" si="3"/>
        <v>26268.619903999999</v>
      </c>
      <c r="DT11" s="201">
        <f t="shared" si="3"/>
        <v>253.73165300000002</v>
      </c>
      <c r="DU11" s="201">
        <f t="shared" si="3"/>
        <v>26933.845311000005</v>
      </c>
      <c r="DV11" s="201">
        <f t="shared" si="3"/>
        <v>149.688278</v>
      </c>
      <c r="DW11" s="201">
        <f t="shared" si="3"/>
        <v>39344.038822999988</v>
      </c>
      <c r="DX11" s="201">
        <f t="shared" si="3"/>
        <v>1541.9662250000001</v>
      </c>
      <c r="DY11" s="201">
        <f t="shared" si="3"/>
        <v>1686.7055729999997</v>
      </c>
      <c r="DZ11" s="201">
        <f t="shared" si="3"/>
        <v>953.5218339999999</v>
      </c>
      <c r="EA11" s="201">
        <f t="shared" si="3"/>
        <v>1114.718208</v>
      </c>
      <c r="EB11" s="201">
        <f t="shared" si="3"/>
        <v>1366.2399449999998</v>
      </c>
      <c r="EC11" s="201">
        <f t="shared" si="3"/>
        <v>228.84889299999995</v>
      </c>
      <c r="ED11" s="201">
        <f t="shared" si="3"/>
        <v>356.67270600000001</v>
      </c>
      <c r="EE11" s="201">
        <f t="shared" si="3"/>
        <v>0</v>
      </c>
      <c r="EF11" s="201">
        <f t="shared" si="3"/>
        <v>5182.4712450000015</v>
      </c>
      <c r="EG11" s="201">
        <f t="shared" si="3"/>
        <v>479.99907000000002</v>
      </c>
      <c r="EH11" s="201">
        <f t="shared" si="4"/>
        <v>349.86894200000012</v>
      </c>
      <c r="EI11" s="201">
        <f t="shared" si="4"/>
        <v>97.45069500000001</v>
      </c>
      <c r="EJ11" s="201">
        <f t="shared" si="4"/>
        <v>123.26779500000001</v>
      </c>
      <c r="EK11" s="201">
        <f t="shared" si="7"/>
        <v>447739.74192200013</v>
      </c>
      <c r="EL11" s="202">
        <f t="shared" si="8"/>
        <v>0.12659999999999999</v>
      </c>
      <c r="EM11" s="172">
        <f t="shared" si="9"/>
        <v>0.1226</v>
      </c>
      <c r="EO11" s="172">
        <f t="shared" si="10"/>
        <v>0.1226</v>
      </c>
      <c r="EQ11" s="170" t="s">
        <v>16</v>
      </c>
      <c r="ER11" s="172">
        <f t="shared" si="5"/>
        <v>0.1226</v>
      </c>
    </row>
    <row r="12" spans="1:148">
      <c r="A12" s="203" t="s">
        <v>17</v>
      </c>
      <c r="B12" s="204">
        <v>28402.63</v>
      </c>
      <c r="C12" s="201">
        <v>125144.59999999995</v>
      </c>
      <c r="D12" s="201">
        <v>40077.599999999999</v>
      </c>
      <c r="E12" s="201">
        <v>892265.11999999988</v>
      </c>
      <c r="F12" s="201">
        <v>104400.40999999997</v>
      </c>
      <c r="G12" s="201">
        <v>231142.55</v>
      </c>
      <c r="H12" s="201">
        <v>90063.210000000021</v>
      </c>
      <c r="I12" s="201">
        <v>67215.510000000009</v>
      </c>
      <c r="J12" s="201">
        <v>29487.370000000003</v>
      </c>
      <c r="K12" s="201">
        <v>38764.62999999999</v>
      </c>
      <c r="L12" s="201">
        <v>11634.740000000002</v>
      </c>
      <c r="M12" s="201">
        <v>201596.15000000002</v>
      </c>
      <c r="N12" s="201">
        <v>31355.009999999995</v>
      </c>
      <c r="O12" s="201">
        <v>782367.04000000039</v>
      </c>
      <c r="P12" s="201">
        <v>118640.42999999996</v>
      </c>
      <c r="Q12" s="201">
        <v>161533.10000000006</v>
      </c>
      <c r="R12" s="201">
        <v>74851.740000000005</v>
      </c>
      <c r="S12" s="201">
        <v>314499.19999999995</v>
      </c>
      <c r="T12" s="201">
        <v>184406.08000000002</v>
      </c>
      <c r="U12" s="201">
        <v>53366.64</v>
      </c>
      <c r="V12" s="201">
        <v>20589.25</v>
      </c>
      <c r="W12" s="201">
        <v>110443.87000000001</v>
      </c>
      <c r="X12" s="201">
        <v>110272.42000000001</v>
      </c>
      <c r="Y12" s="201">
        <v>120672.76999999997</v>
      </c>
      <c r="Z12" s="201">
        <v>117605.49999999999</v>
      </c>
      <c r="AA12" s="201">
        <v>84389.82</v>
      </c>
      <c r="AB12" s="201">
        <v>135804.4</v>
      </c>
      <c r="AC12" s="201">
        <v>21704.049999999996</v>
      </c>
      <c r="AD12" s="201">
        <v>59043.010000000009</v>
      </c>
      <c r="AE12" s="201">
        <v>235476.88999999998</v>
      </c>
      <c r="AF12" s="201">
        <v>123947.69999999998</v>
      </c>
      <c r="AG12" s="201">
        <v>195875.64000000004</v>
      </c>
      <c r="AH12" s="201">
        <v>45954.68</v>
      </c>
      <c r="AI12" s="201">
        <v>103185.37</v>
      </c>
      <c r="AJ12" s="201">
        <v>11277.3</v>
      </c>
      <c r="AK12" s="201">
        <v>210571.30000000005</v>
      </c>
      <c r="AL12" s="201">
        <v>56587.23</v>
      </c>
      <c r="AM12" s="201">
        <v>55190.559999999998</v>
      </c>
      <c r="AN12" s="201">
        <v>47265.51</v>
      </c>
      <c r="AO12" s="201">
        <v>79488.760000000009</v>
      </c>
      <c r="AP12" s="201">
        <v>210010.0100000001</v>
      </c>
      <c r="AQ12" s="201">
        <v>110875.11999999998</v>
      </c>
      <c r="AR12" s="201">
        <v>312.22000000000003</v>
      </c>
      <c r="AS12" s="201">
        <v>519443.03999999992</v>
      </c>
      <c r="AT12" s="201">
        <v>241821.05000000002</v>
      </c>
      <c r="AU12" s="201">
        <v>130119.56000000001</v>
      </c>
      <c r="AV12" s="201">
        <v>75811.23</v>
      </c>
      <c r="AW12" s="201">
        <v>343912.78000000009</v>
      </c>
      <c r="AX12" s="201">
        <v>52830.570000000014</v>
      </c>
      <c r="AY12" s="201">
        <v>208118.49000000002</v>
      </c>
      <c r="AZ12" s="201">
        <v>223473.09999999998</v>
      </c>
      <c r="BA12" s="201">
        <v>59449.10000000002</v>
      </c>
      <c r="BB12" s="201">
        <v>322324.68000000005</v>
      </c>
      <c r="BC12" s="201">
        <v>61719.62</v>
      </c>
      <c r="BD12" s="201">
        <v>885877.14000000036</v>
      </c>
      <c r="BE12" s="201">
        <v>348872.27</v>
      </c>
      <c r="BF12" s="201">
        <v>70342.5</v>
      </c>
      <c r="BG12" s="201">
        <v>48412.13</v>
      </c>
      <c r="BH12" s="201">
        <v>122581.63</v>
      </c>
      <c r="BI12" s="201">
        <v>52125.090000000004</v>
      </c>
      <c r="BJ12" s="201">
        <v>65202.23000000001</v>
      </c>
      <c r="BK12" s="201">
        <v>49233.840000000004</v>
      </c>
      <c r="BL12" s="201"/>
      <c r="BM12" s="201">
        <v>194778.50999999998</v>
      </c>
      <c r="BN12" s="201">
        <v>140893.02000000002</v>
      </c>
      <c r="BO12" s="201">
        <v>54812.689999999995</v>
      </c>
      <c r="BP12" s="201">
        <v>34253.14</v>
      </c>
      <c r="BQ12" s="201">
        <v>21017.570000000007</v>
      </c>
      <c r="BR12" s="205">
        <v>10175182.119999999</v>
      </c>
      <c r="BT12" s="195" t="s">
        <v>17</v>
      </c>
      <c r="BU12" s="201">
        <f t="shared" si="6"/>
        <v>28.402630000000002</v>
      </c>
      <c r="BV12" s="201">
        <f t="shared" si="0"/>
        <v>2240.0883399999989</v>
      </c>
      <c r="BW12" s="201">
        <f t="shared" si="0"/>
        <v>128.24832000000001</v>
      </c>
      <c r="BX12" s="201">
        <f t="shared" si="0"/>
        <v>27124.859647999998</v>
      </c>
      <c r="BY12" s="201">
        <f t="shared" si="0"/>
        <v>417.60163999999992</v>
      </c>
      <c r="BZ12" s="201">
        <f t="shared" si="0"/>
        <v>10332.071984999999</v>
      </c>
      <c r="CA12" s="201">
        <f t="shared" si="0"/>
        <v>2530.7762010000006</v>
      </c>
      <c r="CB12" s="201">
        <f t="shared" si="0"/>
        <v>1236.765384</v>
      </c>
      <c r="CC12" s="201">
        <f t="shared" si="0"/>
        <v>88.46211000000001</v>
      </c>
      <c r="CD12" s="201">
        <f t="shared" si="0"/>
        <v>34.888166999999989</v>
      </c>
      <c r="CE12" s="201">
        <f t="shared" si="0"/>
        <v>5.8173700000000013</v>
      </c>
      <c r="CF12" s="201">
        <f t="shared" si="0"/>
        <v>3447.2941650000007</v>
      </c>
      <c r="CG12" s="201">
        <f t="shared" si="0"/>
        <v>90.929528999999974</v>
      </c>
      <c r="CH12" s="201">
        <f t="shared" si="0"/>
        <v>66344.724992000032</v>
      </c>
      <c r="CI12" s="201">
        <f t="shared" si="0"/>
        <v>379.6493759999999</v>
      </c>
      <c r="CJ12" s="201">
        <f t="shared" si="0"/>
        <v>18269.393610000006</v>
      </c>
      <c r="CK12" s="201">
        <f t="shared" si="0"/>
        <v>187.12935000000002</v>
      </c>
      <c r="CL12" s="201">
        <f t="shared" si="1"/>
        <v>4686.0380799999994</v>
      </c>
      <c r="CM12" s="201">
        <f t="shared" si="1"/>
        <v>3448.3936960000005</v>
      </c>
      <c r="CN12" s="201">
        <f t="shared" si="1"/>
        <v>176.10991200000001</v>
      </c>
      <c r="CO12" s="201">
        <f t="shared" si="1"/>
        <v>308.83875</v>
      </c>
      <c r="CP12" s="201">
        <f t="shared" si="1"/>
        <v>55.221935000000009</v>
      </c>
      <c r="CQ12" s="201">
        <f t="shared" si="1"/>
        <v>198.49035600000002</v>
      </c>
      <c r="CR12" s="201">
        <f t="shared" si="1"/>
        <v>2268.6480759999995</v>
      </c>
      <c r="CS12" s="201">
        <f t="shared" si="1"/>
        <v>1611.1953499999997</v>
      </c>
      <c r="CT12" s="201">
        <f t="shared" si="1"/>
        <v>177.21862200000001</v>
      </c>
      <c r="CU12" s="201">
        <f t="shared" si="1"/>
        <v>420.99363999999997</v>
      </c>
      <c r="CV12" s="201">
        <f t="shared" si="1"/>
        <v>99.838629999999981</v>
      </c>
      <c r="CW12" s="201">
        <f t="shared" si="1"/>
        <v>188.93763200000004</v>
      </c>
      <c r="CX12" s="201">
        <f t="shared" si="1"/>
        <v>729.97835899999995</v>
      </c>
      <c r="CY12" s="201">
        <f t="shared" si="1"/>
        <v>1227.08223</v>
      </c>
      <c r="CZ12" s="201">
        <f t="shared" si="1"/>
        <v>4289.6765160000004</v>
      </c>
      <c r="DA12" s="201">
        <f t="shared" si="1"/>
        <v>624.98364800000002</v>
      </c>
      <c r="DB12" s="201">
        <f t="shared" si="2"/>
        <v>608.79368299999999</v>
      </c>
      <c r="DC12" s="201">
        <f t="shared" si="2"/>
        <v>5.6386500000000002</v>
      </c>
      <c r="DD12" s="201">
        <f t="shared" si="2"/>
        <v>105.28565000000003</v>
      </c>
      <c r="DE12" s="201">
        <f t="shared" si="2"/>
        <v>277.27742699999999</v>
      </c>
      <c r="DF12" s="201">
        <f t="shared" si="2"/>
        <v>314.58619199999998</v>
      </c>
      <c r="DG12" s="201">
        <f t="shared" si="2"/>
        <v>836.59952700000008</v>
      </c>
      <c r="DH12" s="201">
        <f t="shared" si="2"/>
        <v>302.05728800000003</v>
      </c>
      <c r="DI12" s="201">
        <f t="shared" si="2"/>
        <v>6006.2862860000032</v>
      </c>
      <c r="DJ12" s="201">
        <f t="shared" si="2"/>
        <v>2139.8898159999999</v>
      </c>
      <c r="DK12" s="201">
        <f t="shared" si="2"/>
        <v>9.1168240000000011</v>
      </c>
      <c r="DL12" s="201">
        <f t="shared" si="2"/>
        <v>26076.040607999996</v>
      </c>
      <c r="DM12" s="201">
        <f t="shared" si="2"/>
        <v>4908.9673149999999</v>
      </c>
      <c r="DN12" s="201">
        <f t="shared" si="2"/>
        <v>2537.3314200000004</v>
      </c>
      <c r="DO12" s="201">
        <f t="shared" si="2"/>
        <v>310.82604300000003</v>
      </c>
      <c r="DP12" s="201">
        <f t="shared" si="2"/>
        <v>1891.5202900000004</v>
      </c>
      <c r="DQ12" s="201">
        <f t="shared" si="2"/>
        <v>744.91103700000019</v>
      </c>
      <c r="DR12" s="201">
        <f t="shared" si="3"/>
        <v>874.09765800000002</v>
      </c>
      <c r="DS12" s="201">
        <f t="shared" si="3"/>
        <v>14123.49992</v>
      </c>
      <c r="DT12" s="201">
        <f t="shared" si="3"/>
        <v>136.73293000000004</v>
      </c>
      <c r="DU12" s="201">
        <f t="shared" si="3"/>
        <v>8670.5338920000013</v>
      </c>
      <c r="DV12" s="201">
        <f t="shared" si="3"/>
        <v>283.91025200000001</v>
      </c>
      <c r="DW12" s="201">
        <f t="shared" si="3"/>
        <v>38358.480162000014</v>
      </c>
      <c r="DX12" s="201">
        <f t="shared" si="3"/>
        <v>872.18067500000006</v>
      </c>
      <c r="DY12" s="201">
        <f t="shared" si="3"/>
        <v>907.41825000000006</v>
      </c>
      <c r="DZ12" s="201">
        <f t="shared" si="3"/>
        <v>513.16857800000002</v>
      </c>
      <c r="EA12" s="201">
        <f t="shared" si="3"/>
        <v>588.39182400000004</v>
      </c>
      <c r="EB12" s="201">
        <f t="shared" si="3"/>
        <v>734.96376900000007</v>
      </c>
      <c r="EC12" s="201">
        <f t="shared" si="3"/>
        <v>84.762899000000004</v>
      </c>
      <c r="ED12" s="201">
        <f t="shared" si="3"/>
        <v>192.011976</v>
      </c>
      <c r="EE12" s="201">
        <f t="shared" si="3"/>
        <v>0</v>
      </c>
      <c r="EF12" s="201">
        <f t="shared" si="3"/>
        <v>1694.5730369999997</v>
      </c>
      <c r="EG12" s="201">
        <f t="shared" si="3"/>
        <v>253.60743600000004</v>
      </c>
      <c r="EH12" s="201">
        <f t="shared" si="4"/>
        <v>186.36314599999997</v>
      </c>
      <c r="EI12" s="201">
        <f t="shared" si="4"/>
        <v>51.379710000000003</v>
      </c>
      <c r="EJ12" s="201">
        <f t="shared" si="4"/>
        <v>73.561495000000022</v>
      </c>
      <c r="EK12" s="201">
        <f t="shared" si="7"/>
        <v>269073.51391400018</v>
      </c>
      <c r="EL12" s="202">
        <f t="shared" si="8"/>
        <v>7.6100000000000001E-2</v>
      </c>
      <c r="EM12" s="172">
        <f t="shared" si="9"/>
        <v>7.3700000000000002E-2</v>
      </c>
      <c r="EO12" s="172">
        <f t="shared" si="10"/>
        <v>7.3700000000000002E-2</v>
      </c>
      <c r="EQ12" s="170" t="s">
        <v>17</v>
      </c>
      <c r="ER12" s="172">
        <f t="shared" si="5"/>
        <v>7.3700000000000002E-2</v>
      </c>
    </row>
    <row r="13" spans="1:148">
      <c r="A13" s="203" t="s">
        <v>18</v>
      </c>
      <c r="B13" s="204">
        <v>188.55</v>
      </c>
      <c r="C13" s="201">
        <v>2895.1899999999982</v>
      </c>
      <c r="D13" s="201">
        <v>1555.7799999999997</v>
      </c>
      <c r="E13" s="201">
        <v>8002.9900000000025</v>
      </c>
      <c r="F13" s="201"/>
      <c r="G13" s="201">
        <v>10533.659999999996</v>
      </c>
      <c r="H13" s="201"/>
      <c r="I13" s="201">
        <v>12.719999999999999</v>
      </c>
      <c r="J13" s="201">
        <v>1410.94</v>
      </c>
      <c r="K13" s="201">
        <v>983.17</v>
      </c>
      <c r="L13" s="201">
        <v>139.74</v>
      </c>
      <c r="M13" s="201">
        <v>3481.4400000000005</v>
      </c>
      <c r="N13" s="201">
        <v>1141.9600000000003</v>
      </c>
      <c r="O13" s="201"/>
      <c r="P13" s="201"/>
      <c r="Q13" s="201"/>
      <c r="R13" s="201">
        <v>485.33000000000004</v>
      </c>
      <c r="S13" s="201"/>
      <c r="T13" s="201"/>
      <c r="U13" s="201"/>
      <c r="V13" s="201"/>
      <c r="W13" s="201"/>
      <c r="X13" s="201">
        <v>757.54999999999984</v>
      </c>
      <c r="Y13" s="201">
        <v>781.56999999999994</v>
      </c>
      <c r="Z13" s="201">
        <v>661.98000000000013</v>
      </c>
      <c r="AA13" s="201"/>
      <c r="AB13" s="201"/>
      <c r="AC13" s="201">
        <v>256.12</v>
      </c>
      <c r="AD13" s="201">
        <v>345.91</v>
      </c>
      <c r="AE13" s="201"/>
      <c r="AF13" s="201"/>
      <c r="AG13" s="201"/>
      <c r="AH13" s="201"/>
      <c r="AI13" s="201"/>
      <c r="AJ13" s="201"/>
      <c r="AK13" s="201"/>
      <c r="AL13" s="201">
        <v>1409.4799999999996</v>
      </c>
      <c r="AM13" s="201">
        <v>813.90999999999985</v>
      </c>
      <c r="AN13" s="201">
        <v>1197.2399999999998</v>
      </c>
      <c r="AO13" s="201"/>
      <c r="AP13" s="201"/>
      <c r="AQ13" s="201"/>
      <c r="AR13" s="201">
        <v>16347.839999999998</v>
      </c>
      <c r="AS13" s="201">
        <v>38.93</v>
      </c>
      <c r="AT13" s="201">
        <v>39.020000000000003</v>
      </c>
      <c r="AU13" s="201">
        <v>1087.02</v>
      </c>
      <c r="AV13" s="201">
        <v>1919.8700000000001</v>
      </c>
      <c r="AW13" s="201"/>
      <c r="AX13" s="201">
        <v>948.80999999999983</v>
      </c>
      <c r="AY13" s="201">
        <v>5049.9400000000014</v>
      </c>
      <c r="AZ13" s="201">
        <v>11319.409999999998</v>
      </c>
      <c r="BA13" s="201">
        <v>6762.5899999999983</v>
      </c>
      <c r="BB13" s="201">
        <v>15.119999999999997</v>
      </c>
      <c r="BC13" s="201">
        <v>28.970000000000002</v>
      </c>
      <c r="BD13" s="201"/>
      <c r="BE13" s="201"/>
      <c r="BF13" s="201">
        <v>1780.8000000000002</v>
      </c>
      <c r="BG13" s="201">
        <v>1317.6000000000004</v>
      </c>
      <c r="BH13" s="201">
        <v>13.81</v>
      </c>
      <c r="BI13" s="201">
        <v>1196.2599999999998</v>
      </c>
      <c r="BJ13" s="201">
        <v>411.24</v>
      </c>
      <c r="BK13" s="201">
        <v>1248.94</v>
      </c>
      <c r="BL13" s="201">
        <v>5180.29</v>
      </c>
      <c r="BM13" s="201">
        <v>174.60999999999999</v>
      </c>
      <c r="BN13" s="201">
        <v>3063.3700000000003</v>
      </c>
      <c r="BO13" s="201">
        <v>1324.04</v>
      </c>
      <c r="BP13" s="201">
        <v>830.1099999999999</v>
      </c>
      <c r="BQ13" s="201">
        <v>3.3200000000000003</v>
      </c>
      <c r="BR13" s="205">
        <v>97157.139999999985</v>
      </c>
      <c r="BT13" s="195" t="s">
        <v>18</v>
      </c>
      <c r="BU13" s="201">
        <f t="shared" si="6"/>
        <v>0.18855000000000002</v>
      </c>
      <c r="BV13" s="201">
        <f t="shared" si="0"/>
        <v>51.823900999999964</v>
      </c>
      <c r="BW13" s="201">
        <f t="shared" si="0"/>
        <v>4.9784959999999998</v>
      </c>
      <c r="BX13" s="201">
        <f t="shared" si="0"/>
        <v>243.29089600000009</v>
      </c>
      <c r="BY13" s="201">
        <f t="shared" si="0"/>
        <v>0</v>
      </c>
      <c r="BZ13" s="201">
        <f t="shared" si="0"/>
        <v>470.85460199999977</v>
      </c>
      <c r="CA13" s="201">
        <f t="shared" si="0"/>
        <v>0</v>
      </c>
      <c r="CB13" s="201">
        <f t="shared" si="0"/>
        <v>0.23404799999999998</v>
      </c>
      <c r="CC13" s="201">
        <f t="shared" si="0"/>
        <v>4.2328200000000002</v>
      </c>
      <c r="CD13" s="201">
        <f t="shared" si="0"/>
        <v>0.88485299999999989</v>
      </c>
      <c r="CE13" s="201">
        <f t="shared" si="0"/>
        <v>6.9870000000000002E-2</v>
      </c>
      <c r="CF13" s="201">
        <f t="shared" si="0"/>
        <v>59.532624000000013</v>
      </c>
      <c r="CG13" s="201">
        <f t="shared" si="0"/>
        <v>3.3116840000000005</v>
      </c>
      <c r="CH13" s="201">
        <f t="shared" si="0"/>
        <v>0</v>
      </c>
      <c r="CI13" s="201">
        <f t="shared" si="0"/>
        <v>0</v>
      </c>
      <c r="CJ13" s="201">
        <f t="shared" si="0"/>
        <v>0</v>
      </c>
      <c r="CK13" s="201">
        <f t="shared" si="0"/>
        <v>1.2133250000000002</v>
      </c>
      <c r="CL13" s="201">
        <f t="shared" si="1"/>
        <v>0</v>
      </c>
      <c r="CM13" s="201">
        <f t="shared" si="1"/>
        <v>0</v>
      </c>
      <c r="CN13" s="201">
        <f t="shared" si="1"/>
        <v>0</v>
      </c>
      <c r="CO13" s="201">
        <f t="shared" si="1"/>
        <v>0</v>
      </c>
      <c r="CP13" s="201">
        <f t="shared" si="1"/>
        <v>0</v>
      </c>
      <c r="CQ13" s="201">
        <f t="shared" si="1"/>
        <v>1.3635899999999996</v>
      </c>
      <c r="CR13" s="201">
        <f t="shared" si="1"/>
        <v>14.693515999999999</v>
      </c>
      <c r="CS13" s="201">
        <f t="shared" si="1"/>
        <v>9.0691260000000025</v>
      </c>
      <c r="CT13" s="201">
        <f t="shared" si="1"/>
        <v>0</v>
      </c>
      <c r="CU13" s="201">
        <f t="shared" si="1"/>
        <v>0</v>
      </c>
      <c r="CV13" s="201">
        <f t="shared" si="1"/>
        <v>1.1781520000000001</v>
      </c>
      <c r="CW13" s="201">
        <f t="shared" si="1"/>
        <v>1.1069120000000001</v>
      </c>
      <c r="CX13" s="201">
        <f t="shared" si="1"/>
        <v>0</v>
      </c>
      <c r="CY13" s="201">
        <f t="shared" si="1"/>
        <v>0</v>
      </c>
      <c r="CZ13" s="201">
        <f t="shared" si="1"/>
        <v>0</v>
      </c>
      <c r="DA13" s="201">
        <f t="shared" si="1"/>
        <v>0</v>
      </c>
      <c r="DB13" s="201">
        <f t="shared" si="2"/>
        <v>0</v>
      </c>
      <c r="DC13" s="201">
        <f t="shared" si="2"/>
        <v>0</v>
      </c>
      <c r="DD13" s="201">
        <f t="shared" si="2"/>
        <v>0</v>
      </c>
      <c r="DE13" s="201">
        <f t="shared" si="2"/>
        <v>6.906451999999998</v>
      </c>
      <c r="DF13" s="201">
        <f t="shared" si="2"/>
        <v>4.6392869999999995</v>
      </c>
      <c r="DG13" s="201">
        <f t="shared" si="2"/>
        <v>21.191147999999998</v>
      </c>
      <c r="DH13" s="201">
        <f t="shared" si="2"/>
        <v>0</v>
      </c>
      <c r="DI13" s="201">
        <f t="shared" si="2"/>
        <v>0</v>
      </c>
      <c r="DJ13" s="201">
        <f t="shared" si="2"/>
        <v>0</v>
      </c>
      <c r="DK13" s="201">
        <f t="shared" si="2"/>
        <v>477.35692799999998</v>
      </c>
      <c r="DL13" s="201">
        <f t="shared" si="2"/>
        <v>1.954286</v>
      </c>
      <c r="DM13" s="201">
        <f t="shared" si="2"/>
        <v>0.79210599999999998</v>
      </c>
      <c r="DN13" s="201">
        <f t="shared" si="2"/>
        <v>21.19689</v>
      </c>
      <c r="DO13" s="201">
        <f t="shared" si="2"/>
        <v>7.8714670000000009</v>
      </c>
      <c r="DP13" s="201">
        <f t="shared" si="2"/>
        <v>0</v>
      </c>
      <c r="DQ13" s="201">
        <f t="shared" si="2"/>
        <v>13.378220999999998</v>
      </c>
      <c r="DR13" s="201">
        <f t="shared" si="3"/>
        <v>21.209748000000005</v>
      </c>
      <c r="DS13" s="201">
        <f t="shared" si="3"/>
        <v>715.38671199999999</v>
      </c>
      <c r="DT13" s="201">
        <f t="shared" si="3"/>
        <v>15.553956999999995</v>
      </c>
      <c r="DU13" s="201">
        <f t="shared" si="3"/>
        <v>0.40672799999999992</v>
      </c>
      <c r="DV13" s="201">
        <f t="shared" si="3"/>
        <v>0.13326200000000002</v>
      </c>
      <c r="DW13" s="201">
        <f t="shared" si="3"/>
        <v>0</v>
      </c>
      <c r="DX13" s="201">
        <f t="shared" si="3"/>
        <v>0</v>
      </c>
      <c r="DY13" s="201">
        <f t="shared" si="3"/>
        <v>22.972320000000003</v>
      </c>
      <c r="DZ13" s="201">
        <f t="shared" si="3"/>
        <v>13.966560000000005</v>
      </c>
      <c r="EA13" s="201">
        <f t="shared" si="3"/>
        <v>6.6288000000000014E-2</v>
      </c>
      <c r="EB13" s="201">
        <f t="shared" si="3"/>
        <v>16.867265999999997</v>
      </c>
      <c r="EC13" s="201">
        <f t="shared" si="3"/>
        <v>0.53461199999999998</v>
      </c>
      <c r="ED13" s="201">
        <f t="shared" si="3"/>
        <v>4.8708660000000004</v>
      </c>
      <c r="EE13" s="201">
        <f t="shared" si="3"/>
        <v>5.1802900000000003</v>
      </c>
      <c r="EF13" s="201">
        <f t="shared" si="3"/>
        <v>1.5191069999999998</v>
      </c>
      <c r="EG13" s="201">
        <f t="shared" si="3"/>
        <v>5.5140660000000006</v>
      </c>
      <c r="EH13" s="201">
        <f t="shared" si="4"/>
        <v>4.5017359999999993</v>
      </c>
      <c r="EI13" s="201">
        <f t="shared" si="4"/>
        <v>1.2451649999999999</v>
      </c>
      <c r="EJ13" s="201">
        <f t="shared" si="4"/>
        <v>1.1620000000000002E-2</v>
      </c>
      <c r="EK13" s="201">
        <f t="shared" si="7"/>
        <v>2253.2540530000001</v>
      </c>
      <c r="EL13" s="202">
        <f t="shared" si="8"/>
        <v>5.9999999999999995E-4</v>
      </c>
      <c r="EM13" s="172">
        <f t="shared" si="9"/>
        <v>5.9999999999999995E-4</v>
      </c>
      <c r="EO13" s="172">
        <f t="shared" si="10"/>
        <v>5.9999999999999995E-4</v>
      </c>
      <c r="EQ13" s="170" t="s">
        <v>18</v>
      </c>
      <c r="ER13" s="172">
        <f t="shared" si="5"/>
        <v>5.9999999999999995E-4</v>
      </c>
    </row>
    <row r="14" spans="1:148">
      <c r="A14" s="203" t="s">
        <v>19</v>
      </c>
      <c r="B14" s="204">
        <v>105380.74000000002</v>
      </c>
      <c r="C14" s="201">
        <v>713791.17999999993</v>
      </c>
      <c r="D14" s="201">
        <v>390552.38</v>
      </c>
      <c r="E14" s="201">
        <v>4187671.4400000004</v>
      </c>
      <c r="F14" s="201"/>
      <c r="G14" s="201">
        <v>970137.86000000022</v>
      </c>
      <c r="H14" s="201"/>
      <c r="I14" s="201">
        <v>2796.44</v>
      </c>
      <c r="J14" s="201">
        <v>303251.13000000006</v>
      </c>
      <c r="K14" s="201">
        <v>337652.37</v>
      </c>
      <c r="L14" s="201">
        <v>124933.01999999999</v>
      </c>
      <c r="M14" s="201">
        <v>1582125.0100000002</v>
      </c>
      <c r="N14" s="201">
        <v>233475.06000000003</v>
      </c>
      <c r="O14" s="201">
        <v>646.72</v>
      </c>
      <c r="P14" s="201"/>
      <c r="Q14" s="201"/>
      <c r="R14" s="201">
        <v>235103.95999999993</v>
      </c>
      <c r="S14" s="201"/>
      <c r="T14" s="201"/>
      <c r="U14" s="201"/>
      <c r="V14" s="201"/>
      <c r="W14" s="201"/>
      <c r="X14" s="201">
        <v>416979.67</v>
      </c>
      <c r="Y14" s="201">
        <v>526829.68999999983</v>
      </c>
      <c r="Z14" s="201">
        <v>637424.52</v>
      </c>
      <c r="AA14" s="201"/>
      <c r="AB14" s="201"/>
      <c r="AC14" s="201">
        <v>45846.720000000001</v>
      </c>
      <c r="AD14" s="201">
        <v>84895.660000000018</v>
      </c>
      <c r="AE14" s="201"/>
      <c r="AF14" s="201">
        <v>5155.12</v>
      </c>
      <c r="AG14" s="201"/>
      <c r="AH14" s="201"/>
      <c r="AI14" s="201"/>
      <c r="AJ14" s="201"/>
      <c r="AK14" s="201"/>
      <c r="AL14" s="201">
        <v>349504.27999999997</v>
      </c>
      <c r="AM14" s="201">
        <v>204021.10000000003</v>
      </c>
      <c r="AN14" s="201">
        <v>297134.8</v>
      </c>
      <c r="AO14" s="201"/>
      <c r="AP14" s="201"/>
      <c r="AQ14" s="201"/>
      <c r="AR14" s="201">
        <v>3200765.43</v>
      </c>
      <c r="AS14" s="201">
        <v>7965.93</v>
      </c>
      <c r="AT14" s="201">
        <v>9859.16</v>
      </c>
      <c r="AU14" s="201">
        <v>277859.22000000009</v>
      </c>
      <c r="AV14" s="201">
        <v>477231.52999999997</v>
      </c>
      <c r="AW14" s="201"/>
      <c r="AX14" s="201">
        <v>284511.32000000007</v>
      </c>
      <c r="AY14" s="201">
        <v>1371796.5800000003</v>
      </c>
      <c r="AZ14" s="201">
        <v>1883648.65</v>
      </c>
      <c r="BA14" s="201">
        <v>1129126.3999999999</v>
      </c>
      <c r="BB14" s="201">
        <v>3777.72</v>
      </c>
      <c r="BC14" s="201">
        <v>276906.05000000005</v>
      </c>
      <c r="BD14" s="201"/>
      <c r="BE14" s="201"/>
      <c r="BF14" s="201">
        <v>442631.49000000011</v>
      </c>
      <c r="BG14" s="201">
        <v>308090.7</v>
      </c>
      <c r="BH14" s="201">
        <v>3493.73</v>
      </c>
      <c r="BI14" s="201">
        <v>295319.99000000005</v>
      </c>
      <c r="BJ14" s="201">
        <v>375835.74999999994</v>
      </c>
      <c r="BK14" s="201">
        <v>308719.39</v>
      </c>
      <c r="BL14" s="201">
        <v>924455.86999999988</v>
      </c>
      <c r="BM14" s="201">
        <v>167705.67999999996</v>
      </c>
      <c r="BN14" s="201">
        <v>827542.69999999972</v>
      </c>
      <c r="BO14" s="201">
        <v>337562.38000000006</v>
      </c>
      <c r="BP14" s="201">
        <v>225897.94</v>
      </c>
      <c r="BQ14" s="201">
        <v>816.32999999999993</v>
      </c>
      <c r="BR14" s="205">
        <v>24896828.809999991</v>
      </c>
      <c r="BT14" s="195" t="s">
        <v>19</v>
      </c>
      <c r="BU14" s="201">
        <f t="shared" si="6"/>
        <v>105.38074000000002</v>
      </c>
      <c r="BV14" s="201">
        <f t="shared" si="0"/>
        <v>12776.862121999999</v>
      </c>
      <c r="BW14" s="201">
        <f t="shared" si="0"/>
        <v>1249.7676160000001</v>
      </c>
      <c r="BX14" s="201">
        <f t="shared" si="0"/>
        <v>127305.21177600001</v>
      </c>
      <c r="BY14" s="201">
        <f t="shared" si="0"/>
        <v>0</v>
      </c>
      <c r="BZ14" s="201">
        <f t="shared" si="0"/>
        <v>43365.162342000003</v>
      </c>
      <c r="CA14" s="201">
        <f t="shared" si="0"/>
        <v>0</v>
      </c>
      <c r="CB14" s="201">
        <f t="shared" si="0"/>
        <v>51.454495999999999</v>
      </c>
      <c r="CC14" s="201">
        <f t="shared" si="0"/>
        <v>909.75339000000019</v>
      </c>
      <c r="CD14" s="201">
        <f t="shared" si="0"/>
        <v>303.88713300000001</v>
      </c>
      <c r="CE14" s="201">
        <f t="shared" si="0"/>
        <v>62.46651</v>
      </c>
      <c r="CF14" s="201">
        <f t="shared" si="0"/>
        <v>27054.337671000005</v>
      </c>
      <c r="CG14" s="201">
        <f t="shared" si="0"/>
        <v>677.077674</v>
      </c>
      <c r="CH14" s="201">
        <f t="shared" si="0"/>
        <v>54.841856</v>
      </c>
      <c r="CI14" s="201">
        <f t="shared" si="0"/>
        <v>0</v>
      </c>
      <c r="CJ14" s="201">
        <f t="shared" si="0"/>
        <v>0</v>
      </c>
      <c r="CK14" s="201">
        <f t="shared" si="0"/>
        <v>587.7598999999999</v>
      </c>
      <c r="CL14" s="201">
        <f t="shared" si="1"/>
        <v>0</v>
      </c>
      <c r="CM14" s="201">
        <f t="shared" si="1"/>
        <v>0</v>
      </c>
      <c r="CN14" s="201">
        <f t="shared" si="1"/>
        <v>0</v>
      </c>
      <c r="CO14" s="201">
        <f t="shared" si="1"/>
        <v>0</v>
      </c>
      <c r="CP14" s="201">
        <f t="shared" si="1"/>
        <v>0</v>
      </c>
      <c r="CQ14" s="201">
        <f t="shared" si="1"/>
        <v>750.56340599999999</v>
      </c>
      <c r="CR14" s="201">
        <f t="shared" si="1"/>
        <v>9904.3981719999974</v>
      </c>
      <c r="CS14" s="201">
        <f t="shared" si="1"/>
        <v>8732.7159240000001</v>
      </c>
      <c r="CT14" s="201">
        <f t="shared" si="1"/>
        <v>0</v>
      </c>
      <c r="CU14" s="201">
        <f t="shared" si="1"/>
        <v>0</v>
      </c>
      <c r="CV14" s="201">
        <f t="shared" si="1"/>
        <v>210.89491200000001</v>
      </c>
      <c r="CW14" s="201">
        <f t="shared" si="1"/>
        <v>271.66611200000006</v>
      </c>
      <c r="CX14" s="201">
        <f t="shared" si="1"/>
        <v>0</v>
      </c>
      <c r="CY14" s="201">
        <f t="shared" si="1"/>
        <v>51.035688</v>
      </c>
      <c r="CZ14" s="201">
        <f t="shared" si="1"/>
        <v>0</v>
      </c>
      <c r="DA14" s="201">
        <f t="shared" si="1"/>
        <v>0</v>
      </c>
      <c r="DB14" s="201">
        <f t="shared" si="2"/>
        <v>0</v>
      </c>
      <c r="DC14" s="201">
        <f t="shared" si="2"/>
        <v>0</v>
      </c>
      <c r="DD14" s="201">
        <f t="shared" si="2"/>
        <v>0</v>
      </c>
      <c r="DE14" s="201">
        <f t="shared" si="2"/>
        <v>1712.5709719999998</v>
      </c>
      <c r="DF14" s="201">
        <f t="shared" si="2"/>
        <v>1162.9202700000003</v>
      </c>
      <c r="DG14" s="201">
        <f t="shared" si="2"/>
        <v>5259.2859600000002</v>
      </c>
      <c r="DH14" s="201">
        <f t="shared" si="2"/>
        <v>0</v>
      </c>
      <c r="DI14" s="201">
        <f t="shared" si="2"/>
        <v>0</v>
      </c>
      <c r="DJ14" s="201">
        <f t="shared" si="2"/>
        <v>0</v>
      </c>
      <c r="DK14" s="201">
        <f t="shared" si="2"/>
        <v>93462.350556000005</v>
      </c>
      <c r="DL14" s="201">
        <f t="shared" si="2"/>
        <v>399.88968600000004</v>
      </c>
      <c r="DM14" s="201">
        <f t="shared" si="2"/>
        <v>200.14094799999998</v>
      </c>
      <c r="DN14" s="201">
        <f t="shared" si="2"/>
        <v>5418.2547900000018</v>
      </c>
      <c r="DO14" s="201">
        <f t="shared" si="2"/>
        <v>1956.649273</v>
      </c>
      <c r="DP14" s="201">
        <f t="shared" si="2"/>
        <v>0</v>
      </c>
      <c r="DQ14" s="201">
        <f t="shared" si="2"/>
        <v>4011.6096120000007</v>
      </c>
      <c r="DR14" s="201">
        <f t="shared" si="3"/>
        <v>5761.5456360000007</v>
      </c>
      <c r="DS14" s="201">
        <f t="shared" si="3"/>
        <v>119046.59468000001</v>
      </c>
      <c r="DT14" s="201">
        <f t="shared" si="3"/>
        <v>2596.9907199999998</v>
      </c>
      <c r="DU14" s="201">
        <f t="shared" si="3"/>
        <v>101.62066799999999</v>
      </c>
      <c r="DV14" s="201">
        <f t="shared" si="3"/>
        <v>1273.7678300000002</v>
      </c>
      <c r="DW14" s="201">
        <f t="shared" si="3"/>
        <v>0</v>
      </c>
      <c r="DX14" s="201">
        <f t="shared" si="3"/>
        <v>0</v>
      </c>
      <c r="DY14" s="201">
        <f t="shared" si="3"/>
        <v>5709.9462210000011</v>
      </c>
      <c r="DZ14" s="201">
        <f t="shared" si="3"/>
        <v>3265.7614200000003</v>
      </c>
      <c r="EA14" s="201">
        <f t="shared" si="3"/>
        <v>16.769904</v>
      </c>
      <c r="EB14" s="201">
        <f t="shared" si="3"/>
        <v>4164.0118590000002</v>
      </c>
      <c r="EC14" s="201">
        <f t="shared" si="3"/>
        <v>488.58647499999989</v>
      </c>
      <c r="ED14" s="201">
        <f t="shared" si="3"/>
        <v>1204.005621</v>
      </c>
      <c r="EE14" s="201">
        <f t="shared" si="3"/>
        <v>924.45586999999989</v>
      </c>
      <c r="EF14" s="201">
        <f t="shared" si="3"/>
        <v>1459.0394159999996</v>
      </c>
      <c r="EG14" s="201">
        <f t="shared" si="3"/>
        <v>1489.5768599999994</v>
      </c>
      <c r="EH14" s="201">
        <f t="shared" si="4"/>
        <v>1147.7120920000002</v>
      </c>
      <c r="EI14" s="201">
        <f t="shared" si="4"/>
        <v>338.84691000000004</v>
      </c>
      <c r="EJ14" s="201">
        <f t="shared" si="4"/>
        <v>2.8571549999999997</v>
      </c>
      <c r="EK14" s="201">
        <f t="shared" si="7"/>
        <v>497000.99884400016</v>
      </c>
      <c r="EL14" s="202">
        <f t="shared" si="8"/>
        <v>0.1406</v>
      </c>
      <c r="EM14" s="172">
        <f t="shared" si="9"/>
        <v>0.1361</v>
      </c>
      <c r="EO14" s="172">
        <f t="shared" si="10"/>
        <v>0.1361</v>
      </c>
      <c r="EQ14" s="170" t="s">
        <v>19</v>
      </c>
      <c r="ER14" s="172">
        <f t="shared" si="5"/>
        <v>0.1361</v>
      </c>
    </row>
    <row r="15" spans="1:148">
      <c r="A15" s="203" t="s">
        <v>20</v>
      </c>
      <c r="B15" s="204">
        <v>164.69</v>
      </c>
      <c r="C15" s="201">
        <v>18134.229999999989</v>
      </c>
      <c r="D15" s="201">
        <v>253.94000000000003</v>
      </c>
      <c r="E15" s="201">
        <v>4021.4700000000021</v>
      </c>
      <c r="F15" s="201"/>
      <c r="G15" s="201">
        <v>7541.3099999999995</v>
      </c>
      <c r="H15" s="201"/>
      <c r="I15" s="201">
        <v>4.5600000000000005</v>
      </c>
      <c r="J15" s="201">
        <v>227.67999999999998</v>
      </c>
      <c r="K15" s="201">
        <v>300.76</v>
      </c>
      <c r="L15" s="201">
        <v>42.78</v>
      </c>
      <c r="M15" s="201">
        <v>1063.4399999999998</v>
      </c>
      <c r="N15" s="201">
        <v>220.71</v>
      </c>
      <c r="O15" s="201"/>
      <c r="P15" s="201"/>
      <c r="Q15" s="201"/>
      <c r="R15" s="201">
        <v>362.14999999999986</v>
      </c>
      <c r="S15" s="201"/>
      <c r="T15" s="201"/>
      <c r="U15" s="201"/>
      <c r="V15" s="201"/>
      <c r="W15" s="201"/>
      <c r="X15" s="201">
        <v>670.68999999999994</v>
      </c>
      <c r="Y15" s="201">
        <v>694.86</v>
      </c>
      <c r="Z15" s="201">
        <v>583.17999999999984</v>
      </c>
      <c r="AA15" s="201"/>
      <c r="AB15" s="201"/>
      <c r="AC15" s="201">
        <v>129.27000000000001</v>
      </c>
      <c r="AD15" s="201">
        <v>101.00999999999999</v>
      </c>
      <c r="AE15" s="201"/>
      <c r="AF15" s="201"/>
      <c r="AG15" s="201"/>
      <c r="AH15" s="201"/>
      <c r="AI15" s="201"/>
      <c r="AJ15" s="201"/>
      <c r="AK15" s="201"/>
      <c r="AL15" s="201">
        <v>432.62000000000012</v>
      </c>
      <c r="AM15" s="201">
        <v>258.2</v>
      </c>
      <c r="AN15" s="201">
        <v>364.87</v>
      </c>
      <c r="AO15" s="201"/>
      <c r="AP15" s="201"/>
      <c r="AQ15" s="201"/>
      <c r="AR15" s="201">
        <v>1.65</v>
      </c>
      <c r="AS15" s="201">
        <v>9.76</v>
      </c>
      <c r="AT15" s="201">
        <v>11.67</v>
      </c>
      <c r="AU15" s="201">
        <v>354.71999999999991</v>
      </c>
      <c r="AV15" s="201">
        <v>585.94000000000005</v>
      </c>
      <c r="AW15" s="201"/>
      <c r="AX15" s="201">
        <v>590.83999999999992</v>
      </c>
      <c r="AY15" s="201">
        <v>1034.3800000000001</v>
      </c>
      <c r="AZ15" s="201">
        <v>41.909999999999989</v>
      </c>
      <c r="BA15" s="201">
        <v>2.5999999999999996</v>
      </c>
      <c r="BB15" s="201">
        <v>4.6300000000000008</v>
      </c>
      <c r="BC15" s="201">
        <v>8.4599999999999991</v>
      </c>
      <c r="BD15" s="201"/>
      <c r="BE15" s="201"/>
      <c r="BF15" s="201">
        <v>541.76</v>
      </c>
      <c r="BG15" s="201">
        <v>370.26000000000005</v>
      </c>
      <c r="BH15" s="201">
        <v>4.18</v>
      </c>
      <c r="BI15" s="201">
        <v>365.26</v>
      </c>
      <c r="BJ15" s="201">
        <v>53.49</v>
      </c>
      <c r="BK15" s="201">
        <v>379.16000000000008</v>
      </c>
      <c r="BL15" s="201"/>
      <c r="BM15" s="201">
        <v>156.20000000000005</v>
      </c>
      <c r="BN15" s="201">
        <v>631.25999999999988</v>
      </c>
      <c r="BO15" s="201">
        <v>412.49999999999994</v>
      </c>
      <c r="BP15" s="201">
        <v>167.17000000000002</v>
      </c>
      <c r="BQ15" s="201">
        <v>0.90999999999999992</v>
      </c>
      <c r="BR15" s="205">
        <v>41301.12999999999</v>
      </c>
      <c r="BT15" s="195" t="s">
        <v>20</v>
      </c>
      <c r="BU15" s="201">
        <f t="shared" si="6"/>
        <v>0.16469</v>
      </c>
      <c r="BV15" s="201">
        <f t="shared" si="0"/>
        <v>324.60271699999976</v>
      </c>
      <c r="BW15" s="201">
        <f t="shared" si="0"/>
        <v>0.81260800000000011</v>
      </c>
      <c r="BX15" s="201">
        <f t="shared" si="0"/>
        <v>122.25268800000006</v>
      </c>
      <c r="BY15" s="201">
        <f t="shared" si="0"/>
        <v>0</v>
      </c>
      <c r="BZ15" s="201">
        <f t="shared" si="0"/>
        <v>337.09655699999996</v>
      </c>
      <c r="CA15" s="201">
        <f t="shared" si="0"/>
        <v>0</v>
      </c>
      <c r="CB15" s="201">
        <f t="shared" si="0"/>
        <v>8.3904000000000006E-2</v>
      </c>
      <c r="CC15" s="201">
        <f t="shared" si="0"/>
        <v>0.68303999999999998</v>
      </c>
      <c r="CD15" s="201">
        <f t="shared" si="0"/>
        <v>0.27068399999999998</v>
      </c>
      <c r="CE15" s="201">
        <f t="shared" si="0"/>
        <v>2.1389999999999999E-2</v>
      </c>
      <c r="CF15" s="201">
        <f t="shared" si="0"/>
        <v>18.184823999999999</v>
      </c>
      <c r="CG15" s="201">
        <f t="shared" si="0"/>
        <v>0.64005899999999993</v>
      </c>
      <c r="CH15" s="201">
        <f t="shared" si="0"/>
        <v>0</v>
      </c>
      <c r="CI15" s="201">
        <f t="shared" si="0"/>
        <v>0</v>
      </c>
      <c r="CJ15" s="201">
        <f t="shared" si="0"/>
        <v>0</v>
      </c>
      <c r="CK15" s="201">
        <f t="shared" si="0"/>
        <v>0.90537499999999971</v>
      </c>
      <c r="CL15" s="201">
        <f t="shared" si="1"/>
        <v>0</v>
      </c>
      <c r="CM15" s="201">
        <f t="shared" si="1"/>
        <v>0</v>
      </c>
      <c r="CN15" s="201">
        <f t="shared" si="1"/>
        <v>0</v>
      </c>
      <c r="CO15" s="201">
        <f t="shared" si="1"/>
        <v>0</v>
      </c>
      <c r="CP15" s="201">
        <f t="shared" si="1"/>
        <v>0</v>
      </c>
      <c r="CQ15" s="201">
        <f t="shared" si="1"/>
        <v>1.2072419999999999</v>
      </c>
      <c r="CR15" s="201">
        <f t="shared" si="1"/>
        <v>13.063368000000001</v>
      </c>
      <c r="CS15" s="201">
        <f t="shared" si="1"/>
        <v>7.9895659999999982</v>
      </c>
      <c r="CT15" s="201">
        <f t="shared" si="1"/>
        <v>0</v>
      </c>
      <c r="CU15" s="201">
        <f t="shared" si="1"/>
        <v>0</v>
      </c>
      <c r="CV15" s="201">
        <f t="shared" si="1"/>
        <v>0.594642</v>
      </c>
      <c r="CW15" s="201">
        <f t="shared" si="1"/>
        <v>0.32323199999999996</v>
      </c>
      <c r="CX15" s="201">
        <f t="shared" si="1"/>
        <v>0</v>
      </c>
      <c r="CY15" s="201">
        <f t="shared" si="1"/>
        <v>0</v>
      </c>
      <c r="CZ15" s="201">
        <f t="shared" si="1"/>
        <v>0</v>
      </c>
      <c r="DA15" s="201">
        <f t="shared" si="1"/>
        <v>0</v>
      </c>
      <c r="DB15" s="201">
        <f t="shared" si="2"/>
        <v>0</v>
      </c>
      <c r="DC15" s="201">
        <f t="shared" si="2"/>
        <v>0</v>
      </c>
      <c r="DD15" s="201">
        <f t="shared" si="2"/>
        <v>0</v>
      </c>
      <c r="DE15" s="201">
        <f t="shared" si="2"/>
        <v>2.1198380000000006</v>
      </c>
      <c r="DF15" s="201">
        <f t="shared" si="2"/>
        <v>1.47174</v>
      </c>
      <c r="DG15" s="201">
        <f t="shared" si="2"/>
        <v>6.4581990000000005</v>
      </c>
      <c r="DH15" s="201">
        <f t="shared" si="2"/>
        <v>0</v>
      </c>
      <c r="DI15" s="201">
        <f t="shared" si="2"/>
        <v>0</v>
      </c>
      <c r="DJ15" s="201">
        <f t="shared" si="2"/>
        <v>0</v>
      </c>
      <c r="DK15" s="201">
        <f t="shared" si="2"/>
        <v>4.8180000000000001E-2</v>
      </c>
      <c r="DL15" s="201">
        <f t="shared" si="2"/>
        <v>0.489952</v>
      </c>
      <c r="DM15" s="201">
        <f t="shared" si="2"/>
        <v>0.23690099999999997</v>
      </c>
      <c r="DN15" s="201">
        <f t="shared" si="2"/>
        <v>6.9170399999999983</v>
      </c>
      <c r="DO15" s="201">
        <f t="shared" si="2"/>
        <v>2.4023540000000003</v>
      </c>
      <c r="DP15" s="201">
        <f t="shared" si="2"/>
        <v>0</v>
      </c>
      <c r="DQ15" s="201">
        <f t="shared" si="2"/>
        <v>8.330843999999999</v>
      </c>
      <c r="DR15" s="201">
        <f t="shared" si="3"/>
        <v>4.3443960000000006</v>
      </c>
      <c r="DS15" s="201">
        <f t="shared" si="3"/>
        <v>2.6487119999999997</v>
      </c>
      <c r="DT15" s="201">
        <f t="shared" si="3"/>
        <v>5.9799999999999992E-3</v>
      </c>
      <c r="DU15" s="201">
        <f t="shared" si="3"/>
        <v>0.12454700000000002</v>
      </c>
      <c r="DV15" s="201">
        <f t="shared" si="3"/>
        <v>3.8915999999999992E-2</v>
      </c>
      <c r="DW15" s="201">
        <f t="shared" si="3"/>
        <v>0</v>
      </c>
      <c r="DX15" s="201">
        <f t="shared" si="3"/>
        <v>0</v>
      </c>
      <c r="DY15" s="201">
        <f t="shared" si="3"/>
        <v>6.9887040000000002</v>
      </c>
      <c r="DZ15" s="201">
        <f t="shared" si="3"/>
        <v>3.9247560000000004</v>
      </c>
      <c r="EA15" s="201">
        <f t="shared" si="3"/>
        <v>2.0064000000000002E-2</v>
      </c>
      <c r="EB15" s="201">
        <f t="shared" si="3"/>
        <v>5.1501659999999996</v>
      </c>
      <c r="EC15" s="201">
        <f t="shared" si="3"/>
        <v>6.9537000000000002E-2</v>
      </c>
      <c r="ED15" s="201">
        <f t="shared" si="3"/>
        <v>1.4787240000000001</v>
      </c>
      <c r="EE15" s="201">
        <f t="shared" si="3"/>
        <v>0</v>
      </c>
      <c r="EF15" s="201">
        <f t="shared" si="3"/>
        <v>1.3589400000000003</v>
      </c>
      <c r="EG15" s="201">
        <f t="shared" si="3"/>
        <v>1.1362679999999998</v>
      </c>
      <c r="EH15" s="201">
        <f t="shared" si="4"/>
        <v>1.4024999999999996</v>
      </c>
      <c r="EI15" s="201">
        <f t="shared" si="4"/>
        <v>0.25075500000000001</v>
      </c>
      <c r="EJ15" s="201">
        <f t="shared" si="4"/>
        <v>3.1849999999999999E-3</v>
      </c>
      <c r="EK15" s="201">
        <f t="shared" si="7"/>
        <v>886.31778399999962</v>
      </c>
      <c r="EL15" s="202">
        <f t="shared" si="8"/>
        <v>2.9999999999999997E-4</v>
      </c>
      <c r="EM15" s="172">
        <f>ROUND(EL15*$EM$2,4)</f>
        <v>2.9999999999999997E-4</v>
      </c>
      <c r="EO15" s="172">
        <f>EM15+EN15</f>
        <v>2.9999999999999997E-4</v>
      </c>
      <c r="EQ15" s="170" t="s">
        <v>20</v>
      </c>
      <c r="ER15" s="172">
        <f t="shared" si="5"/>
        <v>2.9999999999999997E-4</v>
      </c>
    </row>
    <row r="16" spans="1:148">
      <c r="A16" s="203" t="s">
        <v>21</v>
      </c>
      <c r="B16" s="204">
        <v>1341.83</v>
      </c>
      <c r="C16" s="201">
        <v>254745.44999999992</v>
      </c>
      <c r="D16" s="201">
        <v>1911.3500000000001</v>
      </c>
      <c r="E16" s="201">
        <v>1086511.67</v>
      </c>
      <c r="F16" s="201"/>
      <c r="G16" s="201">
        <v>105134.15999999997</v>
      </c>
      <c r="H16" s="201"/>
      <c r="I16" s="201">
        <v>254.17</v>
      </c>
      <c r="J16" s="201">
        <v>14729.840000000002</v>
      </c>
      <c r="K16" s="201">
        <v>19315.420000000002</v>
      </c>
      <c r="L16" s="201">
        <v>2746.1499999999996</v>
      </c>
      <c r="M16" s="201">
        <v>68383.83</v>
      </c>
      <c r="N16" s="201">
        <v>10703.75</v>
      </c>
      <c r="O16" s="201"/>
      <c r="P16" s="201"/>
      <c r="Q16" s="201"/>
      <c r="R16" s="201">
        <v>3957.1499999999996</v>
      </c>
      <c r="S16" s="201"/>
      <c r="T16" s="201"/>
      <c r="U16" s="201"/>
      <c r="V16" s="201"/>
      <c r="W16" s="201"/>
      <c r="X16" s="201">
        <v>5196.9699999999993</v>
      </c>
      <c r="Y16" s="201">
        <v>5787.53</v>
      </c>
      <c r="Z16" s="201">
        <v>4722.68</v>
      </c>
      <c r="AA16" s="201"/>
      <c r="AB16" s="201"/>
      <c r="AC16" s="201">
        <v>3040.36</v>
      </c>
      <c r="AD16" s="201">
        <v>6555.6499999999987</v>
      </c>
      <c r="AE16" s="201"/>
      <c r="AF16" s="201"/>
      <c r="AG16" s="201"/>
      <c r="AH16" s="201"/>
      <c r="AI16" s="201"/>
      <c r="AJ16" s="201"/>
      <c r="AK16" s="201"/>
      <c r="AL16" s="201">
        <v>27114.479999999996</v>
      </c>
      <c r="AM16" s="201">
        <v>15315.729999999998</v>
      </c>
      <c r="AN16" s="201">
        <v>23454.250000000004</v>
      </c>
      <c r="AO16" s="201"/>
      <c r="AP16" s="201"/>
      <c r="AQ16" s="201"/>
      <c r="AR16" s="201">
        <v>30.75</v>
      </c>
      <c r="AS16" s="201">
        <v>116.30000000000001</v>
      </c>
      <c r="AT16" s="201">
        <v>775.09</v>
      </c>
      <c r="AU16" s="201">
        <v>18019.560000000001</v>
      </c>
      <c r="AV16" s="201">
        <v>37461.050000000003</v>
      </c>
      <c r="AW16" s="201"/>
      <c r="AX16" s="201">
        <v>4042.6199999999994</v>
      </c>
      <c r="AY16" s="201">
        <v>20645.390000000003</v>
      </c>
      <c r="AZ16" s="201">
        <v>1294.2700000000004</v>
      </c>
      <c r="BA16" s="201">
        <v>97.45999999999998</v>
      </c>
      <c r="BB16" s="201">
        <v>298.08999999999997</v>
      </c>
      <c r="BC16" s="201">
        <v>15427.439999999997</v>
      </c>
      <c r="BD16" s="201"/>
      <c r="BE16" s="201"/>
      <c r="BF16" s="201">
        <v>34799.5</v>
      </c>
      <c r="BG16" s="201">
        <v>22089.16</v>
      </c>
      <c r="BH16" s="201">
        <v>256.47000000000003</v>
      </c>
      <c r="BI16" s="201">
        <v>23512.829999999998</v>
      </c>
      <c r="BJ16" s="201">
        <v>3463.94</v>
      </c>
      <c r="BK16" s="201">
        <v>24705.160000000003</v>
      </c>
      <c r="BL16" s="201"/>
      <c r="BM16" s="201">
        <v>1259.5899999999999</v>
      </c>
      <c r="BN16" s="201">
        <v>13740.340000000004</v>
      </c>
      <c r="BO16" s="201">
        <v>25246.28000000001</v>
      </c>
      <c r="BP16" s="201">
        <v>3098.78</v>
      </c>
      <c r="BQ16" s="201">
        <v>55.04</v>
      </c>
      <c r="BR16" s="205">
        <v>1911357.5299999998</v>
      </c>
      <c r="BT16" s="195" t="s">
        <v>21</v>
      </c>
      <c r="BU16" s="201">
        <f t="shared" si="6"/>
        <v>1.3418299999999999</v>
      </c>
      <c r="BV16" s="201">
        <f t="shared" si="0"/>
        <v>4559.943554999998</v>
      </c>
      <c r="BW16" s="201">
        <f t="shared" si="0"/>
        <v>6.1163200000000009</v>
      </c>
      <c r="BX16" s="201">
        <f t="shared" si="0"/>
        <v>33029.954767999996</v>
      </c>
      <c r="BY16" s="201">
        <f t="shared" si="0"/>
        <v>0</v>
      </c>
      <c r="BZ16" s="201">
        <f t="shared" si="0"/>
        <v>4699.4969519999986</v>
      </c>
      <c r="CA16" s="201">
        <f t="shared" si="0"/>
        <v>0</v>
      </c>
      <c r="CB16" s="201">
        <f t="shared" si="0"/>
        <v>4.6767279999999998</v>
      </c>
      <c r="CC16" s="201">
        <f t="shared" si="0"/>
        <v>44.189520000000009</v>
      </c>
      <c r="CD16" s="201">
        <f t="shared" si="0"/>
        <v>17.383878000000003</v>
      </c>
      <c r="CE16" s="201">
        <f t="shared" si="0"/>
        <v>1.3730749999999998</v>
      </c>
      <c r="CF16" s="201">
        <f t="shared" si="0"/>
        <v>1169.3634930000001</v>
      </c>
      <c r="CG16" s="201">
        <f t="shared" si="0"/>
        <v>31.040874999999996</v>
      </c>
      <c r="CH16" s="201">
        <f t="shared" si="0"/>
        <v>0</v>
      </c>
      <c r="CI16" s="201">
        <f t="shared" si="0"/>
        <v>0</v>
      </c>
      <c r="CJ16" s="201">
        <f t="shared" si="0"/>
        <v>0</v>
      </c>
      <c r="CK16" s="201">
        <f t="shared" si="0"/>
        <v>9.8928750000000001</v>
      </c>
      <c r="CL16" s="201">
        <f t="shared" si="1"/>
        <v>0</v>
      </c>
      <c r="CM16" s="201">
        <f t="shared" si="1"/>
        <v>0</v>
      </c>
      <c r="CN16" s="201">
        <f t="shared" si="1"/>
        <v>0</v>
      </c>
      <c r="CO16" s="201">
        <f t="shared" si="1"/>
        <v>0</v>
      </c>
      <c r="CP16" s="201">
        <f t="shared" si="1"/>
        <v>0</v>
      </c>
      <c r="CQ16" s="201">
        <f t="shared" si="1"/>
        <v>9.3545459999999991</v>
      </c>
      <c r="CR16" s="201">
        <f t="shared" si="1"/>
        <v>108.805564</v>
      </c>
      <c r="CS16" s="201">
        <f t="shared" si="1"/>
        <v>64.700716</v>
      </c>
      <c r="CT16" s="201">
        <f t="shared" si="1"/>
        <v>0</v>
      </c>
      <c r="CU16" s="201">
        <f t="shared" si="1"/>
        <v>0</v>
      </c>
      <c r="CV16" s="201">
        <f t="shared" si="1"/>
        <v>13.985656000000001</v>
      </c>
      <c r="CW16" s="201">
        <f t="shared" si="1"/>
        <v>20.978079999999999</v>
      </c>
      <c r="CX16" s="201">
        <f t="shared" si="1"/>
        <v>0</v>
      </c>
      <c r="CY16" s="201">
        <f t="shared" si="1"/>
        <v>0</v>
      </c>
      <c r="CZ16" s="201">
        <f t="shared" si="1"/>
        <v>0</v>
      </c>
      <c r="DA16" s="201">
        <f t="shared" si="1"/>
        <v>0</v>
      </c>
      <c r="DB16" s="201">
        <f t="shared" si="2"/>
        <v>0</v>
      </c>
      <c r="DC16" s="201">
        <f t="shared" si="2"/>
        <v>0</v>
      </c>
      <c r="DD16" s="201">
        <f t="shared" si="2"/>
        <v>0</v>
      </c>
      <c r="DE16" s="201">
        <f t="shared" si="2"/>
        <v>132.86095199999997</v>
      </c>
      <c r="DF16" s="201">
        <f t="shared" si="2"/>
        <v>87.299660999999986</v>
      </c>
      <c r="DG16" s="201">
        <f t="shared" si="2"/>
        <v>415.1402250000001</v>
      </c>
      <c r="DH16" s="201">
        <f t="shared" si="2"/>
        <v>0</v>
      </c>
      <c r="DI16" s="201">
        <f t="shared" si="2"/>
        <v>0</v>
      </c>
      <c r="DJ16" s="201">
        <f t="shared" si="2"/>
        <v>0</v>
      </c>
      <c r="DK16" s="201">
        <f t="shared" si="2"/>
        <v>0.89790000000000003</v>
      </c>
      <c r="DL16" s="201">
        <f t="shared" si="2"/>
        <v>5.8382600000000009</v>
      </c>
      <c r="DM16" s="201">
        <f t="shared" si="2"/>
        <v>15.734327</v>
      </c>
      <c r="DN16" s="201">
        <f t="shared" si="2"/>
        <v>351.38142000000005</v>
      </c>
      <c r="DO16" s="201">
        <f t="shared" si="2"/>
        <v>153.59030500000003</v>
      </c>
      <c r="DP16" s="201">
        <f t="shared" si="2"/>
        <v>0</v>
      </c>
      <c r="DQ16" s="201">
        <f t="shared" si="2"/>
        <v>57.000941999999988</v>
      </c>
      <c r="DR16" s="201">
        <f t="shared" si="3"/>
        <v>86.710638000000003</v>
      </c>
      <c r="DS16" s="201">
        <f t="shared" si="3"/>
        <v>81.797864000000033</v>
      </c>
      <c r="DT16" s="201">
        <f t="shared" si="3"/>
        <v>0.22415799999999994</v>
      </c>
      <c r="DU16" s="201">
        <f t="shared" si="3"/>
        <v>8.0186209999999996</v>
      </c>
      <c r="DV16" s="201">
        <f t="shared" si="3"/>
        <v>70.966223999999983</v>
      </c>
      <c r="DW16" s="201">
        <f t="shared" si="3"/>
        <v>0</v>
      </c>
      <c r="DX16" s="201">
        <f t="shared" si="3"/>
        <v>0</v>
      </c>
      <c r="DY16" s="201">
        <f t="shared" si="3"/>
        <v>448.91354999999999</v>
      </c>
      <c r="DZ16" s="201">
        <f t="shared" si="3"/>
        <v>234.145096</v>
      </c>
      <c r="EA16" s="201">
        <f t="shared" si="3"/>
        <v>1.2310560000000002</v>
      </c>
      <c r="EB16" s="201">
        <f t="shared" si="3"/>
        <v>331.53090299999997</v>
      </c>
      <c r="EC16" s="201">
        <f t="shared" si="3"/>
        <v>4.5031220000000003</v>
      </c>
      <c r="ED16" s="201">
        <f t="shared" si="3"/>
        <v>96.350124000000008</v>
      </c>
      <c r="EE16" s="201">
        <f t="shared" si="3"/>
        <v>0</v>
      </c>
      <c r="EF16" s="201">
        <f t="shared" si="3"/>
        <v>10.958432999999998</v>
      </c>
      <c r="EG16" s="201">
        <f t="shared" si="3"/>
        <v>24.732612000000007</v>
      </c>
      <c r="EH16" s="201">
        <f t="shared" si="4"/>
        <v>85.837352000000024</v>
      </c>
      <c r="EI16" s="201">
        <f t="shared" si="4"/>
        <v>4.6481700000000004</v>
      </c>
      <c r="EJ16" s="201">
        <f t="shared" si="4"/>
        <v>0.19264000000000001</v>
      </c>
      <c r="EK16" s="201">
        <f t="shared" si="7"/>
        <v>46503.102985999984</v>
      </c>
      <c r="EL16" s="202">
        <f t="shared" si="8"/>
        <v>1.32E-2</v>
      </c>
      <c r="EM16" s="172">
        <f t="shared" si="9"/>
        <v>1.2800000000000001E-2</v>
      </c>
      <c r="EO16" s="172">
        <f>EM16+EN16</f>
        <v>1.2800000000000001E-2</v>
      </c>
      <c r="EQ16" s="170" t="s">
        <v>21</v>
      </c>
      <c r="ER16" s="172">
        <f t="shared" si="5"/>
        <v>1.2800000000000001E-2</v>
      </c>
    </row>
    <row r="17" spans="1:148">
      <c r="A17" s="203" t="s">
        <v>22</v>
      </c>
      <c r="B17" s="204">
        <v>300017.02999999997</v>
      </c>
      <c r="C17" s="201">
        <v>772936.65999999992</v>
      </c>
      <c r="D17" s="201">
        <v>446357.69999999995</v>
      </c>
      <c r="E17" s="201">
        <v>2055643.6300000006</v>
      </c>
      <c r="F17" s="201">
        <v>176989.3</v>
      </c>
      <c r="G17" s="201">
        <v>1059031.7000000002</v>
      </c>
      <c r="H17" s="201"/>
      <c r="I17" s="201">
        <v>3124.92</v>
      </c>
      <c r="J17" s="201">
        <v>256038.74000000005</v>
      </c>
      <c r="K17" s="201">
        <v>257833.33000000002</v>
      </c>
      <c r="L17" s="201">
        <v>43270.429999999993</v>
      </c>
      <c r="M17" s="201">
        <v>994787.21999999986</v>
      </c>
      <c r="N17" s="201">
        <v>235698.54000000004</v>
      </c>
      <c r="O17" s="201"/>
      <c r="P17" s="201">
        <v>6741.4699999999993</v>
      </c>
      <c r="Q17" s="201"/>
      <c r="R17" s="201">
        <v>596765.19999999972</v>
      </c>
      <c r="S17" s="201"/>
      <c r="T17" s="201"/>
      <c r="U17" s="201"/>
      <c r="V17" s="201"/>
      <c r="W17" s="201"/>
      <c r="X17" s="201">
        <v>1082098.8399999999</v>
      </c>
      <c r="Y17" s="201">
        <v>1225175.7599999998</v>
      </c>
      <c r="Z17" s="201">
        <v>951811.4800000001</v>
      </c>
      <c r="AA17" s="201"/>
      <c r="AB17" s="201"/>
      <c r="AC17" s="201">
        <v>32064.95</v>
      </c>
      <c r="AD17" s="201">
        <v>115285.83999999997</v>
      </c>
      <c r="AE17" s="201">
        <v>3066.38</v>
      </c>
      <c r="AF17" s="201"/>
      <c r="AG17" s="201">
        <v>42340.349999999991</v>
      </c>
      <c r="AH17" s="201"/>
      <c r="AI17" s="201"/>
      <c r="AJ17" s="201"/>
      <c r="AK17" s="201"/>
      <c r="AL17" s="201">
        <v>370035.83</v>
      </c>
      <c r="AM17" s="201">
        <v>217360.57000000004</v>
      </c>
      <c r="AN17" s="201">
        <v>314574.24999999994</v>
      </c>
      <c r="AO17" s="201"/>
      <c r="AP17" s="201">
        <v>374.97</v>
      </c>
      <c r="AQ17" s="201"/>
      <c r="AR17" s="201">
        <v>2731.43</v>
      </c>
      <c r="AS17" s="201">
        <v>16230.709999999997</v>
      </c>
      <c r="AT17" s="201">
        <v>10394.630000000001</v>
      </c>
      <c r="AU17" s="201">
        <v>299990.72000000003</v>
      </c>
      <c r="AV17" s="201">
        <v>504683.08999999997</v>
      </c>
      <c r="AW17" s="201">
        <v>189971.15000000005</v>
      </c>
      <c r="AX17" s="201">
        <v>507630.98</v>
      </c>
      <c r="AY17" s="201">
        <v>1239976.7900000005</v>
      </c>
      <c r="AZ17" s="201">
        <v>207028.11999999988</v>
      </c>
      <c r="BA17" s="201">
        <v>308976.55999999994</v>
      </c>
      <c r="BB17" s="201">
        <v>4088.35</v>
      </c>
      <c r="BC17" s="201">
        <v>17559.27</v>
      </c>
      <c r="BD17" s="201">
        <v>705.8</v>
      </c>
      <c r="BE17" s="201"/>
      <c r="BF17" s="201">
        <v>468263.95999999996</v>
      </c>
      <c r="BG17" s="201">
        <v>348876.76999999984</v>
      </c>
      <c r="BH17" s="201">
        <v>3674.04</v>
      </c>
      <c r="BI17" s="201">
        <v>312923.48</v>
      </c>
      <c r="BJ17" s="201">
        <v>1153461.6200000001</v>
      </c>
      <c r="BK17" s="201">
        <v>326944.55</v>
      </c>
      <c r="BL17" s="201"/>
      <c r="BM17" s="201">
        <v>250585.86</v>
      </c>
      <c r="BN17" s="201">
        <v>882448.71</v>
      </c>
      <c r="BO17" s="201">
        <v>1576677.2799999998</v>
      </c>
      <c r="BP17" s="201">
        <v>202835.84000000003</v>
      </c>
      <c r="BQ17" s="201">
        <v>35355.899999999987</v>
      </c>
      <c r="BR17" s="205">
        <v>20431440.700000003</v>
      </c>
      <c r="BT17" s="195" t="s">
        <v>22</v>
      </c>
      <c r="BU17" s="201">
        <f t="shared" si="6"/>
        <v>300.01702999999998</v>
      </c>
      <c r="BV17" s="201">
        <f t="shared" si="0"/>
        <v>13835.566213999999</v>
      </c>
      <c r="BW17" s="201">
        <f t="shared" si="0"/>
        <v>1428.34464</v>
      </c>
      <c r="BX17" s="201">
        <f t="shared" si="0"/>
        <v>62491.566352000016</v>
      </c>
      <c r="BY17" s="201">
        <f t="shared" si="0"/>
        <v>707.95719999999994</v>
      </c>
      <c r="BZ17" s="201">
        <f t="shared" si="0"/>
        <v>47338.716990000008</v>
      </c>
      <c r="CA17" s="201">
        <f t="shared" si="0"/>
        <v>0</v>
      </c>
      <c r="CB17" s="201">
        <f t="shared" si="0"/>
        <v>57.498528</v>
      </c>
      <c r="CC17" s="201">
        <f t="shared" si="0"/>
        <v>768.11622000000011</v>
      </c>
      <c r="CD17" s="201">
        <f t="shared" si="0"/>
        <v>232.04999700000002</v>
      </c>
      <c r="CE17" s="201">
        <f t="shared" si="0"/>
        <v>21.635214999999995</v>
      </c>
      <c r="CF17" s="201">
        <f t="shared" si="0"/>
        <v>17010.861461999997</v>
      </c>
      <c r="CG17" s="201">
        <f t="shared" si="0"/>
        <v>683.52576600000009</v>
      </c>
      <c r="CH17" s="201">
        <f t="shared" si="0"/>
        <v>0</v>
      </c>
      <c r="CI17" s="201">
        <f t="shared" si="0"/>
        <v>21.572703999999998</v>
      </c>
      <c r="CJ17" s="201">
        <f t="shared" si="0"/>
        <v>0</v>
      </c>
      <c r="CK17" s="201">
        <f t="shared" si="0"/>
        <v>1491.9129999999993</v>
      </c>
      <c r="CL17" s="201">
        <f t="shared" si="1"/>
        <v>0</v>
      </c>
      <c r="CM17" s="201">
        <f t="shared" si="1"/>
        <v>0</v>
      </c>
      <c r="CN17" s="201">
        <f t="shared" si="1"/>
        <v>0</v>
      </c>
      <c r="CO17" s="201">
        <f t="shared" si="1"/>
        <v>0</v>
      </c>
      <c r="CP17" s="201">
        <f t="shared" si="1"/>
        <v>0</v>
      </c>
      <c r="CQ17" s="201">
        <f t="shared" si="1"/>
        <v>1947.7779119999998</v>
      </c>
      <c r="CR17" s="201">
        <f t="shared" si="1"/>
        <v>23033.304287999996</v>
      </c>
      <c r="CS17" s="201">
        <f t="shared" si="1"/>
        <v>13039.817276000002</v>
      </c>
      <c r="CT17" s="201">
        <f t="shared" si="1"/>
        <v>0</v>
      </c>
      <c r="CU17" s="201">
        <f t="shared" si="1"/>
        <v>0</v>
      </c>
      <c r="CV17" s="201">
        <f t="shared" si="1"/>
        <v>147.49877000000001</v>
      </c>
      <c r="CW17" s="201">
        <f t="shared" si="1"/>
        <v>368.9146879999999</v>
      </c>
      <c r="CX17" s="201">
        <f t="shared" si="1"/>
        <v>9.5057779999999994</v>
      </c>
      <c r="CY17" s="201">
        <f t="shared" si="1"/>
        <v>0</v>
      </c>
      <c r="CZ17" s="201">
        <f t="shared" si="1"/>
        <v>927.25366499999973</v>
      </c>
      <c r="DA17" s="201">
        <f t="shared" si="1"/>
        <v>0</v>
      </c>
      <c r="DB17" s="201">
        <f t="shared" si="2"/>
        <v>0</v>
      </c>
      <c r="DC17" s="201">
        <f t="shared" si="2"/>
        <v>0</v>
      </c>
      <c r="DD17" s="201">
        <f t="shared" si="2"/>
        <v>0</v>
      </c>
      <c r="DE17" s="201">
        <f t="shared" si="2"/>
        <v>1813.175567</v>
      </c>
      <c r="DF17" s="201">
        <f t="shared" si="2"/>
        <v>1238.9552490000003</v>
      </c>
      <c r="DG17" s="201">
        <f t="shared" si="2"/>
        <v>5567.9642249999988</v>
      </c>
      <c r="DH17" s="201">
        <f t="shared" si="2"/>
        <v>0</v>
      </c>
      <c r="DI17" s="201">
        <f t="shared" si="2"/>
        <v>10.724142000000001</v>
      </c>
      <c r="DJ17" s="201">
        <f t="shared" si="2"/>
        <v>0</v>
      </c>
      <c r="DK17" s="201">
        <f t="shared" si="2"/>
        <v>79.757756000000001</v>
      </c>
      <c r="DL17" s="201">
        <f t="shared" si="2"/>
        <v>814.78164199999992</v>
      </c>
      <c r="DM17" s="201">
        <f t="shared" si="2"/>
        <v>211.010989</v>
      </c>
      <c r="DN17" s="201">
        <f t="shared" si="2"/>
        <v>5849.8190400000003</v>
      </c>
      <c r="DO17" s="201">
        <f t="shared" si="2"/>
        <v>2069.2006689999998</v>
      </c>
      <c r="DP17" s="201">
        <f t="shared" si="2"/>
        <v>1044.8413250000003</v>
      </c>
      <c r="DQ17" s="201">
        <f t="shared" si="2"/>
        <v>7157.596818</v>
      </c>
      <c r="DR17" s="201">
        <f t="shared" si="3"/>
        <v>5207.9025180000017</v>
      </c>
      <c r="DS17" s="201">
        <f t="shared" si="3"/>
        <v>13084.177183999993</v>
      </c>
      <c r="DT17" s="201">
        <f t="shared" si="3"/>
        <v>710.64608799999985</v>
      </c>
      <c r="DU17" s="201">
        <f t="shared" si="3"/>
        <v>109.976615</v>
      </c>
      <c r="DV17" s="201">
        <f t="shared" si="3"/>
        <v>80.772642000000005</v>
      </c>
      <c r="DW17" s="201">
        <f t="shared" si="3"/>
        <v>30.561139999999998</v>
      </c>
      <c r="DX17" s="201">
        <f t="shared" si="3"/>
        <v>0</v>
      </c>
      <c r="DY17" s="201">
        <f t="shared" si="3"/>
        <v>6040.6050839999998</v>
      </c>
      <c r="DZ17" s="201">
        <f t="shared" si="3"/>
        <v>3698.0937619999982</v>
      </c>
      <c r="EA17" s="201">
        <f t="shared" si="3"/>
        <v>17.635392000000003</v>
      </c>
      <c r="EB17" s="201">
        <f t="shared" si="3"/>
        <v>4412.2210679999998</v>
      </c>
      <c r="EC17" s="201">
        <f t="shared" si="3"/>
        <v>1499.5001060000002</v>
      </c>
      <c r="ED17" s="201">
        <f t="shared" si="3"/>
        <v>1275.0837449999999</v>
      </c>
      <c r="EE17" s="201">
        <f t="shared" si="3"/>
        <v>0</v>
      </c>
      <c r="EF17" s="201">
        <f t="shared" si="3"/>
        <v>2180.0969819999996</v>
      </c>
      <c r="EG17" s="201">
        <f t="shared" si="3"/>
        <v>1588.4076779999998</v>
      </c>
      <c r="EH17" s="201">
        <f t="shared" si="4"/>
        <v>5360.7027519999992</v>
      </c>
      <c r="EI17" s="201">
        <f t="shared" si="4"/>
        <v>304.25376000000006</v>
      </c>
      <c r="EJ17" s="201">
        <f t="shared" si="4"/>
        <v>123.74564999999996</v>
      </c>
      <c r="EK17" s="201">
        <f t="shared" si="7"/>
        <v>257445.62328299994</v>
      </c>
      <c r="EL17" s="202">
        <f t="shared" si="8"/>
        <v>7.2800000000000004E-2</v>
      </c>
      <c r="EM17" s="172">
        <f t="shared" si="9"/>
        <v>7.0499999999999993E-2</v>
      </c>
      <c r="EO17" s="172">
        <f>EM17+EN17</f>
        <v>7.0499999999999993E-2</v>
      </c>
      <c r="EQ17" s="170" t="s">
        <v>22</v>
      </c>
      <c r="ER17" s="172">
        <f>EO17+EO26+EO27</f>
        <v>8.5900000000000004E-2</v>
      </c>
    </row>
    <row r="18" spans="1:148">
      <c r="A18" s="203" t="s">
        <v>23</v>
      </c>
      <c r="B18" s="204">
        <v>304.54999999999995</v>
      </c>
      <c r="C18" s="201">
        <v>36351.049999999996</v>
      </c>
      <c r="D18" s="201">
        <v>5268.4199999999992</v>
      </c>
      <c r="E18" s="201">
        <v>189626.71000000002</v>
      </c>
      <c r="F18" s="201"/>
      <c r="G18" s="201">
        <v>21855.16</v>
      </c>
      <c r="H18" s="201"/>
      <c r="I18" s="201">
        <v>39.380000000000003</v>
      </c>
      <c r="J18" s="201">
        <v>2227.8199999999997</v>
      </c>
      <c r="K18" s="201">
        <v>2920.0099999999998</v>
      </c>
      <c r="L18" s="201">
        <v>416.49</v>
      </c>
      <c r="M18" s="201">
        <v>10345.189999999997</v>
      </c>
      <c r="N18" s="201">
        <v>2637.84</v>
      </c>
      <c r="O18" s="201"/>
      <c r="P18" s="201"/>
      <c r="Q18" s="201"/>
      <c r="R18" s="201">
        <v>941.24000000000024</v>
      </c>
      <c r="S18" s="201"/>
      <c r="T18" s="201"/>
      <c r="U18" s="201"/>
      <c r="V18" s="201"/>
      <c r="W18" s="201"/>
      <c r="X18" s="201">
        <v>1208.1099999999997</v>
      </c>
      <c r="Y18" s="201">
        <v>1264.73</v>
      </c>
      <c r="Z18" s="201">
        <v>1067.5499999999997</v>
      </c>
      <c r="AA18" s="201"/>
      <c r="AB18" s="201"/>
      <c r="AC18" s="201">
        <v>792.04</v>
      </c>
      <c r="AD18" s="201">
        <v>8241.6099999999988</v>
      </c>
      <c r="AE18" s="201"/>
      <c r="AF18" s="201"/>
      <c r="AG18" s="201"/>
      <c r="AH18" s="201"/>
      <c r="AI18" s="201"/>
      <c r="AJ18" s="201"/>
      <c r="AK18" s="201"/>
      <c r="AL18" s="201">
        <v>4108.95</v>
      </c>
      <c r="AM18" s="201">
        <v>2722.7200000000007</v>
      </c>
      <c r="AN18" s="201">
        <v>3547.58</v>
      </c>
      <c r="AO18" s="201"/>
      <c r="AP18" s="201"/>
      <c r="AQ18" s="201"/>
      <c r="AR18" s="201">
        <v>19.920000000000002</v>
      </c>
      <c r="AS18" s="201">
        <v>117.25999999999999</v>
      </c>
      <c r="AT18" s="201">
        <v>115.85999999999999</v>
      </c>
      <c r="AU18" s="201">
        <v>6400.6899999999969</v>
      </c>
      <c r="AV18" s="201">
        <v>5663.0899999999992</v>
      </c>
      <c r="AW18" s="201"/>
      <c r="AX18" s="201">
        <v>6288.49</v>
      </c>
      <c r="AY18" s="201">
        <v>4125.59</v>
      </c>
      <c r="AZ18" s="201">
        <v>223.29999999999995</v>
      </c>
      <c r="BA18" s="201">
        <v>14.570000000000002</v>
      </c>
      <c r="BB18" s="201">
        <v>44.860000000000007</v>
      </c>
      <c r="BC18" s="201">
        <v>85.889999999999986</v>
      </c>
      <c r="BD18" s="201"/>
      <c r="BE18" s="201"/>
      <c r="BF18" s="201">
        <v>5260.5999999999995</v>
      </c>
      <c r="BG18" s="201">
        <v>4108.170000000001</v>
      </c>
      <c r="BH18" s="201">
        <v>38.81</v>
      </c>
      <c r="BI18" s="201">
        <v>3555.8999999999992</v>
      </c>
      <c r="BJ18" s="201">
        <v>523.79</v>
      </c>
      <c r="BK18" s="201">
        <v>3734.3899999999994</v>
      </c>
      <c r="BL18" s="201"/>
      <c r="BM18" s="201">
        <v>287.38000000000005</v>
      </c>
      <c r="BN18" s="201">
        <v>2675.89</v>
      </c>
      <c r="BO18" s="201">
        <v>3832.35</v>
      </c>
      <c r="BP18" s="201">
        <v>647.81000000000006</v>
      </c>
      <c r="BQ18" s="201">
        <v>16.579999999999998</v>
      </c>
      <c r="BR18" s="205">
        <v>343668.33999999997</v>
      </c>
      <c r="BT18" s="195" t="s">
        <v>23</v>
      </c>
      <c r="BU18" s="201">
        <f t="shared" si="6"/>
        <v>0.30454999999999999</v>
      </c>
      <c r="BV18" s="201">
        <f t="shared" si="0"/>
        <v>650.68379499999992</v>
      </c>
      <c r="BW18" s="201">
        <f t="shared" si="0"/>
        <v>16.858943999999997</v>
      </c>
      <c r="BX18" s="201">
        <f t="shared" si="0"/>
        <v>5764.651984000001</v>
      </c>
      <c r="BY18" s="201">
        <f t="shared" si="0"/>
        <v>0</v>
      </c>
      <c r="BZ18" s="201">
        <f t="shared" si="0"/>
        <v>976.9256519999999</v>
      </c>
      <c r="CA18" s="201">
        <f t="shared" si="0"/>
        <v>0</v>
      </c>
      <c r="CB18" s="201">
        <f t="shared" si="0"/>
        <v>0.72459200000000001</v>
      </c>
      <c r="CC18" s="201">
        <f t="shared" si="0"/>
        <v>6.6834599999999993</v>
      </c>
      <c r="CD18" s="201">
        <f t="shared" si="0"/>
        <v>2.6280089999999996</v>
      </c>
      <c r="CE18" s="201">
        <f t="shared" si="0"/>
        <v>0.20824500000000001</v>
      </c>
      <c r="CF18" s="201">
        <f t="shared" si="0"/>
        <v>176.90274899999994</v>
      </c>
      <c r="CG18" s="201">
        <f t="shared" si="0"/>
        <v>7.6497359999999999</v>
      </c>
      <c r="CH18" s="201">
        <f t="shared" si="0"/>
        <v>0</v>
      </c>
      <c r="CI18" s="201">
        <f t="shared" si="0"/>
        <v>0</v>
      </c>
      <c r="CJ18" s="201">
        <f t="shared" si="0"/>
        <v>0</v>
      </c>
      <c r="CK18" s="201">
        <f t="shared" si="0"/>
        <v>2.3531000000000009</v>
      </c>
      <c r="CL18" s="201">
        <f t="shared" si="1"/>
        <v>0</v>
      </c>
      <c r="CM18" s="201">
        <f t="shared" si="1"/>
        <v>0</v>
      </c>
      <c r="CN18" s="201">
        <f t="shared" si="1"/>
        <v>0</v>
      </c>
      <c r="CO18" s="201">
        <f t="shared" si="1"/>
        <v>0</v>
      </c>
      <c r="CP18" s="201">
        <f t="shared" si="1"/>
        <v>0</v>
      </c>
      <c r="CQ18" s="201">
        <f t="shared" si="1"/>
        <v>2.1745979999999991</v>
      </c>
      <c r="CR18" s="201">
        <f t="shared" si="1"/>
        <v>23.776924000000001</v>
      </c>
      <c r="CS18" s="201">
        <f t="shared" si="1"/>
        <v>14.625434999999996</v>
      </c>
      <c r="CT18" s="201">
        <f t="shared" si="1"/>
        <v>0</v>
      </c>
      <c r="CU18" s="201">
        <f t="shared" si="1"/>
        <v>0</v>
      </c>
      <c r="CV18" s="201">
        <f t="shared" si="1"/>
        <v>3.6433839999999997</v>
      </c>
      <c r="CW18" s="201">
        <f t="shared" si="1"/>
        <v>26.373151999999997</v>
      </c>
      <c r="CX18" s="201">
        <f t="shared" si="1"/>
        <v>0</v>
      </c>
      <c r="CY18" s="201">
        <f t="shared" si="1"/>
        <v>0</v>
      </c>
      <c r="CZ18" s="201">
        <f t="shared" si="1"/>
        <v>0</v>
      </c>
      <c r="DA18" s="201">
        <f t="shared" si="1"/>
        <v>0</v>
      </c>
      <c r="DB18" s="201">
        <f t="shared" si="2"/>
        <v>0</v>
      </c>
      <c r="DC18" s="201">
        <f t="shared" si="2"/>
        <v>0</v>
      </c>
      <c r="DD18" s="201">
        <f t="shared" si="2"/>
        <v>0</v>
      </c>
      <c r="DE18" s="201">
        <f t="shared" si="2"/>
        <v>20.133854999999997</v>
      </c>
      <c r="DF18" s="201">
        <f t="shared" si="2"/>
        <v>15.519504000000005</v>
      </c>
      <c r="DG18" s="201">
        <f t="shared" si="2"/>
        <v>62.792166000000002</v>
      </c>
      <c r="DH18" s="201">
        <f t="shared" si="2"/>
        <v>0</v>
      </c>
      <c r="DI18" s="201">
        <f t="shared" si="2"/>
        <v>0</v>
      </c>
      <c r="DJ18" s="201">
        <f t="shared" si="2"/>
        <v>0</v>
      </c>
      <c r="DK18" s="201">
        <f t="shared" si="2"/>
        <v>0.58166400000000007</v>
      </c>
      <c r="DL18" s="201">
        <f t="shared" si="2"/>
        <v>5.8864519999999994</v>
      </c>
      <c r="DM18" s="201">
        <f t="shared" si="2"/>
        <v>2.3519579999999993</v>
      </c>
      <c r="DN18" s="201">
        <f t="shared" si="2"/>
        <v>124.81345499999993</v>
      </c>
      <c r="DO18" s="201">
        <f t="shared" si="2"/>
        <v>23.218668999999998</v>
      </c>
      <c r="DP18" s="201">
        <f t="shared" si="2"/>
        <v>0</v>
      </c>
      <c r="DQ18" s="201">
        <f t="shared" si="2"/>
        <v>88.667708999999988</v>
      </c>
      <c r="DR18" s="201">
        <f t="shared" si="3"/>
        <v>17.327477999999999</v>
      </c>
      <c r="DS18" s="201">
        <f t="shared" si="3"/>
        <v>14.112559999999998</v>
      </c>
      <c r="DT18" s="201">
        <f t="shared" si="3"/>
        <v>3.3511000000000006E-2</v>
      </c>
      <c r="DU18" s="201">
        <f t="shared" si="3"/>
        <v>1.2067340000000002</v>
      </c>
      <c r="DV18" s="201">
        <f t="shared" si="3"/>
        <v>0.39509399999999995</v>
      </c>
      <c r="DW18" s="201">
        <f t="shared" si="3"/>
        <v>0</v>
      </c>
      <c r="DX18" s="201">
        <f t="shared" si="3"/>
        <v>0</v>
      </c>
      <c r="DY18" s="201">
        <f t="shared" si="3"/>
        <v>67.861739999999998</v>
      </c>
      <c r="DZ18" s="201">
        <f t="shared" si="3"/>
        <v>43.546602000000007</v>
      </c>
      <c r="EA18" s="201">
        <f t="shared" si="3"/>
        <v>0.18628800000000004</v>
      </c>
      <c r="EB18" s="201">
        <f t="shared" si="3"/>
        <v>50.138189999999987</v>
      </c>
      <c r="EC18" s="201">
        <f t="shared" si="3"/>
        <v>0.68092699999999995</v>
      </c>
      <c r="ED18" s="201">
        <f t="shared" si="3"/>
        <v>14.564120999999997</v>
      </c>
      <c r="EE18" s="201">
        <f t="shared" si="3"/>
        <v>0</v>
      </c>
      <c r="EF18" s="201">
        <f t="shared" si="3"/>
        <v>2.5002060000000004</v>
      </c>
      <c r="EG18" s="201">
        <f t="shared" si="3"/>
        <v>4.8166019999999996</v>
      </c>
      <c r="EH18" s="201">
        <f t="shared" si="4"/>
        <v>13.02999</v>
      </c>
      <c r="EI18" s="201">
        <f t="shared" si="4"/>
        <v>0.97171500000000011</v>
      </c>
      <c r="EJ18" s="201">
        <f t="shared" si="4"/>
        <v>5.8029999999999998E-2</v>
      </c>
      <c r="EK18" s="201">
        <f t="shared" si="7"/>
        <v>8252.5635290000027</v>
      </c>
      <c r="EL18" s="202">
        <f t="shared" si="8"/>
        <v>2.3E-3</v>
      </c>
      <c r="EM18" s="172">
        <f t="shared" si="9"/>
        <v>2.2000000000000001E-3</v>
      </c>
      <c r="EO18" s="172">
        <f t="shared" ref="EO18:EO31" si="11">EM18+EN18</f>
        <v>2.2000000000000001E-3</v>
      </c>
      <c r="EQ18" s="170" t="s">
        <v>23</v>
      </c>
      <c r="ER18" s="172">
        <f t="shared" si="5"/>
        <v>2.2000000000000001E-3</v>
      </c>
    </row>
    <row r="19" spans="1:148">
      <c r="A19" s="203" t="s">
        <v>24</v>
      </c>
      <c r="B19" s="204">
        <v>2.2199999999999998</v>
      </c>
      <c r="C19" s="201">
        <v>124.85999999999999</v>
      </c>
      <c r="D19" s="201">
        <v>0.91000000000000014</v>
      </c>
      <c r="E19" s="201">
        <v>93.01</v>
      </c>
      <c r="F19" s="201"/>
      <c r="G19" s="201">
        <v>944.69999999999993</v>
      </c>
      <c r="H19" s="201"/>
      <c r="I19" s="201"/>
      <c r="J19" s="201">
        <v>34.68</v>
      </c>
      <c r="K19" s="201">
        <v>46.120000000000005</v>
      </c>
      <c r="L19" s="201">
        <v>5.6899999999999986</v>
      </c>
      <c r="M19" s="201">
        <v>162.32000000000002</v>
      </c>
      <c r="N19" s="201">
        <v>17.560000000000002</v>
      </c>
      <c r="O19" s="201"/>
      <c r="P19" s="201"/>
      <c r="Q19" s="201"/>
      <c r="R19" s="201">
        <v>5.4899999999999993</v>
      </c>
      <c r="S19" s="201"/>
      <c r="T19" s="201"/>
      <c r="U19" s="201"/>
      <c r="V19" s="201"/>
      <c r="W19" s="201"/>
      <c r="X19" s="201">
        <v>8.5399999999999991</v>
      </c>
      <c r="Y19" s="201">
        <v>8.5</v>
      </c>
      <c r="Z19" s="201">
        <v>8.08</v>
      </c>
      <c r="AA19" s="201"/>
      <c r="AB19" s="201"/>
      <c r="AC19" s="201">
        <v>35.610000000000007</v>
      </c>
      <c r="AD19" s="201">
        <v>11.13</v>
      </c>
      <c r="AE19" s="201"/>
      <c r="AF19" s="201"/>
      <c r="AG19" s="201"/>
      <c r="AH19" s="201"/>
      <c r="AI19" s="201"/>
      <c r="AJ19" s="201"/>
      <c r="AK19" s="201"/>
      <c r="AL19" s="201">
        <v>53.21</v>
      </c>
      <c r="AM19" s="201">
        <v>29.789999999999996</v>
      </c>
      <c r="AN19" s="201">
        <v>57.84</v>
      </c>
      <c r="AO19" s="201"/>
      <c r="AP19" s="201"/>
      <c r="AQ19" s="201"/>
      <c r="AR19" s="201"/>
      <c r="AS19" s="201">
        <v>0.1</v>
      </c>
      <c r="AT19" s="201">
        <v>1.5199999999999998</v>
      </c>
      <c r="AU19" s="201">
        <v>2237.8900000000008</v>
      </c>
      <c r="AV19" s="201">
        <v>84.75</v>
      </c>
      <c r="AW19" s="201"/>
      <c r="AX19" s="201">
        <v>2.91</v>
      </c>
      <c r="AY19" s="201">
        <v>3.55</v>
      </c>
      <c r="AZ19" s="201">
        <v>0.93</v>
      </c>
      <c r="BA19" s="201">
        <v>0.51999999999999991</v>
      </c>
      <c r="BB19" s="201">
        <v>0.81</v>
      </c>
      <c r="BC19" s="201">
        <v>1.1000000000000001</v>
      </c>
      <c r="BD19" s="201"/>
      <c r="BE19" s="201"/>
      <c r="BF19" s="201">
        <v>71.25</v>
      </c>
      <c r="BG19" s="201">
        <v>53.68</v>
      </c>
      <c r="BH19" s="201"/>
      <c r="BI19" s="201">
        <v>43.120000000000005</v>
      </c>
      <c r="BJ19" s="201">
        <v>10.280000000000001</v>
      </c>
      <c r="BK19" s="201">
        <v>67.53</v>
      </c>
      <c r="BL19" s="201"/>
      <c r="BM19" s="201">
        <v>2.4500000000000002</v>
      </c>
      <c r="BN19" s="201">
        <v>9</v>
      </c>
      <c r="BO19" s="201">
        <v>52.740000000000009</v>
      </c>
      <c r="BP19" s="201">
        <v>-0.02</v>
      </c>
      <c r="BQ19" s="201">
        <v>0.05</v>
      </c>
      <c r="BR19" s="205">
        <v>4294.4199999999992</v>
      </c>
      <c r="BT19" s="195" t="s">
        <v>24</v>
      </c>
      <c r="BU19" s="201">
        <f t="shared" si="6"/>
        <v>2.2199999999999998E-3</v>
      </c>
      <c r="BV19" s="201">
        <f t="shared" si="0"/>
        <v>2.2349939999999995</v>
      </c>
      <c r="BW19" s="201">
        <f t="shared" si="0"/>
        <v>2.9120000000000005E-3</v>
      </c>
      <c r="BX19" s="201">
        <f t="shared" si="0"/>
        <v>2.8275040000000002</v>
      </c>
      <c r="BY19" s="201">
        <f t="shared" si="0"/>
        <v>0</v>
      </c>
      <c r="BZ19" s="201">
        <f t="shared" si="0"/>
        <v>42.228089999999995</v>
      </c>
      <c r="CA19" s="201">
        <f t="shared" si="0"/>
        <v>0</v>
      </c>
      <c r="CB19" s="201">
        <f t="shared" si="0"/>
        <v>0</v>
      </c>
      <c r="CC19" s="201">
        <f t="shared" si="0"/>
        <v>0.10404000000000001</v>
      </c>
      <c r="CD19" s="201">
        <f t="shared" si="0"/>
        <v>4.1508000000000003E-2</v>
      </c>
      <c r="CE19" s="201">
        <f t="shared" si="0"/>
        <v>2.8449999999999994E-3</v>
      </c>
      <c r="CF19" s="201">
        <f t="shared" si="0"/>
        <v>2.7756720000000006</v>
      </c>
      <c r="CG19" s="201">
        <f t="shared" si="0"/>
        <v>5.0924000000000004E-2</v>
      </c>
      <c r="CH19" s="201">
        <f t="shared" si="0"/>
        <v>0</v>
      </c>
      <c r="CI19" s="201">
        <f t="shared" si="0"/>
        <v>0</v>
      </c>
      <c r="CJ19" s="201">
        <f t="shared" si="0"/>
        <v>0</v>
      </c>
      <c r="CK19" s="201">
        <f t="shared" ref="CK19:CZ31" si="12">CK$2*R19</f>
        <v>1.3724999999999999E-2</v>
      </c>
      <c r="CL19" s="201">
        <f t="shared" si="1"/>
        <v>0</v>
      </c>
      <c r="CM19" s="201">
        <f t="shared" si="1"/>
        <v>0</v>
      </c>
      <c r="CN19" s="201">
        <f t="shared" si="1"/>
        <v>0</v>
      </c>
      <c r="CO19" s="201">
        <f t="shared" si="1"/>
        <v>0</v>
      </c>
      <c r="CP19" s="201">
        <f t="shared" si="1"/>
        <v>0</v>
      </c>
      <c r="CQ19" s="201">
        <f t="shared" si="1"/>
        <v>1.5371999999999999E-2</v>
      </c>
      <c r="CR19" s="201">
        <f t="shared" si="1"/>
        <v>0.1598</v>
      </c>
      <c r="CS19" s="201">
        <f t="shared" si="1"/>
        <v>0.110696</v>
      </c>
      <c r="CT19" s="201">
        <f t="shared" si="1"/>
        <v>0</v>
      </c>
      <c r="CU19" s="201">
        <f t="shared" si="1"/>
        <v>0</v>
      </c>
      <c r="CV19" s="201">
        <f t="shared" si="1"/>
        <v>0.16380600000000003</v>
      </c>
      <c r="CW19" s="201">
        <f t="shared" si="1"/>
        <v>3.5616000000000002E-2</v>
      </c>
      <c r="CX19" s="201">
        <f t="shared" si="1"/>
        <v>0</v>
      </c>
      <c r="CY19" s="201">
        <f t="shared" si="1"/>
        <v>0</v>
      </c>
      <c r="CZ19" s="201">
        <f t="shared" si="1"/>
        <v>0</v>
      </c>
      <c r="DA19" s="201">
        <f t="shared" ref="DA19:DP31" si="13">DA$2*AH19</f>
        <v>0</v>
      </c>
      <c r="DB19" s="201">
        <f t="shared" si="2"/>
        <v>0</v>
      </c>
      <c r="DC19" s="201">
        <f t="shared" si="2"/>
        <v>0</v>
      </c>
      <c r="DD19" s="201">
        <f t="shared" si="2"/>
        <v>0</v>
      </c>
      <c r="DE19" s="201">
        <f t="shared" si="2"/>
        <v>0.26072899999999999</v>
      </c>
      <c r="DF19" s="201">
        <f t="shared" si="2"/>
        <v>0.16980299999999998</v>
      </c>
      <c r="DG19" s="201">
        <f t="shared" si="2"/>
        <v>1.023768</v>
      </c>
      <c r="DH19" s="201">
        <f t="shared" si="2"/>
        <v>0</v>
      </c>
      <c r="DI19" s="201">
        <f t="shared" si="2"/>
        <v>0</v>
      </c>
      <c r="DJ19" s="201">
        <f t="shared" si="2"/>
        <v>0</v>
      </c>
      <c r="DK19" s="201">
        <f t="shared" si="2"/>
        <v>0</v>
      </c>
      <c r="DL19" s="201">
        <f t="shared" si="2"/>
        <v>5.0200000000000002E-3</v>
      </c>
      <c r="DM19" s="201">
        <f t="shared" si="2"/>
        <v>3.0855999999999995E-2</v>
      </c>
      <c r="DN19" s="201">
        <f t="shared" si="2"/>
        <v>43.638855000000014</v>
      </c>
      <c r="DO19" s="201">
        <f t="shared" si="2"/>
        <v>0.34747500000000003</v>
      </c>
      <c r="DP19" s="201">
        <f t="shared" si="2"/>
        <v>0</v>
      </c>
      <c r="DQ19" s="201">
        <f t="shared" ref="DQ19:EF31" si="14">DQ$2*AX19</f>
        <v>4.1030999999999998E-2</v>
      </c>
      <c r="DR19" s="201">
        <f t="shared" si="3"/>
        <v>1.4909999999999998E-2</v>
      </c>
      <c r="DS19" s="201">
        <f t="shared" si="3"/>
        <v>5.8776000000000009E-2</v>
      </c>
      <c r="DT19" s="201">
        <f t="shared" si="3"/>
        <v>1.1959999999999998E-3</v>
      </c>
      <c r="DU19" s="201">
        <f t="shared" si="3"/>
        <v>2.1789000000000003E-2</v>
      </c>
      <c r="DV19" s="201">
        <f t="shared" si="3"/>
        <v>5.0600000000000003E-3</v>
      </c>
      <c r="DW19" s="201">
        <f t="shared" si="3"/>
        <v>0</v>
      </c>
      <c r="DX19" s="201">
        <f t="shared" si="3"/>
        <v>0</v>
      </c>
      <c r="DY19" s="201">
        <f t="shared" si="3"/>
        <v>0.91912499999999997</v>
      </c>
      <c r="DZ19" s="201">
        <f t="shared" si="3"/>
        <v>0.56900799999999996</v>
      </c>
      <c r="EA19" s="201">
        <f t="shared" si="3"/>
        <v>0</v>
      </c>
      <c r="EB19" s="201">
        <f t="shared" si="3"/>
        <v>0.60799200000000009</v>
      </c>
      <c r="EC19" s="201">
        <f t="shared" si="3"/>
        <v>1.3364000000000001E-2</v>
      </c>
      <c r="ED19" s="201">
        <f t="shared" si="3"/>
        <v>0.26336700000000002</v>
      </c>
      <c r="EE19" s="201">
        <f t="shared" si="3"/>
        <v>0</v>
      </c>
      <c r="EF19" s="201">
        <f t="shared" si="3"/>
        <v>2.1315000000000001E-2</v>
      </c>
      <c r="EG19" s="201">
        <f t="shared" ref="EG19:EJ31" si="15">EG$2*BN19</f>
        <v>1.6199999999999999E-2</v>
      </c>
      <c r="EH19" s="201">
        <f t="shared" si="4"/>
        <v>0.17931600000000003</v>
      </c>
      <c r="EI19" s="201">
        <f t="shared" si="4"/>
        <v>-3.0000000000000001E-5</v>
      </c>
      <c r="EJ19" s="201">
        <f t="shared" si="4"/>
        <v>1.7500000000000003E-4</v>
      </c>
      <c r="EK19" s="201">
        <f t="shared" si="7"/>
        <v>98.978823999999975</v>
      </c>
      <c r="EL19" s="202">
        <f t="shared" si="8"/>
        <v>0</v>
      </c>
      <c r="EM19" s="172">
        <f t="shared" si="9"/>
        <v>0</v>
      </c>
      <c r="EO19" s="172">
        <f t="shared" si="11"/>
        <v>0</v>
      </c>
      <c r="EQ19" s="170" t="s">
        <v>24</v>
      </c>
      <c r="ER19" s="172">
        <f t="shared" si="5"/>
        <v>0</v>
      </c>
    </row>
    <row r="20" spans="1:148">
      <c r="A20" s="203" t="s">
        <v>27</v>
      </c>
      <c r="B20" s="204">
        <v>23.060000000000002</v>
      </c>
      <c r="C20" s="201">
        <v>1135.3400000000001</v>
      </c>
      <c r="D20" s="201">
        <v>52.65</v>
      </c>
      <c r="E20" s="201">
        <v>10272.390000000001</v>
      </c>
      <c r="F20" s="201"/>
      <c r="G20" s="201">
        <v>18909.28</v>
      </c>
      <c r="H20" s="201"/>
      <c r="I20" s="201">
        <v>4.62</v>
      </c>
      <c r="J20" s="201">
        <v>295.56</v>
      </c>
      <c r="K20" s="201">
        <v>390.43</v>
      </c>
      <c r="L20" s="201">
        <v>55.21</v>
      </c>
      <c r="M20" s="201">
        <v>1384.8299999999997</v>
      </c>
      <c r="N20" s="201">
        <v>238.95000000000002</v>
      </c>
      <c r="O20" s="201"/>
      <c r="P20" s="201"/>
      <c r="Q20" s="201"/>
      <c r="R20" s="201">
        <v>78.140000000000029</v>
      </c>
      <c r="S20" s="201"/>
      <c r="T20" s="201"/>
      <c r="U20" s="201"/>
      <c r="V20" s="201"/>
      <c r="W20" s="201"/>
      <c r="X20" s="201">
        <v>95.88000000000001</v>
      </c>
      <c r="Y20" s="201">
        <v>99.75</v>
      </c>
      <c r="Z20" s="201">
        <v>82.389999999999986</v>
      </c>
      <c r="AA20" s="201"/>
      <c r="AB20" s="201"/>
      <c r="AC20" s="201">
        <v>127.07999999999998</v>
      </c>
      <c r="AD20" s="201">
        <v>199.77999999999997</v>
      </c>
      <c r="AE20" s="201"/>
      <c r="AF20" s="201"/>
      <c r="AG20" s="201"/>
      <c r="AH20" s="201"/>
      <c r="AI20" s="201"/>
      <c r="AJ20" s="201"/>
      <c r="AK20" s="201"/>
      <c r="AL20" s="201">
        <v>564.8900000000001</v>
      </c>
      <c r="AM20" s="201">
        <v>298.75</v>
      </c>
      <c r="AN20" s="201">
        <v>476.38</v>
      </c>
      <c r="AO20" s="201"/>
      <c r="AP20" s="201"/>
      <c r="AQ20" s="201"/>
      <c r="AR20" s="201">
        <v>1.0900000000000001</v>
      </c>
      <c r="AS20" s="201">
        <v>5.21</v>
      </c>
      <c r="AT20" s="201">
        <v>15.9</v>
      </c>
      <c r="AU20" s="201">
        <v>340.52000000000004</v>
      </c>
      <c r="AV20" s="201">
        <v>762.03000000000009</v>
      </c>
      <c r="AW20" s="201"/>
      <c r="AX20" s="201">
        <v>34.720000000000006</v>
      </c>
      <c r="AY20" s="201">
        <v>537.17999999999995</v>
      </c>
      <c r="AZ20" s="201">
        <v>26.29</v>
      </c>
      <c r="BA20" s="201">
        <v>2.3999999999999995</v>
      </c>
      <c r="BB20" s="201">
        <v>6.0299999999999994</v>
      </c>
      <c r="BC20" s="201">
        <v>11.530000000000001</v>
      </c>
      <c r="BD20" s="201"/>
      <c r="BE20" s="201"/>
      <c r="BF20" s="201">
        <v>708.22000000000014</v>
      </c>
      <c r="BG20" s="201">
        <v>449.04000000000008</v>
      </c>
      <c r="BH20" s="201">
        <v>5.44</v>
      </c>
      <c r="BI20" s="201">
        <v>472.04000000000008</v>
      </c>
      <c r="BJ20" s="201">
        <v>69.56</v>
      </c>
      <c r="BK20" s="201">
        <v>498.74</v>
      </c>
      <c r="BL20" s="201"/>
      <c r="BM20" s="201">
        <v>23.310000000000002</v>
      </c>
      <c r="BN20" s="201">
        <v>350.9</v>
      </c>
      <c r="BO20" s="201">
        <v>512.88000000000011</v>
      </c>
      <c r="BP20" s="201">
        <v>84.399999999999991</v>
      </c>
      <c r="BQ20" s="201">
        <v>1.2400000000000002</v>
      </c>
      <c r="BR20" s="205">
        <v>39704.029999999984</v>
      </c>
      <c r="BT20" s="195" t="s">
        <v>27</v>
      </c>
      <c r="BU20" s="201">
        <f t="shared" si="6"/>
        <v>2.3060000000000004E-2</v>
      </c>
      <c r="BV20" s="201">
        <f t="shared" si="6"/>
        <v>20.322586000000001</v>
      </c>
      <c r="BW20" s="201">
        <f t="shared" si="6"/>
        <v>0.16847999999999999</v>
      </c>
      <c r="BX20" s="201">
        <f t="shared" si="6"/>
        <v>312.28065600000002</v>
      </c>
      <c r="BY20" s="201">
        <f t="shared" si="6"/>
        <v>0</v>
      </c>
      <c r="BZ20" s="201">
        <f t="shared" si="6"/>
        <v>845.2448159999999</v>
      </c>
      <c r="CA20" s="201">
        <f t="shared" si="6"/>
        <v>0</v>
      </c>
      <c r="CB20" s="201">
        <f t="shared" si="6"/>
        <v>8.5008E-2</v>
      </c>
      <c r="CC20" s="201">
        <f t="shared" si="6"/>
        <v>0.88668000000000002</v>
      </c>
      <c r="CD20" s="201">
        <f t="shared" si="6"/>
        <v>0.351387</v>
      </c>
      <c r="CE20" s="201">
        <f t="shared" si="6"/>
        <v>2.7605000000000001E-2</v>
      </c>
      <c r="CF20" s="201">
        <f t="shared" si="6"/>
        <v>23.680592999999995</v>
      </c>
      <c r="CG20" s="201">
        <f t="shared" si="6"/>
        <v>0.69295499999999999</v>
      </c>
      <c r="CH20" s="201">
        <f t="shared" si="6"/>
        <v>0</v>
      </c>
      <c r="CI20" s="201">
        <f t="shared" si="6"/>
        <v>0</v>
      </c>
      <c r="CJ20" s="201">
        <f t="shared" si="6"/>
        <v>0</v>
      </c>
      <c r="CK20" s="201">
        <f t="shared" si="12"/>
        <v>0.19535000000000008</v>
      </c>
      <c r="CL20" s="201">
        <f t="shared" si="12"/>
        <v>0</v>
      </c>
      <c r="CM20" s="201">
        <f t="shared" si="12"/>
        <v>0</v>
      </c>
      <c r="CN20" s="201">
        <f t="shared" si="12"/>
        <v>0</v>
      </c>
      <c r="CO20" s="201">
        <f t="shared" si="12"/>
        <v>0</v>
      </c>
      <c r="CP20" s="201">
        <f t="shared" si="12"/>
        <v>0</v>
      </c>
      <c r="CQ20" s="201">
        <f t="shared" si="12"/>
        <v>0.17258400000000002</v>
      </c>
      <c r="CR20" s="201">
        <f t="shared" si="12"/>
        <v>1.8753</v>
      </c>
      <c r="CS20" s="201">
        <f t="shared" si="12"/>
        <v>1.1287429999999998</v>
      </c>
      <c r="CT20" s="201">
        <f t="shared" si="12"/>
        <v>0</v>
      </c>
      <c r="CU20" s="201">
        <f t="shared" si="12"/>
        <v>0</v>
      </c>
      <c r="CV20" s="201">
        <f t="shared" si="12"/>
        <v>0.58456799999999987</v>
      </c>
      <c r="CW20" s="201">
        <f t="shared" si="12"/>
        <v>0.63929599999999998</v>
      </c>
      <c r="CX20" s="201">
        <f t="shared" si="12"/>
        <v>0</v>
      </c>
      <c r="CY20" s="201">
        <f t="shared" si="12"/>
        <v>0</v>
      </c>
      <c r="CZ20" s="201">
        <f t="shared" si="12"/>
        <v>0</v>
      </c>
      <c r="DA20" s="201">
        <f t="shared" si="13"/>
        <v>0</v>
      </c>
      <c r="DB20" s="201">
        <f t="shared" si="13"/>
        <v>0</v>
      </c>
      <c r="DC20" s="201">
        <f t="shared" si="13"/>
        <v>0</v>
      </c>
      <c r="DD20" s="201">
        <f t="shared" si="13"/>
        <v>0</v>
      </c>
      <c r="DE20" s="201">
        <f t="shared" si="13"/>
        <v>2.7679610000000006</v>
      </c>
      <c r="DF20" s="201">
        <f t="shared" si="13"/>
        <v>1.7028750000000001</v>
      </c>
      <c r="DG20" s="201">
        <f t="shared" si="13"/>
        <v>8.4319260000000007</v>
      </c>
      <c r="DH20" s="201">
        <f t="shared" si="13"/>
        <v>0</v>
      </c>
      <c r="DI20" s="201">
        <f t="shared" si="13"/>
        <v>0</v>
      </c>
      <c r="DJ20" s="201">
        <f t="shared" si="13"/>
        <v>0</v>
      </c>
      <c r="DK20" s="201">
        <f t="shared" si="13"/>
        <v>3.1828000000000002E-2</v>
      </c>
      <c r="DL20" s="201">
        <f t="shared" si="13"/>
        <v>0.261542</v>
      </c>
      <c r="DM20" s="201">
        <f t="shared" si="13"/>
        <v>0.32277</v>
      </c>
      <c r="DN20" s="201">
        <f t="shared" si="13"/>
        <v>6.6401400000000006</v>
      </c>
      <c r="DO20" s="201">
        <f t="shared" si="13"/>
        <v>3.1243230000000004</v>
      </c>
      <c r="DP20" s="201">
        <f t="shared" si="13"/>
        <v>0</v>
      </c>
      <c r="DQ20" s="201">
        <f t="shared" si="14"/>
        <v>0.4895520000000001</v>
      </c>
      <c r="DR20" s="201">
        <f t="shared" si="14"/>
        <v>2.2561559999999998</v>
      </c>
      <c r="DS20" s="201">
        <f t="shared" si="14"/>
        <v>1.6615280000000001</v>
      </c>
      <c r="DT20" s="201">
        <f t="shared" si="14"/>
        <v>5.5199999999999989E-3</v>
      </c>
      <c r="DU20" s="201">
        <f t="shared" si="14"/>
        <v>0.16220699999999999</v>
      </c>
      <c r="DV20" s="201">
        <f t="shared" si="14"/>
        <v>5.3038000000000002E-2</v>
      </c>
      <c r="DW20" s="201">
        <f t="shared" si="14"/>
        <v>0</v>
      </c>
      <c r="DX20" s="201">
        <f t="shared" si="14"/>
        <v>0</v>
      </c>
      <c r="DY20" s="201">
        <f t="shared" si="14"/>
        <v>9.136038000000001</v>
      </c>
      <c r="DZ20" s="201">
        <f t="shared" si="14"/>
        <v>4.7598240000000009</v>
      </c>
      <c r="EA20" s="201">
        <f t="shared" si="14"/>
        <v>2.6112000000000003E-2</v>
      </c>
      <c r="EB20" s="201">
        <f t="shared" si="14"/>
        <v>6.6557640000000013</v>
      </c>
      <c r="EC20" s="201">
        <f t="shared" si="14"/>
        <v>9.0427999999999994E-2</v>
      </c>
      <c r="ED20" s="201">
        <f t="shared" si="14"/>
        <v>1.9450859999999999</v>
      </c>
      <c r="EE20" s="201">
        <f t="shared" si="14"/>
        <v>0</v>
      </c>
      <c r="EF20" s="201">
        <f t="shared" si="14"/>
        <v>0.20279700000000001</v>
      </c>
      <c r="EG20" s="201">
        <f t="shared" si="15"/>
        <v>0.63161999999999996</v>
      </c>
      <c r="EH20" s="201">
        <f t="shared" si="15"/>
        <v>1.7437920000000002</v>
      </c>
      <c r="EI20" s="201">
        <f t="shared" si="15"/>
        <v>0.12659999999999999</v>
      </c>
      <c r="EJ20" s="201">
        <f t="shared" si="15"/>
        <v>4.340000000000001E-3</v>
      </c>
      <c r="EK20" s="201">
        <f t="shared" si="7"/>
        <v>1261.5934339999997</v>
      </c>
      <c r="EL20" s="202">
        <f t="shared" si="8"/>
        <v>4.0000000000000002E-4</v>
      </c>
      <c r="EM20" s="172">
        <f t="shared" si="9"/>
        <v>4.0000000000000002E-4</v>
      </c>
      <c r="EO20" s="172">
        <f t="shared" si="11"/>
        <v>4.0000000000000002E-4</v>
      </c>
      <c r="EQ20" s="170" t="s">
        <v>27</v>
      </c>
      <c r="ER20" s="172">
        <f t="shared" si="5"/>
        <v>4.0000000000000002E-4</v>
      </c>
    </row>
    <row r="21" spans="1:148">
      <c r="A21" s="203" t="s">
        <v>131</v>
      </c>
      <c r="B21" s="204">
        <v>0.09</v>
      </c>
      <c r="C21" s="201">
        <v>0.12</v>
      </c>
      <c r="D21" s="201">
        <v>0.04</v>
      </c>
      <c r="E21" s="201">
        <v>0.26</v>
      </c>
      <c r="F21" s="201"/>
      <c r="G21" s="201">
        <v>0.31</v>
      </c>
      <c r="H21" s="201"/>
      <c r="I21" s="201"/>
      <c r="J21" s="201"/>
      <c r="K21" s="201"/>
      <c r="L21" s="201"/>
      <c r="M21" s="201">
        <v>0.02</v>
      </c>
      <c r="N21" s="201">
        <v>0.02</v>
      </c>
      <c r="O21" s="201"/>
      <c r="P21" s="201"/>
      <c r="Q21" s="201"/>
      <c r="R21" s="201">
        <v>0.18000000000000002</v>
      </c>
      <c r="S21" s="201"/>
      <c r="T21" s="201"/>
      <c r="U21" s="201"/>
      <c r="V21" s="201"/>
      <c r="W21" s="201"/>
      <c r="X21" s="201">
        <v>0.42</v>
      </c>
      <c r="Y21" s="201">
        <v>0.28000000000000003</v>
      </c>
      <c r="Z21" s="201">
        <v>0.26</v>
      </c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>
        <v>0.25</v>
      </c>
      <c r="AM21" s="201">
        <v>0.4</v>
      </c>
      <c r="AN21" s="201"/>
      <c r="AO21" s="201"/>
      <c r="AP21" s="201"/>
      <c r="AQ21" s="201"/>
      <c r="AR21" s="201"/>
      <c r="AS21" s="201">
        <v>421.39</v>
      </c>
      <c r="AT21" s="201"/>
      <c r="AU21" s="201">
        <v>1.22</v>
      </c>
      <c r="AV21" s="201"/>
      <c r="AW21" s="201"/>
      <c r="AX21" s="201">
        <v>0.16</v>
      </c>
      <c r="AY21" s="201">
        <v>0.02</v>
      </c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>
        <v>0.11</v>
      </c>
      <c r="BN21" s="201">
        <v>0.02</v>
      </c>
      <c r="BO21" s="201"/>
      <c r="BP21" s="201"/>
      <c r="BQ21" s="201"/>
      <c r="BR21" s="205">
        <v>425.57</v>
      </c>
      <c r="BT21" s="195" t="s">
        <v>131</v>
      </c>
      <c r="BU21" s="201">
        <f t="shared" si="6"/>
        <v>8.9999999999999992E-5</v>
      </c>
      <c r="BV21" s="201">
        <f t="shared" si="6"/>
        <v>2.1479999999999997E-3</v>
      </c>
      <c r="BW21" s="201">
        <f t="shared" si="6"/>
        <v>1.2800000000000002E-4</v>
      </c>
      <c r="BX21" s="201">
        <f t="shared" si="6"/>
        <v>7.9039999999999996E-3</v>
      </c>
      <c r="BY21" s="201">
        <f t="shared" si="6"/>
        <v>0</v>
      </c>
      <c r="BZ21" s="201">
        <f t="shared" si="6"/>
        <v>1.3857E-2</v>
      </c>
      <c r="CA21" s="201">
        <f t="shared" si="6"/>
        <v>0</v>
      </c>
      <c r="CB21" s="201">
        <f t="shared" si="6"/>
        <v>0</v>
      </c>
      <c r="CC21" s="201">
        <f t="shared" si="6"/>
        <v>0</v>
      </c>
      <c r="CD21" s="201">
        <f t="shared" si="6"/>
        <v>0</v>
      </c>
      <c r="CE21" s="201">
        <f t="shared" si="6"/>
        <v>0</v>
      </c>
      <c r="CF21" s="201">
        <f t="shared" si="6"/>
        <v>3.4200000000000002E-4</v>
      </c>
      <c r="CG21" s="201">
        <f t="shared" si="6"/>
        <v>5.8E-5</v>
      </c>
      <c r="CH21" s="201">
        <f t="shared" si="6"/>
        <v>0</v>
      </c>
      <c r="CI21" s="201">
        <f t="shared" si="6"/>
        <v>0</v>
      </c>
      <c r="CJ21" s="201">
        <f t="shared" si="6"/>
        <v>0</v>
      </c>
      <c r="CK21" s="201">
        <f t="shared" si="12"/>
        <v>4.5000000000000004E-4</v>
      </c>
      <c r="CL21" s="201">
        <f t="shared" si="12"/>
        <v>0</v>
      </c>
      <c r="CM21" s="201">
        <f t="shared" si="12"/>
        <v>0</v>
      </c>
      <c r="CN21" s="201">
        <f t="shared" si="12"/>
        <v>0</v>
      </c>
      <c r="CO21" s="201">
        <f t="shared" si="12"/>
        <v>0</v>
      </c>
      <c r="CP21" s="201">
        <f t="shared" si="12"/>
        <v>0</v>
      </c>
      <c r="CQ21" s="201">
        <f t="shared" si="12"/>
        <v>7.5599999999999994E-4</v>
      </c>
      <c r="CR21" s="201">
        <f t="shared" si="12"/>
        <v>5.2640000000000004E-3</v>
      </c>
      <c r="CS21" s="201">
        <f t="shared" si="12"/>
        <v>3.5620000000000001E-3</v>
      </c>
      <c r="CT21" s="201">
        <f t="shared" si="12"/>
        <v>0</v>
      </c>
      <c r="CU21" s="201">
        <f t="shared" si="12"/>
        <v>0</v>
      </c>
      <c r="CV21" s="201">
        <f t="shared" si="12"/>
        <v>0</v>
      </c>
      <c r="CW21" s="201">
        <f t="shared" si="12"/>
        <v>0</v>
      </c>
      <c r="CX21" s="201">
        <f t="shared" si="12"/>
        <v>0</v>
      </c>
      <c r="CY21" s="201">
        <f t="shared" si="12"/>
        <v>0</v>
      </c>
      <c r="CZ21" s="201">
        <f t="shared" si="12"/>
        <v>0</v>
      </c>
      <c r="DA21" s="201">
        <f t="shared" si="13"/>
        <v>0</v>
      </c>
      <c r="DB21" s="201">
        <f t="shared" si="13"/>
        <v>0</v>
      </c>
      <c r="DC21" s="201">
        <f t="shared" si="13"/>
        <v>0</v>
      </c>
      <c r="DD21" s="201">
        <f t="shared" si="13"/>
        <v>0</v>
      </c>
      <c r="DE21" s="201">
        <f t="shared" si="13"/>
        <v>1.225E-3</v>
      </c>
      <c r="DF21" s="201">
        <f t="shared" si="13"/>
        <v>2.2800000000000003E-3</v>
      </c>
      <c r="DG21" s="201">
        <f t="shared" si="13"/>
        <v>0</v>
      </c>
      <c r="DH21" s="201">
        <f t="shared" si="13"/>
        <v>0</v>
      </c>
      <c r="DI21" s="201">
        <f t="shared" si="13"/>
        <v>0</v>
      </c>
      <c r="DJ21" s="201">
        <f t="shared" si="13"/>
        <v>0</v>
      </c>
      <c r="DK21" s="201">
        <f t="shared" si="13"/>
        <v>0</v>
      </c>
      <c r="DL21" s="201">
        <f t="shared" si="13"/>
        <v>21.153777999999999</v>
      </c>
      <c r="DM21" s="201">
        <f t="shared" si="13"/>
        <v>0</v>
      </c>
      <c r="DN21" s="201">
        <f t="shared" si="13"/>
        <v>2.3789999999999999E-2</v>
      </c>
      <c r="DO21" s="201">
        <f t="shared" si="13"/>
        <v>0</v>
      </c>
      <c r="DP21" s="201">
        <f t="shared" si="13"/>
        <v>0</v>
      </c>
      <c r="DQ21" s="201">
        <f t="shared" si="14"/>
        <v>2.2560000000000002E-3</v>
      </c>
      <c r="DR21" s="201">
        <f t="shared" si="14"/>
        <v>8.3999999999999995E-5</v>
      </c>
      <c r="DS21" s="201">
        <f t="shared" si="14"/>
        <v>0</v>
      </c>
      <c r="DT21" s="201">
        <f t="shared" si="14"/>
        <v>0</v>
      </c>
      <c r="DU21" s="201">
        <f t="shared" si="14"/>
        <v>0</v>
      </c>
      <c r="DV21" s="201">
        <f t="shared" si="14"/>
        <v>0</v>
      </c>
      <c r="DW21" s="201">
        <f t="shared" si="14"/>
        <v>0</v>
      </c>
      <c r="DX21" s="201">
        <f t="shared" si="14"/>
        <v>0</v>
      </c>
      <c r="DY21" s="201">
        <f t="shared" si="14"/>
        <v>0</v>
      </c>
      <c r="DZ21" s="201">
        <f t="shared" si="14"/>
        <v>0</v>
      </c>
      <c r="EA21" s="201">
        <f t="shared" si="14"/>
        <v>0</v>
      </c>
      <c r="EB21" s="201">
        <f t="shared" si="14"/>
        <v>0</v>
      </c>
      <c r="EC21" s="201">
        <f t="shared" si="14"/>
        <v>0</v>
      </c>
      <c r="ED21" s="201">
        <f t="shared" si="14"/>
        <v>0</v>
      </c>
      <c r="EE21" s="201">
        <f t="shared" si="14"/>
        <v>0</v>
      </c>
      <c r="EF21" s="201">
        <f t="shared" si="14"/>
        <v>9.5699999999999995E-4</v>
      </c>
      <c r="EG21" s="201">
        <f t="shared" si="15"/>
        <v>3.6000000000000001E-5</v>
      </c>
      <c r="EH21" s="201">
        <f t="shared" si="15"/>
        <v>0</v>
      </c>
      <c r="EI21" s="201">
        <f t="shared" si="15"/>
        <v>0</v>
      </c>
      <c r="EJ21" s="201">
        <f t="shared" si="15"/>
        <v>0</v>
      </c>
      <c r="EK21" s="201">
        <f t="shared" si="7"/>
        <v>21.218965000000001</v>
      </c>
      <c r="EL21" s="202">
        <f t="shared" si="8"/>
        <v>0</v>
      </c>
      <c r="EM21" s="172">
        <f t="shared" si="9"/>
        <v>0</v>
      </c>
      <c r="EO21" s="172">
        <f t="shared" si="11"/>
        <v>0</v>
      </c>
      <c r="EQ21" s="170" t="s">
        <v>131</v>
      </c>
      <c r="ER21" s="172">
        <f t="shared" si="5"/>
        <v>0</v>
      </c>
    </row>
    <row r="22" spans="1:148">
      <c r="A22" s="203" t="s">
        <v>30</v>
      </c>
      <c r="B22" s="204">
        <v>49.31</v>
      </c>
      <c r="C22" s="201">
        <v>37915.680000000008</v>
      </c>
      <c r="D22" s="201">
        <v>212.5</v>
      </c>
      <c r="E22" s="201">
        <v>6666.9800000000023</v>
      </c>
      <c r="F22" s="201"/>
      <c r="G22" s="201">
        <v>17934.979999999996</v>
      </c>
      <c r="H22" s="201"/>
      <c r="I22" s="201">
        <v>8.0500000000000007</v>
      </c>
      <c r="J22" s="201">
        <v>481.55</v>
      </c>
      <c r="K22" s="201">
        <v>635.64</v>
      </c>
      <c r="L22" s="201">
        <v>89.72</v>
      </c>
      <c r="M22" s="201">
        <v>2256.39</v>
      </c>
      <c r="N22" s="201">
        <v>411.76000000000005</v>
      </c>
      <c r="O22" s="201"/>
      <c r="P22" s="201"/>
      <c r="Q22" s="201"/>
      <c r="R22" s="201">
        <v>142.03</v>
      </c>
      <c r="S22" s="201"/>
      <c r="T22" s="201"/>
      <c r="U22" s="201"/>
      <c r="V22" s="201"/>
      <c r="W22" s="201"/>
      <c r="X22" s="201">
        <v>193.63000000000005</v>
      </c>
      <c r="Y22" s="201">
        <v>207.10000000000002</v>
      </c>
      <c r="Z22" s="201">
        <v>173.44</v>
      </c>
      <c r="AA22" s="201"/>
      <c r="AB22" s="201"/>
      <c r="AC22" s="201">
        <v>170.13</v>
      </c>
      <c r="AD22" s="201">
        <v>216.81000000000006</v>
      </c>
      <c r="AE22" s="201"/>
      <c r="AF22" s="201"/>
      <c r="AG22" s="201"/>
      <c r="AH22" s="201"/>
      <c r="AI22" s="201"/>
      <c r="AJ22" s="201"/>
      <c r="AK22" s="201"/>
      <c r="AL22" s="201">
        <v>920.39</v>
      </c>
      <c r="AM22" s="201">
        <v>522.37</v>
      </c>
      <c r="AN22" s="201">
        <v>779.42000000000007</v>
      </c>
      <c r="AO22" s="201"/>
      <c r="AP22" s="201"/>
      <c r="AQ22" s="201"/>
      <c r="AR22" s="201">
        <v>1.55</v>
      </c>
      <c r="AS22" s="201">
        <v>7.2799999999999994</v>
      </c>
      <c r="AT22" s="201">
        <v>25.520000000000007</v>
      </c>
      <c r="AU22" s="201">
        <v>5336.4900000000016</v>
      </c>
      <c r="AV22" s="201">
        <v>1254.7700000000002</v>
      </c>
      <c r="AW22" s="201"/>
      <c r="AX22" s="201">
        <v>64.36</v>
      </c>
      <c r="AY22" s="201">
        <v>566.32000000000005</v>
      </c>
      <c r="AZ22" s="201">
        <v>35.340000000000003</v>
      </c>
      <c r="BA22" s="201">
        <v>2.629999999999999</v>
      </c>
      <c r="BB22" s="201">
        <v>9.7399999999999984</v>
      </c>
      <c r="BC22" s="201">
        <v>18.720000000000002</v>
      </c>
      <c r="BD22" s="201"/>
      <c r="BE22" s="201"/>
      <c r="BF22" s="201">
        <v>1164.0999999999999</v>
      </c>
      <c r="BG22" s="201">
        <v>746.8599999999999</v>
      </c>
      <c r="BH22" s="201">
        <v>9.64</v>
      </c>
      <c r="BI22" s="201">
        <v>767.53</v>
      </c>
      <c r="BJ22" s="201">
        <v>113.08999999999999</v>
      </c>
      <c r="BK22" s="201">
        <v>796.86</v>
      </c>
      <c r="BL22" s="201"/>
      <c r="BM22" s="201">
        <v>46.04000000000002</v>
      </c>
      <c r="BN22" s="201">
        <v>386.80999999999995</v>
      </c>
      <c r="BO22" s="201">
        <v>838.21999999999991</v>
      </c>
      <c r="BP22" s="201">
        <v>84.36999999999999</v>
      </c>
      <c r="BQ22" s="201">
        <v>1.84</v>
      </c>
      <c r="BR22" s="205">
        <v>82265.960000000036</v>
      </c>
      <c r="BT22" s="195" t="s">
        <v>30</v>
      </c>
      <c r="BU22" s="201">
        <f t="shared" si="6"/>
        <v>4.9310000000000007E-2</v>
      </c>
      <c r="BV22" s="201">
        <f t="shared" si="6"/>
        <v>678.69067200000006</v>
      </c>
      <c r="BW22" s="201">
        <f t="shared" si="6"/>
        <v>0.68</v>
      </c>
      <c r="BX22" s="201">
        <f t="shared" si="6"/>
        <v>202.67619200000007</v>
      </c>
      <c r="BY22" s="201">
        <f t="shared" si="6"/>
        <v>0</v>
      </c>
      <c r="BZ22" s="201">
        <f t="shared" si="6"/>
        <v>801.6936059999997</v>
      </c>
      <c r="CA22" s="201">
        <f t="shared" si="6"/>
        <v>0</v>
      </c>
      <c r="CB22" s="201">
        <f t="shared" si="6"/>
        <v>0.14812</v>
      </c>
      <c r="CC22" s="201">
        <f t="shared" si="6"/>
        <v>1.44465</v>
      </c>
      <c r="CD22" s="201">
        <f t="shared" si="6"/>
        <v>0.57207599999999992</v>
      </c>
      <c r="CE22" s="201">
        <f t="shared" si="6"/>
        <v>4.4859999999999997E-2</v>
      </c>
      <c r="CF22" s="201">
        <f t="shared" si="6"/>
        <v>38.584268999999999</v>
      </c>
      <c r="CG22" s="201">
        <f t="shared" si="6"/>
        <v>1.1941040000000001</v>
      </c>
      <c r="CH22" s="201">
        <f t="shared" si="6"/>
        <v>0</v>
      </c>
      <c r="CI22" s="201">
        <f t="shared" si="6"/>
        <v>0</v>
      </c>
      <c r="CJ22" s="201">
        <f t="shared" si="6"/>
        <v>0</v>
      </c>
      <c r="CK22" s="201">
        <f t="shared" si="12"/>
        <v>0.35507500000000003</v>
      </c>
      <c r="CL22" s="201">
        <f t="shared" si="12"/>
        <v>0</v>
      </c>
      <c r="CM22" s="201">
        <f t="shared" si="12"/>
        <v>0</v>
      </c>
      <c r="CN22" s="201">
        <f t="shared" si="12"/>
        <v>0</v>
      </c>
      <c r="CO22" s="201">
        <f t="shared" si="12"/>
        <v>0</v>
      </c>
      <c r="CP22" s="201">
        <f t="shared" si="12"/>
        <v>0</v>
      </c>
      <c r="CQ22" s="201">
        <f t="shared" si="12"/>
        <v>0.34853400000000007</v>
      </c>
      <c r="CR22" s="201">
        <f t="shared" si="12"/>
        <v>3.8934800000000007</v>
      </c>
      <c r="CS22" s="201">
        <f t="shared" si="12"/>
        <v>2.376128</v>
      </c>
      <c r="CT22" s="201">
        <f t="shared" si="12"/>
        <v>0</v>
      </c>
      <c r="CU22" s="201">
        <f t="shared" si="12"/>
        <v>0</v>
      </c>
      <c r="CV22" s="201">
        <f t="shared" si="12"/>
        <v>0.78259800000000002</v>
      </c>
      <c r="CW22" s="201">
        <f t="shared" si="12"/>
        <v>0.69379200000000019</v>
      </c>
      <c r="CX22" s="201">
        <f t="shared" si="12"/>
        <v>0</v>
      </c>
      <c r="CY22" s="201">
        <f t="shared" si="12"/>
        <v>0</v>
      </c>
      <c r="CZ22" s="201">
        <f t="shared" si="12"/>
        <v>0</v>
      </c>
      <c r="DA22" s="201">
        <f t="shared" si="13"/>
        <v>0</v>
      </c>
      <c r="DB22" s="201">
        <f t="shared" si="13"/>
        <v>0</v>
      </c>
      <c r="DC22" s="201">
        <f t="shared" si="13"/>
        <v>0</v>
      </c>
      <c r="DD22" s="201">
        <f t="shared" si="13"/>
        <v>0</v>
      </c>
      <c r="DE22" s="201">
        <f t="shared" si="13"/>
        <v>4.5099109999999998</v>
      </c>
      <c r="DF22" s="201">
        <f t="shared" si="13"/>
        <v>2.977509</v>
      </c>
      <c r="DG22" s="201">
        <f t="shared" si="13"/>
        <v>13.795734000000001</v>
      </c>
      <c r="DH22" s="201">
        <f t="shared" si="13"/>
        <v>0</v>
      </c>
      <c r="DI22" s="201">
        <f t="shared" si="13"/>
        <v>0</v>
      </c>
      <c r="DJ22" s="201">
        <f t="shared" si="13"/>
        <v>0</v>
      </c>
      <c r="DK22" s="201">
        <f t="shared" si="13"/>
        <v>4.5260000000000002E-2</v>
      </c>
      <c r="DL22" s="201">
        <f t="shared" si="13"/>
        <v>0.365456</v>
      </c>
      <c r="DM22" s="201">
        <f t="shared" si="13"/>
        <v>0.51805600000000007</v>
      </c>
      <c r="DN22" s="201">
        <f t="shared" si="13"/>
        <v>104.06155500000003</v>
      </c>
      <c r="DO22" s="201">
        <f t="shared" si="13"/>
        <v>5.1445570000000016</v>
      </c>
      <c r="DP22" s="201">
        <f t="shared" si="13"/>
        <v>0</v>
      </c>
      <c r="DQ22" s="201">
        <f t="shared" si="14"/>
        <v>0.90747599999999995</v>
      </c>
      <c r="DR22" s="201">
        <f t="shared" si="14"/>
        <v>2.3785440000000002</v>
      </c>
      <c r="DS22" s="201">
        <f t="shared" si="14"/>
        <v>2.2334880000000004</v>
      </c>
      <c r="DT22" s="201">
        <f t="shared" si="14"/>
        <v>6.048999999999998E-3</v>
      </c>
      <c r="DU22" s="201">
        <f t="shared" si="14"/>
        <v>0.26200599999999996</v>
      </c>
      <c r="DV22" s="201">
        <f t="shared" si="14"/>
        <v>8.6112000000000008E-2</v>
      </c>
      <c r="DW22" s="201">
        <f t="shared" si="14"/>
        <v>0</v>
      </c>
      <c r="DX22" s="201">
        <f t="shared" si="14"/>
        <v>0</v>
      </c>
      <c r="DY22" s="201">
        <f t="shared" si="14"/>
        <v>15.016889999999998</v>
      </c>
      <c r="DZ22" s="201">
        <f t="shared" si="14"/>
        <v>7.9167159999999992</v>
      </c>
      <c r="EA22" s="201">
        <f t="shared" si="14"/>
        <v>4.6272000000000008E-2</v>
      </c>
      <c r="EB22" s="201">
        <f t="shared" si="14"/>
        <v>10.822172999999999</v>
      </c>
      <c r="EC22" s="201">
        <f t="shared" si="14"/>
        <v>0.14701699999999998</v>
      </c>
      <c r="ED22" s="201">
        <f t="shared" si="14"/>
        <v>3.1077539999999999</v>
      </c>
      <c r="EE22" s="201">
        <f t="shared" si="14"/>
        <v>0</v>
      </c>
      <c r="EF22" s="201">
        <f t="shared" si="14"/>
        <v>0.40054800000000013</v>
      </c>
      <c r="EG22" s="201">
        <f t="shared" si="15"/>
        <v>0.69625799999999993</v>
      </c>
      <c r="EH22" s="201">
        <f t="shared" si="15"/>
        <v>2.8499479999999995</v>
      </c>
      <c r="EI22" s="201">
        <f t="shared" si="15"/>
        <v>0.126555</v>
      </c>
      <c r="EJ22" s="201">
        <f t="shared" si="15"/>
        <v>6.4400000000000004E-3</v>
      </c>
      <c r="EK22" s="201">
        <f t="shared" si="7"/>
        <v>1912.6557500000001</v>
      </c>
      <c r="EL22" s="202">
        <f t="shared" si="8"/>
        <v>5.0000000000000001E-4</v>
      </c>
      <c r="EM22" s="172">
        <f t="shared" si="9"/>
        <v>5.0000000000000001E-4</v>
      </c>
      <c r="EO22" s="172">
        <f t="shared" si="11"/>
        <v>5.0000000000000001E-4</v>
      </c>
      <c r="EQ22" s="170" t="s">
        <v>30</v>
      </c>
      <c r="ER22" s="172">
        <f t="shared" si="5"/>
        <v>5.0000000000000001E-4</v>
      </c>
    </row>
    <row r="23" spans="1:148">
      <c r="A23" s="203" t="s">
        <v>31</v>
      </c>
      <c r="B23" s="204">
        <v>4.8999999999999986</v>
      </c>
      <c r="C23" s="201">
        <v>1209.48</v>
      </c>
      <c r="D23" s="201">
        <v>0.83000000000000018</v>
      </c>
      <c r="E23" s="201">
        <v>400.94999999999993</v>
      </c>
      <c r="F23" s="201"/>
      <c r="G23" s="201">
        <v>4163.2699999999995</v>
      </c>
      <c r="H23" s="201"/>
      <c r="I23" s="201">
        <v>4.51</v>
      </c>
      <c r="J23" s="201">
        <v>100.06</v>
      </c>
      <c r="K23" s="201">
        <v>126.09</v>
      </c>
      <c r="L23" s="201">
        <v>18.939999999999998</v>
      </c>
      <c r="M23" s="201">
        <v>433.98</v>
      </c>
      <c r="N23" s="201">
        <v>44.430000000000007</v>
      </c>
      <c r="O23" s="201"/>
      <c r="P23" s="201"/>
      <c r="Q23" s="201"/>
      <c r="R23" s="201">
        <v>29.019999999999996</v>
      </c>
      <c r="S23" s="201"/>
      <c r="T23" s="201"/>
      <c r="U23" s="201"/>
      <c r="V23" s="201"/>
      <c r="W23" s="201"/>
      <c r="X23" s="201">
        <v>23.320000000000004</v>
      </c>
      <c r="Y23" s="201">
        <v>23.830000000000002</v>
      </c>
      <c r="Z23" s="201">
        <v>19.03</v>
      </c>
      <c r="AA23" s="201"/>
      <c r="AB23" s="201"/>
      <c r="AC23" s="201">
        <v>54.170000000000009</v>
      </c>
      <c r="AD23" s="201">
        <v>39.97</v>
      </c>
      <c r="AE23" s="201"/>
      <c r="AF23" s="201"/>
      <c r="AG23" s="201"/>
      <c r="AH23" s="201"/>
      <c r="AI23" s="201"/>
      <c r="AJ23" s="201"/>
      <c r="AK23" s="201"/>
      <c r="AL23" s="201">
        <v>136.27000000000001</v>
      </c>
      <c r="AM23" s="201">
        <v>86.749999999999986</v>
      </c>
      <c r="AN23" s="201">
        <v>142.61999999999998</v>
      </c>
      <c r="AO23" s="201"/>
      <c r="AP23" s="201"/>
      <c r="AQ23" s="201"/>
      <c r="AR23" s="201">
        <v>0.58000000000000007</v>
      </c>
      <c r="AS23" s="201">
        <v>3.5</v>
      </c>
      <c r="AT23" s="201">
        <v>4.08</v>
      </c>
      <c r="AU23" s="201">
        <v>266.65999999999997</v>
      </c>
      <c r="AV23" s="201">
        <v>212.24</v>
      </c>
      <c r="AW23" s="201"/>
      <c r="AX23" s="201">
        <v>13.170000000000003</v>
      </c>
      <c r="AY23" s="201">
        <v>519.76</v>
      </c>
      <c r="AZ23" s="201">
        <v>20.89</v>
      </c>
      <c r="BA23" s="201">
        <v>1.02</v>
      </c>
      <c r="BB23" s="201">
        <v>1.84</v>
      </c>
      <c r="BC23" s="201">
        <v>2.8699999999999997</v>
      </c>
      <c r="BD23" s="201"/>
      <c r="BE23" s="201"/>
      <c r="BF23" s="201">
        <v>200.39</v>
      </c>
      <c r="BG23" s="201">
        <v>154.77000000000001</v>
      </c>
      <c r="BH23" s="201"/>
      <c r="BI23" s="201">
        <v>160.96</v>
      </c>
      <c r="BJ23" s="201">
        <v>23.48</v>
      </c>
      <c r="BK23" s="201">
        <v>177.09000000000003</v>
      </c>
      <c r="BL23" s="201"/>
      <c r="BM23" s="201">
        <v>5.3499999999999979</v>
      </c>
      <c r="BN23" s="201">
        <v>304.97999999999996</v>
      </c>
      <c r="BO23" s="201">
        <v>150.82999999999998</v>
      </c>
      <c r="BP23" s="201">
        <v>84.38</v>
      </c>
      <c r="BQ23" s="201">
        <v>-6.0000000000000005E-2</v>
      </c>
      <c r="BR23" s="205">
        <v>9371.2000000000007</v>
      </c>
      <c r="BT23" s="195" t="s">
        <v>31</v>
      </c>
      <c r="BU23" s="201">
        <f t="shared" si="6"/>
        <v>4.899999999999999E-3</v>
      </c>
      <c r="BV23" s="201">
        <f t="shared" si="6"/>
        <v>21.649691999999998</v>
      </c>
      <c r="BW23" s="201">
        <f t="shared" si="6"/>
        <v>2.6560000000000008E-3</v>
      </c>
      <c r="BX23" s="201">
        <f t="shared" si="6"/>
        <v>12.188879999999997</v>
      </c>
      <c r="BY23" s="201">
        <f t="shared" si="6"/>
        <v>0</v>
      </c>
      <c r="BZ23" s="201">
        <f t="shared" si="6"/>
        <v>186.09816899999996</v>
      </c>
      <c r="CA23" s="201">
        <f t="shared" si="6"/>
        <v>0</v>
      </c>
      <c r="CB23" s="201">
        <f t="shared" si="6"/>
        <v>8.2983999999999988E-2</v>
      </c>
      <c r="CC23" s="201">
        <f t="shared" si="6"/>
        <v>0.30018</v>
      </c>
      <c r="CD23" s="201">
        <f t="shared" si="6"/>
        <v>0.113481</v>
      </c>
      <c r="CE23" s="201">
        <f t="shared" si="6"/>
        <v>9.4699999999999993E-3</v>
      </c>
      <c r="CF23" s="201">
        <f t="shared" si="6"/>
        <v>7.4210580000000004</v>
      </c>
      <c r="CG23" s="201">
        <f t="shared" si="6"/>
        <v>0.12884700000000002</v>
      </c>
      <c r="CH23" s="201">
        <f t="shared" si="6"/>
        <v>0</v>
      </c>
      <c r="CI23" s="201">
        <f t="shared" si="6"/>
        <v>0</v>
      </c>
      <c r="CJ23" s="201">
        <f t="shared" si="6"/>
        <v>0</v>
      </c>
      <c r="CK23" s="201">
        <f t="shared" si="12"/>
        <v>7.2549999999999989E-2</v>
      </c>
      <c r="CL23" s="201">
        <f t="shared" si="12"/>
        <v>0</v>
      </c>
      <c r="CM23" s="201">
        <f t="shared" si="12"/>
        <v>0</v>
      </c>
      <c r="CN23" s="201">
        <f t="shared" si="12"/>
        <v>0</v>
      </c>
      <c r="CO23" s="201">
        <f t="shared" si="12"/>
        <v>0</v>
      </c>
      <c r="CP23" s="201">
        <f t="shared" si="12"/>
        <v>0</v>
      </c>
      <c r="CQ23" s="201">
        <f t="shared" si="12"/>
        <v>4.1976000000000006E-2</v>
      </c>
      <c r="CR23" s="201">
        <f t="shared" si="12"/>
        <v>0.44800400000000007</v>
      </c>
      <c r="CS23" s="201">
        <f t="shared" si="12"/>
        <v>0.26071100000000003</v>
      </c>
      <c r="CT23" s="201">
        <f t="shared" si="12"/>
        <v>0</v>
      </c>
      <c r="CU23" s="201">
        <f t="shared" si="12"/>
        <v>0</v>
      </c>
      <c r="CV23" s="201">
        <f t="shared" si="12"/>
        <v>0.24918200000000004</v>
      </c>
      <c r="CW23" s="201">
        <f t="shared" si="12"/>
        <v>0.12790399999999999</v>
      </c>
      <c r="CX23" s="201">
        <f t="shared" si="12"/>
        <v>0</v>
      </c>
      <c r="CY23" s="201">
        <f t="shared" si="12"/>
        <v>0</v>
      </c>
      <c r="CZ23" s="201">
        <f t="shared" si="12"/>
        <v>0</v>
      </c>
      <c r="DA23" s="201">
        <f t="shared" si="13"/>
        <v>0</v>
      </c>
      <c r="DB23" s="201">
        <f t="shared" si="13"/>
        <v>0</v>
      </c>
      <c r="DC23" s="201">
        <f t="shared" si="13"/>
        <v>0</v>
      </c>
      <c r="DD23" s="201">
        <f t="shared" si="13"/>
        <v>0</v>
      </c>
      <c r="DE23" s="201">
        <f t="shared" si="13"/>
        <v>0.66772300000000007</v>
      </c>
      <c r="DF23" s="201">
        <f t="shared" si="13"/>
        <v>0.49447499999999994</v>
      </c>
      <c r="DG23" s="201">
        <f t="shared" si="13"/>
        <v>2.5243739999999995</v>
      </c>
      <c r="DH23" s="201">
        <f t="shared" si="13"/>
        <v>0</v>
      </c>
      <c r="DI23" s="201">
        <f t="shared" si="13"/>
        <v>0</v>
      </c>
      <c r="DJ23" s="201">
        <f t="shared" si="13"/>
        <v>0</v>
      </c>
      <c r="DK23" s="201">
        <f t="shared" si="13"/>
        <v>1.6936000000000003E-2</v>
      </c>
      <c r="DL23" s="201">
        <f t="shared" si="13"/>
        <v>0.1757</v>
      </c>
      <c r="DM23" s="201">
        <f t="shared" si="13"/>
        <v>8.2823999999999995E-2</v>
      </c>
      <c r="DN23" s="201">
        <f t="shared" si="13"/>
        <v>5.1998699999999998</v>
      </c>
      <c r="DO23" s="201">
        <f t="shared" si="13"/>
        <v>0.87018400000000007</v>
      </c>
      <c r="DP23" s="201">
        <f t="shared" si="13"/>
        <v>0</v>
      </c>
      <c r="DQ23" s="201">
        <f t="shared" si="14"/>
        <v>0.18569700000000006</v>
      </c>
      <c r="DR23" s="201">
        <f t="shared" si="14"/>
        <v>2.182992</v>
      </c>
      <c r="DS23" s="201">
        <f t="shared" si="14"/>
        <v>1.3202480000000001</v>
      </c>
      <c r="DT23" s="201">
        <f t="shared" si="14"/>
        <v>2.346E-3</v>
      </c>
      <c r="DU23" s="201">
        <f t="shared" si="14"/>
        <v>4.9496000000000005E-2</v>
      </c>
      <c r="DV23" s="201">
        <f t="shared" si="14"/>
        <v>1.3201999999999998E-2</v>
      </c>
      <c r="DW23" s="201">
        <f t="shared" si="14"/>
        <v>0</v>
      </c>
      <c r="DX23" s="201">
        <f t="shared" si="14"/>
        <v>0</v>
      </c>
      <c r="DY23" s="201">
        <f t="shared" si="14"/>
        <v>2.5850309999999999</v>
      </c>
      <c r="DZ23" s="201">
        <f t="shared" si="14"/>
        <v>1.6405620000000001</v>
      </c>
      <c r="EA23" s="201">
        <f t="shared" si="14"/>
        <v>0</v>
      </c>
      <c r="EB23" s="201">
        <f t="shared" si="14"/>
        <v>2.269536</v>
      </c>
      <c r="EC23" s="201">
        <f t="shared" si="14"/>
        <v>3.0523999999999999E-2</v>
      </c>
      <c r="ED23" s="201">
        <f t="shared" si="14"/>
        <v>0.69065100000000013</v>
      </c>
      <c r="EE23" s="201">
        <f t="shared" si="14"/>
        <v>0</v>
      </c>
      <c r="EF23" s="201">
        <f t="shared" si="14"/>
        <v>4.6544999999999975E-2</v>
      </c>
      <c r="EG23" s="201">
        <f t="shared" si="15"/>
        <v>0.5489639999999999</v>
      </c>
      <c r="EH23" s="201">
        <f t="shared" si="15"/>
        <v>0.51282199999999989</v>
      </c>
      <c r="EI23" s="201">
        <f t="shared" si="15"/>
        <v>0.12656999999999999</v>
      </c>
      <c r="EJ23" s="201">
        <f t="shared" si="15"/>
        <v>-2.1000000000000001E-4</v>
      </c>
      <c r="EK23" s="201">
        <f t="shared" si="7"/>
        <v>251.43770599999991</v>
      </c>
      <c r="EL23" s="202">
        <f t="shared" si="8"/>
        <v>1E-4</v>
      </c>
      <c r="EM23" s="172">
        <f t="shared" si="9"/>
        <v>1E-4</v>
      </c>
      <c r="EO23" s="172">
        <f t="shared" si="11"/>
        <v>1E-4</v>
      </c>
      <c r="EQ23" s="170" t="s">
        <v>31</v>
      </c>
      <c r="ER23" s="172">
        <f t="shared" si="5"/>
        <v>1E-4</v>
      </c>
    </row>
    <row r="24" spans="1:148">
      <c r="A24" s="203" t="s">
        <v>32</v>
      </c>
      <c r="B24" s="204">
        <v>101564.06000000003</v>
      </c>
      <c r="C24" s="201">
        <v>274564.88</v>
      </c>
      <c r="D24" s="201">
        <v>173722.40000000002</v>
      </c>
      <c r="E24" s="201">
        <v>869638.21</v>
      </c>
      <c r="F24" s="201">
        <v>174828.58000000002</v>
      </c>
      <c r="G24" s="201">
        <v>489549.54999999993</v>
      </c>
      <c r="H24" s="201">
        <v>144705.96</v>
      </c>
      <c r="I24" s="201">
        <v>192454.49999999997</v>
      </c>
      <c r="J24" s="201">
        <v>63326.85</v>
      </c>
      <c r="K24" s="201">
        <v>83236.62</v>
      </c>
      <c r="L24" s="201">
        <v>30126.670000000002</v>
      </c>
      <c r="M24" s="201">
        <v>460152.90999999992</v>
      </c>
      <c r="N24" s="201">
        <v>61632.370000000017</v>
      </c>
      <c r="O24" s="201">
        <v>1251460.58</v>
      </c>
      <c r="P24" s="201">
        <v>128731.64</v>
      </c>
      <c r="Q24" s="201">
        <v>325522.3</v>
      </c>
      <c r="R24" s="201">
        <v>166903.21</v>
      </c>
      <c r="S24" s="201">
        <v>577786.92999999993</v>
      </c>
      <c r="T24" s="201">
        <v>272089.76</v>
      </c>
      <c r="U24" s="201">
        <v>102664.52</v>
      </c>
      <c r="V24" s="201">
        <v>134684.96999999997</v>
      </c>
      <c r="W24" s="201">
        <v>216657.09999999998</v>
      </c>
      <c r="X24" s="201">
        <v>251922.59999999998</v>
      </c>
      <c r="Y24" s="201">
        <v>279031.97000000003</v>
      </c>
      <c r="Z24" s="201">
        <v>271851.21000000002</v>
      </c>
      <c r="AA24" s="201">
        <v>100939.95000000001</v>
      </c>
      <c r="AB24" s="201">
        <v>309178.18000000005</v>
      </c>
      <c r="AC24" s="201">
        <v>33320.969999999994</v>
      </c>
      <c r="AD24" s="201">
        <v>103206.99000000003</v>
      </c>
      <c r="AE24" s="201">
        <v>298757.39999999997</v>
      </c>
      <c r="AF24" s="201">
        <v>148524.78000000003</v>
      </c>
      <c r="AG24" s="201">
        <v>97667.89</v>
      </c>
      <c r="AH24" s="201">
        <v>131559.20000000001</v>
      </c>
      <c r="AI24" s="201">
        <v>33641.46</v>
      </c>
      <c r="AJ24" s="201">
        <v>13498.150000000001</v>
      </c>
      <c r="AK24" s="201">
        <v>399859.73</v>
      </c>
      <c r="AL24" s="201">
        <v>122879.69</v>
      </c>
      <c r="AM24" s="201">
        <v>103656.51</v>
      </c>
      <c r="AN24" s="201">
        <v>101463.61</v>
      </c>
      <c r="AO24" s="201"/>
      <c r="AP24" s="201">
        <v>126.17999999999999</v>
      </c>
      <c r="AQ24" s="201"/>
      <c r="AR24" s="201">
        <v>1843.2599999999998</v>
      </c>
      <c r="AS24" s="201">
        <v>1101765.1199999999</v>
      </c>
      <c r="AT24" s="201">
        <v>794194.03999999992</v>
      </c>
      <c r="AU24" s="201">
        <v>358915.35</v>
      </c>
      <c r="AV24" s="201">
        <v>162709.97999999998</v>
      </c>
      <c r="AW24" s="201">
        <v>887217.2699999999</v>
      </c>
      <c r="AX24" s="201">
        <v>199237.24000000014</v>
      </c>
      <c r="AY24" s="201">
        <v>444372.06999999995</v>
      </c>
      <c r="AZ24" s="201">
        <v>438920.91</v>
      </c>
      <c r="BA24" s="201">
        <v>116172.91999999998</v>
      </c>
      <c r="BB24" s="201">
        <v>741021.41999999993</v>
      </c>
      <c r="BC24" s="201">
        <v>188009.16999999998</v>
      </c>
      <c r="BD24" s="201">
        <v>1355054.5300000003</v>
      </c>
      <c r="BE24" s="201">
        <v>234585.88999999996</v>
      </c>
      <c r="BF24" s="201">
        <v>150980.26999999999</v>
      </c>
      <c r="BG24" s="201">
        <v>103077.75000000003</v>
      </c>
      <c r="BH24" s="201">
        <v>222976.26999999996</v>
      </c>
      <c r="BI24" s="201">
        <v>101068.84000000003</v>
      </c>
      <c r="BJ24" s="201">
        <v>381970.50000000006</v>
      </c>
      <c r="BK24" s="201">
        <v>105768.58999999998</v>
      </c>
      <c r="BL24" s="201"/>
      <c r="BM24" s="201">
        <v>688681.23</v>
      </c>
      <c r="BN24" s="201">
        <v>295594.97000000003</v>
      </c>
      <c r="BO24" s="201">
        <v>135266.07</v>
      </c>
      <c r="BP24" s="201">
        <v>73500.960000000006</v>
      </c>
      <c r="BQ24" s="201">
        <v>34415.290000000008</v>
      </c>
      <c r="BR24" s="205">
        <v>18414410.949999996</v>
      </c>
      <c r="BT24" s="195" t="s">
        <v>32</v>
      </c>
      <c r="BU24" s="201">
        <f t="shared" si="6"/>
        <v>101.56406000000003</v>
      </c>
      <c r="BV24" s="201">
        <f t="shared" si="6"/>
        <v>4914.7113520000003</v>
      </c>
      <c r="BW24" s="201">
        <f t="shared" si="6"/>
        <v>555.91168000000005</v>
      </c>
      <c r="BX24" s="201">
        <f t="shared" si="6"/>
        <v>26437.001583999998</v>
      </c>
      <c r="BY24" s="201">
        <f t="shared" si="6"/>
        <v>699.31432000000007</v>
      </c>
      <c r="BZ24" s="201">
        <f t="shared" si="6"/>
        <v>21882.864884999995</v>
      </c>
      <c r="CA24" s="201">
        <f t="shared" si="6"/>
        <v>4066.2374759999998</v>
      </c>
      <c r="CB24" s="201">
        <f t="shared" si="6"/>
        <v>3541.1627999999996</v>
      </c>
      <c r="CC24" s="201">
        <f t="shared" si="6"/>
        <v>189.98054999999999</v>
      </c>
      <c r="CD24" s="201">
        <f t="shared" si="6"/>
        <v>74.912957999999989</v>
      </c>
      <c r="CE24" s="201">
        <f t="shared" si="6"/>
        <v>15.063335000000002</v>
      </c>
      <c r="CF24" s="201">
        <f t="shared" si="6"/>
        <v>7868.6147609999989</v>
      </c>
      <c r="CG24" s="201">
        <f t="shared" si="6"/>
        <v>178.73387300000005</v>
      </c>
      <c r="CH24" s="201">
        <f t="shared" si="6"/>
        <v>106123.85718400001</v>
      </c>
      <c r="CI24" s="201">
        <f t="shared" si="6"/>
        <v>411.94124800000003</v>
      </c>
      <c r="CJ24" s="201">
        <f t="shared" si="6"/>
        <v>36816.57213</v>
      </c>
      <c r="CK24" s="201">
        <f t="shared" si="12"/>
        <v>417.25802499999998</v>
      </c>
      <c r="CL24" s="201">
        <f t="shared" si="12"/>
        <v>8609.0252569999993</v>
      </c>
      <c r="CM24" s="201">
        <f t="shared" si="12"/>
        <v>5088.078512000001</v>
      </c>
      <c r="CN24" s="201">
        <f t="shared" si="12"/>
        <v>338.79291599999999</v>
      </c>
      <c r="CO24" s="201">
        <f t="shared" si="12"/>
        <v>2020.2745499999994</v>
      </c>
      <c r="CP24" s="201">
        <f t="shared" si="12"/>
        <v>108.32854999999999</v>
      </c>
      <c r="CQ24" s="201">
        <f t="shared" si="12"/>
        <v>453.46067999999997</v>
      </c>
      <c r="CR24" s="201">
        <f t="shared" si="12"/>
        <v>5245.8010360000007</v>
      </c>
      <c r="CS24" s="201">
        <f t="shared" si="12"/>
        <v>3724.3615770000006</v>
      </c>
      <c r="CT24" s="201">
        <f t="shared" si="12"/>
        <v>211.973895</v>
      </c>
      <c r="CU24" s="201">
        <f t="shared" si="12"/>
        <v>958.45235800000012</v>
      </c>
      <c r="CV24" s="201">
        <f t="shared" si="12"/>
        <v>153.27646199999998</v>
      </c>
      <c r="CW24" s="201">
        <f t="shared" si="12"/>
        <v>330.26236800000015</v>
      </c>
      <c r="CX24" s="201">
        <f t="shared" si="12"/>
        <v>926.14793999999983</v>
      </c>
      <c r="CY24" s="201">
        <f t="shared" si="12"/>
        <v>1470.3953220000003</v>
      </c>
      <c r="CZ24" s="201">
        <f t="shared" si="12"/>
        <v>2138.9267909999999</v>
      </c>
      <c r="DA24" s="201">
        <f t="shared" si="13"/>
        <v>1789.2051200000001</v>
      </c>
      <c r="DB24" s="201">
        <f t="shared" si="13"/>
        <v>198.48461399999999</v>
      </c>
      <c r="DC24" s="201">
        <f t="shared" si="13"/>
        <v>6.7490750000000013</v>
      </c>
      <c r="DD24" s="201">
        <f t="shared" si="13"/>
        <v>199.92986500000001</v>
      </c>
      <c r="DE24" s="201">
        <f t="shared" si="13"/>
        <v>602.11048099999994</v>
      </c>
      <c r="DF24" s="201">
        <f t="shared" si="13"/>
        <v>590.84210699999994</v>
      </c>
      <c r="DG24" s="201">
        <f t="shared" si="13"/>
        <v>1795.9058970000001</v>
      </c>
      <c r="DH24" s="201">
        <f t="shared" si="13"/>
        <v>0</v>
      </c>
      <c r="DI24" s="201">
        <f t="shared" si="13"/>
        <v>3.6087479999999998</v>
      </c>
      <c r="DJ24" s="201">
        <f t="shared" si="13"/>
        <v>0</v>
      </c>
      <c r="DK24" s="201">
        <f t="shared" si="13"/>
        <v>53.823191999999992</v>
      </c>
      <c r="DL24" s="201">
        <f t="shared" si="13"/>
        <v>55308.609023999998</v>
      </c>
      <c r="DM24" s="201">
        <f t="shared" si="13"/>
        <v>16122.139011999998</v>
      </c>
      <c r="DN24" s="201">
        <f t="shared" si="13"/>
        <v>6998.8493249999992</v>
      </c>
      <c r="DO24" s="201">
        <f t="shared" si="13"/>
        <v>667.11091799999997</v>
      </c>
      <c r="DP24" s="201">
        <f t="shared" si="13"/>
        <v>4879.6949849999992</v>
      </c>
      <c r="DQ24" s="201">
        <f t="shared" si="14"/>
        <v>2809.245084000002</v>
      </c>
      <c r="DR24" s="201">
        <f t="shared" si="14"/>
        <v>1866.3626939999997</v>
      </c>
      <c r="DS24" s="201">
        <f t="shared" si="14"/>
        <v>27739.801512000002</v>
      </c>
      <c r="DT24" s="201">
        <f t="shared" si="14"/>
        <v>267.19771599999996</v>
      </c>
      <c r="DU24" s="201">
        <f t="shared" si="14"/>
        <v>19933.476197999997</v>
      </c>
      <c r="DV24" s="201">
        <f t="shared" si="14"/>
        <v>864.84218199999987</v>
      </c>
      <c r="DW24" s="201">
        <f t="shared" si="14"/>
        <v>58673.861149000011</v>
      </c>
      <c r="DX24" s="201">
        <f t="shared" si="14"/>
        <v>586.46472499999993</v>
      </c>
      <c r="DY24" s="201">
        <f t="shared" si="14"/>
        <v>1947.6454829999998</v>
      </c>
      <c r="DZ24" s="201">
        <f t="shared" si="14"/>
        <v>1092.6241500000003</v>
      </c>
      <c r="EA24" s="201">
        <f t="shared" si="14"/>
        <v>1070.2860959999998</v>
      </c>
      <c r="EB24" s="201">
        <f t="shared" si="14"/>
        <v>1425.0706440000004</v>
      </c>
      <c r="EC24" s="201">
        <f t="shared" si="14"/>
        <v>496.56165000000004</v>
      </c>
      <c r="ED24" s="201">
        <f t="shared" si="14"/>
        <v>412.49750099999989</v>
      </c>
      <c r="EE24" s="201">
        <f t="shared" si="14"/>
        <v>0</v>
      </c>
      <c r="EF24" s="201">
        <f t="shared" si="14"/>
        <v>5991.5267009999998</v>
      </c>
      <c r="EG24" s="201">
        <f t="shared" si="15"/>
        <v>532.07094600000005</v>
      </c>
      <c r="EH24" s="201">
        <f t="shared" si="15"/>
        <v>459.90463799999998</v>
      </c>
      <c r="EI24" s="201">
        <f t="shared" si="15"/>
        <v>110.25144000000002</v>
      </c>
      <c r="EJ24" s="201">
        <f t="shared" si="15"/>
        <v>120.45351500000002</v>
      </c>
      <c r="EK24" s="201">
        <f t="shared" si="7"/>
        <v>461690.46682200005</v>
      </c>
      <c r="EL24" s="202">
        <f t="shared" si="8"/>
        <v>0.13059999999999999</v>
      </c>
      <c r="EM24" s="172">
        <f t="shared" si="9"/>
        <v>0.12640000000000001</v>
      </c>
      <c r="EO24" s="172">
        <f t="shared" si="11"/>
        <v>0.12640000000000001</v>
      </c>
      <c r="EQ24" s="170" t="s">
        <v>32</v>
      </c>
      <c r="ER24" s="172">
        <f t="shared" si="5"/>
        <v>0.12640000000000001</v>
      </c>
    </row>
    <row r="25" spans="1:148">
      <c r="A25" s="203" t="s">
        <v>33</v>
      </c>
      <c r="B25" s="204">
        <v>22511.280000000002</v>
      </c>
      <c r="C25" s="201">
        <v>44484.640000000014</v>
      </c>
      <c r="D25" s="201">
        <v>17191.54</v>
      </c>
      <c r="E25" s="201">
        <v>117416.69000000005</v>
      </c>
      <c r="F25" s="201"/>
      <c r="G25" s="201">
        <v>32083.370000000003</v>
      </c>
      <c r="H25" s="201"/>
      <c r="I25" s="201">
        <v>158.07</v>
      </c>
      <c r="J25" s="201">
        <v>163930.97999999998</v>
      </c>
      <c r="K25" s="201">
        <v>14875.619999999999</v>
      </c>
      <c r="L25" s="201">
        <v>2102.2800000000002</v>
      </c>
      <c r="M25" s="201">
        <v>55526.930000000015</v>
      </c>
      <c r="N25" s="201">
        <v>13151.179999999997</v>
      </c>
      <c r="O25" s="201"/>
      <c r="P25" s="201"/>
      <c r="Q25" s="201"/>
      <c r="R25" s="201">
        <v>47026.709999999992</v>
      </c>
      <c r="S25" s="201"/>
      <c r="T25" s="201"/>
      <c r="U25" s="201"/>
      <c r="V25" s="201"/>
      <c r="W25" s="201"/>
      <c r="X25" s="201">
        <v>89518.310000000012</v>
      </c>
      <c r="Y25" s="201">
        <v>94699.060000000041</v>
      </c>
      <c r="Z25" s="201">
        <v>80331.999999999985</v>
      </c>
      <c r="AA25" s="201"/>
      <c r="AB25" s="201"/>
      <c r="AC25" s="201">
        <v>2061.06</v>
      </c>
      <c r="AD25" s="201">
        <v>5150.2699999999995</v>
      </c>
      <c r="AE25" s="201"/>
      <c r="AF25" s="201"/>
      <c r="AG25" s="201"/>
      <c r="AH25" s="201"/>
      <c r="AI25" s="201"/>
      <c r="AJ25" s="201"/>
      <c r="AK25" s="201"/>
      <c r="AL25" s="201">
        <v>21357.810000000005</v>
      </c>
      <c r="AM25" s="201">
        <v>12425.74</v>
      </c>
      <c r="AN25" s="201">
        <v>18160.099999999995</v>
      </c>
      <c r="AO25" s="201"/>
      <c r="AP25" s="201"/>
      <c r="AQ25" s="201"/>
      <c r="AR25" s="201">
        <v>122528.54</v>
      </c>
      <c r="AS25" s="201">
        <v>831.61000000000013</v>
      </c>
      <c r="AT25" s="201">
        <v>608.49000000000012</v>
      </c>
      <c r="AU25" s="201">
        <v>16517.61</v>
      </c>
      <c r="AV25" s="201">
        <v>29193.609999999997</v>
      </c>
      <c r="AW25" s="201"/>
      <c r="AX25" s="201">
        <v>1530.16</v>
      </c>
      <c r="AY25" s="201">
        <v>73687.73</v>
      </c>
      <c r="AZ25" s="201">
        <v>96637.800000000032</v>
      </c>
      <c r="BA25" s="201">
        <v>57382.689999999995</v>
      </c>
      <c r="BB25" s="201">
        <v>231.53</v>
      </c>
      <c r="BC25" s="201">
        <v>447.97</v>
      </c>
      <c r="BD25" s="201"/>
      <c r="BE25" s="201"/>
      <c r="BF25" s="201">
        <v>27070.84</v>
      </c>
      <c r="BG25" s="201">
        <v>18464.130000000005</v>
      </c>
      <c r="BH25" s="201">
        <v>213.51</v>
      </c>
      <c r="BI25" s="201">
        <v>18046.379999999997</v>
      </c>
      <c r="BJ25" s="201">
        <v>2659.7699999999995</v>
      </c>
      <c r="BK25" s="201">
        <v>18900.82</v>
      </c>
      <c r="BL25" s="201">
        <v>43783.73</v>
      </c>
      <c r="BM25" s="201">
        <v>21034.89</v>
      </c>
      <c r="BN25" s="201">
        <v>44927.600000000006</v>
      </c>
      <c r="BO25" s="201">
        <v>22422.049999999996</v>
      </c>
      <c r="BP25" s="201">
        <v>11988.819999999998</v>
      </c>
      <c r="BQ25" s="201">
        <v>43.52</v>
      </c>
      <c r="BR25" s="205">
        <v>1483317.4400000006</v>
      </c>
      <c r="BT25" s="195" t="s">
        <v>33</v>
      </c>
      <c r="BU25" s="201">
        <f t="shared" si="6"/>
        <v>22.511280000000003</v>
      </c>
      <c r="BV25" s="201">
        <f t="shared" si="6"/>
        <v>796.27505600000018</v>
      </c>
      <c r="BW25" s="201">
        <f t="shared" si="6"/>
        <v>55.012928000000002</v>
      </c>
      <c r="BX25" s="201">
        <f t="shared" si="6"/>
        <v>3569.4673760000014</v>
      </c>
      <c r="BY25" s="201">
        <f t="shared" si="6"/>
        <v>0</v>
      </c>
      <c r="BZ25" s="201">
        <f t="shared" si="6"/>
        <v>1434.1266390000001</v>
      </c>
      <c r="CA25" s="201">
        <f t="shared" si="6"/>
        <v>0</v>
      </c>
      <c r="CB25" s="201">
        <f t="shared" si="6"/>
        <v>2.9084879999999997</v>
      </c>
      <c r="CC25" s="201">
        <f t="shared" si="6"/>
        <v>491.79293999999993</v>
      </c>
      <c r="CD25" s="201">
        <f t="shared" si="6"/>
        <v>13.388057999999999</v>
      </c>
      <c r="CE25" s="201">
        <f t="shared" si="6"/>
        <v>1.0511400000000002</v>
      </c>
      <c r="CF25" s="201">
        <f t="shared" si="6"/>
        <v>949.51050300000031</v>
      </c>
      <c r="CG25" s="201">
        <f t="shared" si="6"/>
        <v>38.138421999999984</v>
      </c>
      <c r="CH25" s="201">
        <f t="shared" si="6"/>
        <v>0</v>
      </c>
      <c r="CI25" s="201">
        <f t="shared" si="6"/>
        <v>0</v>
      </c>
      <c r="CJ25" s="201">
        <f t="shared" si="6"/>
        <v>0</v>
      </c>
      <c r="CK25" s="201">
        <f t="shared" si="12"/>
        <v>117.56677499999998</v>
      </c>
      <c r="CL25" s="201">
        <f t="shared" si="12"/>
        <v>0</v>
      </c>
      <c r="CM25" s="201">
        <f t="shared" si="12"/>
        <v>0</v>
      </c>
      <c r="CN25" s="201">
        <f t="shared" si="12"/>
        <v>0</v>
      </c>
      <c r="CO25" s="201">
        <f t="shared" si="12"/>
        <v>0</v>
      </c>
      <c r="CP25" s="201">
        <f t="shared" si="12"/>
        <v>0</v>
      </c>
      <c r="CQ25" s="201">
        <f t="shared" si="12"/>
        <v>161.13295800000003</v>
      </c>
      <c r="CR25" s="201">
        <f t="shared" si="12"/>
        <v>1780.3423280000009</v>
      </c>
      <c r="CS25" s="201">
        <f t="shared" si="12"/>
        <v>1100.5483999999999</v>
      </c>
      <c r="CT25" s="201">
        <f t="shared" si="12"/>
        <v>0</v>
      </c>
      <c r="CU25" s="201">
        <f t="shared" si="12"/>
        <v>0</v>
      </c>
      <c r="CV25" s="201">
        <f t="shared" si="12"/>
        <v>9.4808760000000003</v>
      </c>
      <c r="CW25" s="201">
        <f t="shared" si="12"/>
        <v>16.480864</v>
      </c>
      <c r="CX25" s="201">
        <f t="shared" si="12"/>
        <v>0</v>
      </c>
      <c r="CY25" s="201">
        <f t="shared" si="12"/>
        <v>0</v>
      </c>
      <c r="CZ25" s="201">
        <f t="shared" si="12"/>
        <v>0</v>
      </c>
      <c r="DA25" s="201">
        <f t="shared" si="13"/>
        <v>0</v>
      </c>
      <c r="DB25" s="201">
        <f t="shared" si="13"/>
        <v>0</v>
      </c>
      <c r="DC25" s="201">
        <f t="shared" si="13"/>
        <v>0</v>
      </c>
      <c r="DD25" s="201">
        <f t="shared" si="13"/>
        <v>0</v>
      </c>
      <c r="DE25" s="201">
        <f t="shared" si="13"/>
        <v>104.65326900000002</v>
      </c>
      <c r="DF25" s="201">
        <f t="shared" si="13"/>
        <v>70.826718</v>
      </c>
      <c r="DG25" s="201">
        <f t="shared" si="13"/>
        <v>321.43376999999992</v>
      </c>
      <c r="DH25" s="201">
        <f t="shared" si="13"/>
        <v>0</v>
      </c>
      <c r="DI25" s="201">
        <f t="shared" si="13"/>
        <v>0</v>
      </c>
      <c r="DJ25" s="201">
        <f t="shared" si="13"/>
        <v>0</v>
      </c>
      <c r="DK25" s="201">
        <f t="shared" si="13"/>
        <v>3577.8333680000001</v>
      </c>
      <c r="DL25" s="201">
        <f t="shared" si="13"/>
        <v>41.746822000000009</v>
      </c>
      <c r="DM25" s="201">
        <f t="shared" si="13"/>
        <v>12.352347000000002</v>
      </c>
      <c r="DN25" s="201">
        <f t="shared" si="13"/>
        <v>322.09339499999999</v>
      </c>
      <c r="DO25" s="201">
        <f t="shared" si="13"/>
        <v>119.69380099999999</v>
      </c>
      <c r="DP25" s="201">
        <f t="shared" si="13"/>
        <v>0</v>
      </c>
      <c r="DQ25" s="201">
        <f t="shared" si="14"/>
        <v>21.575256</v>
      </c>
      <c r="DR25" s="201">
        <f t="shared" si="14"/>
        <v>309.48846599999996</v>
      </c>
      <c r="DS25" s="201">
        <f t="shared" si="14"/>
        <v>6107.5089600000028</v>
      </c>
      <c r="DT25" s="201">
        <f t="shared" si="14"/>
        <v>131.98018699999997</v>
      </c>
      <c r="DU25" s="201">
        <f t="shared" si="14"/>
        <v>6.2281570000000004</v>
      </c>
      <c r="DV25" s="201">
        <f t="shared" si="14"/>
        <v>2.0606620000000002</v>
      </c>
      <c r="DW25" s="201">
        <f t="shared" si="14"/>
        <v>0</v>
      </c>
      <c r="DX25" s="201">
        <f t="shared" si="14"/>
        <v>0</v>
      </c>
      <c r="DY25" s="201">
        <f t="shared" si="14"/>
        <v>349.21383600000001</v>
      </c>
      <c r="DZ25" s="201">
        <f t="shared" si="14"/>
        <v>195.71977800000005</v>
      </c>
      <c r="EA25" s="201">
        <f t="shared" si="14"/>
        <v>1.024848</v>
      </c>
      <c r="EB25" s="201">
        <f t="shared" si="14"/>
        <v>254.45395799999994</v>
      </c>
      <c r="EC25" s="201">
        <f t="shared" si="14"/>
        <v>3.4577009999999992</v>
      </c>
      <c r="ED25" s="201">
        <f t="shared" si="14"/>
        <v>73.713197999999991</v>
      </c>
      <c r="EE25" s="201">
        <f t="shared" si="14"/>
        <v>43.783730000000006</v>
      </c>
      <c r="EF25" s="201">
        <f t="shared" si="14"/>
        <v>183.00354299999998</v>
      </c>
      <c r="EG25" s="201">
        <f t="shared" si="15"/>
        <v>80.869680000000002</v>
      </c>
      <c r="EH25" s="201">
        <f t="shared" si="15"/>
        <v>76.234969999999976</v>
      </c>
      <c r="EI25" s="201">
        <f t="shared" si="15"/>
        <v>17.983229999999999</v>
      </c>
      <c r="EJ25" s="201">
        <f t="shared" si="15"/>
        <v>0.15232000000000001</v>
      </c>
      <c r="EK25" s="201">
        <f t="shared" si="7"/>
        <v>22988.821001000004</v>
      </c>
      <c r="EL25" s="202">
        <f t="shared" si="8"/>
        <v>6.4999999999999997E-3</v>
      </c>
      <c r="EM25" s="172">
        <f t="shared" si="9"/>
        <v>6.3E-3</v>
      </c>
      <c r="EO25" s="172">
        <f t="shared" si="11"/>
        <v>6.3E-3</v>
      </c>
      <c r="EQ25" s="170" t="s">
        <v>33</v>
      </c>
      <c r="ER25" s="172">
        <f>EO25</f>
        <v>6.3E-3</v>
      </c>
    </row>
    <row r="26" spans="1:148">
      <c r="A26" s="203" t="s">
        <v>34</v>
      </c>
      <c r="B26" s="204">
        <v>2001.7100000000005</v>
      </c>
      <c r="C26" s="201">
        <v>1018.47</v>
      </c>
      <c r="D26" s="201">
        <v>42455.67</v>
      </c>
      <c r="E26" s="201">
        <v>1121873.6600000001</v>
      </c>
      <c r="F26" s="201">
        <v>100509.57</v>
      </c>
      <c r="G26" s="201">
        <v>7102.7199999999993</v>
      </c>
      <c r="H26" s="201">
        <v>136.80000000000001</v>
      </c>
      <c r="I26" s="201"/>
      <c r="J26" s="201"/>
      <c r="K26" s="201">
        <v>56580.639999999999</v>
      </c>
      <c r="L26" s="201">
        <v>51885.85</v>
      </c>
      <c r="M26" s="201">
        <v>145656.19</v>
      </c>
      <c r="N26" s="201">
        <v>512.69000000000005</v>
      </c>
      <c r="O26" s="201"/>
      <c r="P26" s="201"/>
      <c r="Q26" s="201"/>
      <c r="R26" s="201">
        <v>4069.7099999999996</v>
      </c>
      <c r="S26" s="201"/>
      <c r="T26" s="201"/>
      <c r="U26" s="201"/>
      <c r="V26" s="201"/>
      <c r="W26" s="201"/>
      <c r="X26" s="201">
        <v>7976.670000000001</v>
      </c>
      <c r="Y26" s="201">
        <v>8402.98</v>
      </c>
      <c r="Z26" s="201">
        <v>7012.369999999999</v>
      </c>
      <c r="AA26" s="201"/>
      <c r="AB26" s="201"/>
      <c r="AC26" s="201"/>
      <c r="AD26" s="201">
        <v>3082.6700000000005</v>
      </c>
      <c r="AE26" s="201"/>
      <c r="AF26" s="201"/>
      <c r="AG26" s="201"/>
      <c r="AH26" s="201"/>
      <c r="AI26" s="201"/>
      <c r="AJ26" s="201"/>
      <c r="AK26" s="201"/>
      <c r="AL26" s="201">
        <v>869.8000000000003</v>
      </c>
      <c r="AM26" s="201">
        <v>8369.17</v>
      </c>
      <c r="AN26" s="201"/>
      <c r="AO26" s="201"/>
      <c r="AP26" s="201"/>
      <c r="AQ26" s="201"/>
      <c r="AR26" s="201">
        <v>14.53</v>
      </c>
      <c r="AS26" s="201">
        <v>83.83</v>
      </c>
      <c r="AT26" s="201">
        <v>5.9000000000000021</v>
      </c>
      <c r="AU26" s="201">
        <v>27592.53</v>
      </c>
      <c r="AV26" s="201"/>
      <c r="AW26" s="201">
        <v>59520.249999999993</v>
      </c>
      <c r="AX26" s="201">
        <v>2185.62</v>
      </c>
      <c r="AY26" s="201">
        <v>106.67</v>
      </c>
      <c r="AZ26" s="201">
        <v>5898.25</v>
      </c>
      <c r="BA26" s="201">
        <v>4798.2699999999995</v>
      </c>
      <c r="BB26" s="201"/>
      <c r="BC26" s="201">
        <v>95981.55</v>
      </c>
      <c r="BD26" s="201"/>
      <c r="BE26" s="201"/>
      <c r="BF26" s="201"/>
      <c r="BG26" s="201">
        <v>10.17</v>
      </c>
      <c r="BH26" s="201"/>
      <c r="BI26" s="201"/>
      <c r="BJ26" s="201"/>
      <c r="BK26" s="201"/>
      <c r="BL26" s="201"/>
      <c r="BM26" s="201">
        <v>1870.64</v>
      </c>
      <c r="BN26" s="201">
        <v>237.42</v>
      </c>
      <c r="BO26" s="201">
        <v>271.2</v>
      </c>
      <c r="BP26" s="201">
        <v>-1.21</v>
      </c>
      <c r="BQ26" s="201">
        <v>6484.7099999999991</v>
      </c>
      <c r="BR26" s="205">
        <v>1774577.67</v>
      </c>
      <c r="BT26" s="195" t="s">
        <v>34</v>
      </c>
      <c r="BU26" s="201">
        <f t="shared" si="6"/>
        <v>2.0017100000000005</v>
      </c>
      <c r="BV26" s="201">
        <f t="shared" si="6"/>
        <v>18.230612999999998</v>
      </c>
      <c r="BW26" s="201">
        <f t="shared" si="6"/>
        <v>135.85814400000001</v>
      </c>
      <c r="BX26" s="201">
        <f t="shared" si="6"/>
        <v>34104.959264000005</v>
      </c>
      <c r="BY26" s="201">
        <f t="shared" si="6"/>
        <v>402.03828000000004</v>
      </c>
      <c r="BZ26" s="201">
        <f t="shared" si="6"/>
        <v>317.49158399999993</v>
      </c>
      <c r="CA26" s="201">
        <f t="shared" si="6"/>
        <v>3.8440800000000004</v>
      </c>
      <c r="CB26" s="201">
        <f t="shared" si="6"/>
        <v>0</v>
      </c>
      <c r="CC26" s="201">
        <f t="shared" si="6"/>
        <v>0</v>
      </c>
      <c r="CD26" s="201">
        <f t="shared" si="6"/>
        <v>50.922575999999999</v>
      </c>
      <c r="CE26" s="201">
        <f t="shared" si="6"/>
        <v>25.942924999999999</v>
      </c>
      <c r="CF26" s="201">
        <f t="shared" si="6"/>
        <v>2490.7208490000003</v>
      </c>
      <c r="CG26" s="201">
        <f t="shared" si="6"/>
        <v>1.486801</v>
      </c>
      <c r="CH26" s="201">
        <f t="shared" si="6"/>
        <v>0</v>
      </c>
      <c r="CI26" s="201">
        <f t="shared" si="6"/>
        <v>0</v>
      </c>
      <c r="CJ26" s="201">
        <f t="shared" si="6"/>
        <v>0</v>
      </c>
      <c r="CK26" s="201">
        <f t="shared" si="12"/>
        <v>10.174275</v>
      </c>
      <c r="CL26" s="201">
        <f t="shared" si="12"/>
        <v>0</v>
      </c>
      <c r="CM26" s="201">
        <f t="shared" si="12"/>
        <v>0</v>
      </c>
      <c r="CN26" s="201">
        <f t="shared" si="12"/>
        <v>0</v>
      </c>
      <c r="CO26" s="201">
        <f t="shared" si="12"/>
        <v>0</v>
      </c>
      <c r="CP26" s="201">
        <f t="shared" si="12"/>
        <v>0</v>
      </c>
      <c r="CQ26" s="201">
        <f t="shared" si="12"/>
        <v>14.358006000000001</v>
      </c>
      <c r="CR26" s="201">
        <f t="shared" si="12"/>
        <v>157.976024</v>
      </c>
      <c r="CS26" s="201">
        <f t="shared" si="12"/>
        <v>96.069468999999984</v>
      </c>
      <c r="CT26" s="201">
        <f t="shared" si="12"/>
        <v>0</v>
      </c>
      <c r="CU26" s="201">
        <f t="shared" si="12"/>
        <v>0</v>
      </c>
      <c r="CV26" s="201">
        <f t="shared" si="12"/>
        <v>0</v>
      </c>
      <c r="CW26" s="201">
        <f t="shared" si="12"/>
        <v>9.8645440000000022</v>
      </c>
      <c r="CX26" s="201">
        <f t="shared" si="12"/>
        <v>0</v>
      </c>
      <c r="CY26" s="201">
        <f t="shared" si="12"/>
        <v>0</v>
      </c>
      <c r="CZ26" s="201">
        <f t="shared" si="12"/>
        <v>0</v>
      </c>
      <c r="DA26" s="201">
        <f t="shared" si="13"/>
        <v>0</v>
      </c>
      <c r="DB26" s="201">
        <f t="shared" si="13"/>
        <v>0</v>
      </c>
      <c r="DC26" s="201">
        <f t="shared" si="13"/>
        <v>0</v>
      </c>
      <c r="DD26" s="201">
        <f t="shared" si="13"/>
        <v>0</v>
      </c>
      <c r="DE26" s="201">
        <f t="shared" si="13"/>
        <v>4.2620200000000015</v>
      </c>
      <c r="DF26" s="201">
        <f t="shared" si="13"/>
        <v>47.704269000000004</v>
      </c>
      <c r="DG26" s="201">
        <f t="shared" si="13"/>
        <v>0</v>
      </c>
      <c r="DH26" s="201">
        <f t="shared" si="13"/>
        <v>0</v>
      </c>
      <c r="DI26" s="201">
        <f t="shared" si="13"/>
        <v>0</v>
      </c>
      <c r="DJ26" s="201">
        <f t="shared" si="13"/>
        <v>0</v>
      </c>
      <c r="DK26" s="201">
        <f t="shared" si="13"/>
        <v>0.42427599999999999</v>
      </c>
      <c r="DL26" s="201">
        <f t="shared" si="13"/>
        <v>4.2082660000000001</v>
      </c>
      <c r="DM26" s="201">
        <f t="shared" si="13"/>
        <v>0.11977000000000003</v>
      </c>
      <c r="DN26" s="201">
        <f t="shared" si="13"/>
        <v>538.05433499999992</v>
      </c>
      <c r="DO26" s="201">
        <f t="shared" si="13"/>
        <v>0</v>
      </c>
      <c r="DP26" s="201">
        <f t="shared" si="13"/>
        <v>327.36137499999995</v>
      </c>
      <c r="DQ26" s="201">
        <f t="shared" si="14"/>
        <v>30.817241999999997</v>
      </c>
      <c r="DR26" s="201">
        <f t="shared" si="14"/>
        <v>0.44801399999999997</v>
      </c>
      <c r="DS26" s="201">
        <f t="shared" si="14"/>
        <v>372.76940000000002</v>
      </c>
      <c r="DT26" s="201">
        <f t="shared" si="14"/>
        <v>11.036020999999998</v>
      </c>
      <c r="DU26" s="201">
        <f t="shared" si="14"/>
        <v>0</v>
      </c>
      <c r="DV26" s="201">
        <f t="shared" si="14"/>
        <v>441.51513</v>
      </c>
      <c r="DW26" s="201">
        <f t="shared" si="14"/>
        <v>0</v>
      </c>
      <c r="DX26" s="201">
        <f t="shared" si="14"/>
        <v>0</v>
      </c>
      <c r="DY26" s="201">
        <f t="shared" si="14"/>
        <v>0</v>
      </c>
      <c r="DZ26" s="201">
        <f t="shared" si="14"/>
        <v>0.107802</v>
      </c>
      <c r="EA26" s="201">
        <f t="shared" si="14"/>
        <v>0</v>
      </c>
      <c r="EB26" s="201">
        <f t="shared" si="14"/>
        <v>0</v>
      </c>
      <c r="EC26" s="201">
        <f t="shared" si="14"/>
        <v>0</v>
      </c>
      <c r="ED26" s="201">
        <f t="shared" si="14"/>
        <v>0</v>
      </c>
      <c r="EE26" s="201">
        <f t="shared" si="14"/>
        <v>0</v>
      </c>
      <c r="EF26" s="201">
        <f t="shared" si="14"/>
        <v>16.274567999999999</v>
      </c>
      <c r="EG26" s="201">
        <f t="shared" si="15"/>
        <v>0.42735599999999996</v>
      </c>
      <c r="EH26" s="201">
        <f t="shared" si="15"/>
        <v>0.9220799999999999</v>
      </c>
      <c r="EI26" s="201">
        <f t="shared" si="15"/>
        <v>-1.815E-3</v>
      </c>
      <c r="EJ26" s="201">
        <f t="shared" si="15"/>
        <v>22.696484999999999</v>
      </c>
      <c r="EK26" s="201">
        <f t="shared" si="7"/>
        <v>39661.085738000002</v>
      </c>
      <c r="EL26" s="202">
        <f t="shared" si="8"/>
        <v>1.12E-2</v>
      </c>
      <c r="EM26" s="172">
        <f t="shared" si="9"/>
        <v>1.0800000000000001E-2</v>
      </c>
      <c r="EO26" s="172">
        <f t="shared" si="11"/>
        <v>1.0800000000000001E-2</v>
      </c>
      <c r="EQ26" s="170" t="s">
        <v>37</v>
      </c>
      <c r="ER26" s="172">
        <f>EO28</f>
        <v>1.9E-3</v>
      </c>
    </row>
    <row r="27" spans="1:148">
      <c r="A27" s="203" t="s">
        <v>35</v>
      </c>
      <c r="B27" s="204">
        <v>1071.52</v>
      </c>
      <c r="C27" s="201">
        <v>558.30000000000007</v>
      </c>
      <c r="D27" s="201">
        <v>41931.910000000003</v>
      </c>
      <c r="E27" s="201">
        <v>456737.32000000007</v>
      </c>
      <c r="F27" s="201">
        <v>1384.14</v>
      </c>
      <c r="G27" s="201">
        <v>3758.64</v>
      </c>
      <c r="H27" s="201"/>
      <c r="I27" s="201">
        <v>802.12</v>
      </c>
      <c r="J27" s="201"/>
      <c r="K27" s="201"/>
      <c r="L27" s="201">
        <v>30111.579999999994</v>
      </c>
      <c r="M27" s="201">
        <v>489.77000000000004</v>
      </c>
      <c r="N27" s="201">
        <v>261.54000000000002</v>
      </c>
      <c r="O27" s="201"/>
      <c r="P27" s="201"/>
      <c r="Q27" s="201"/>
      <c r="R27" s="201">
        <v>2164.4</v>
      </c>
      <c r="S27" s="201"/>
      <c r="T27" s="201"/>
      <c r="U27" s="201">
        <v>803.28000000000009</v>
      </c>
      <c r="V27" s="201"/>
      <c r="W27" s="201"/>
      <c r="X27" s="201">
        <v>4267.3400000000011</v>
      </c>
      <c r="Y27" s="201">
        <v>4438.37</v>
      </c>
      <c r="Z27" s="201">
        <v>3727.18</v>
      </c>
      <c r="AA27" s="201"/>
      <c r="AB27" s="201"/>
      <c r="AC27" s="201"/>
      <c r="AD27" s="201">
        <v>86.61999999999999</v>
      </c>
      <c r="AE27" s="201"/>
      <c r="AF27" s="201"/>
      <c r="AG27" s="201"/>
      <c r="AH27" s="201"/>
      <c r="AI27" s="201"/>
      <c r="AJ27" s="201"/>
      <c r="AK27" s="201"/>
      <c r="AL27" s="201">
        <v>643.6700000000003</v>
      </c>
      <c r="AM27" s="201">
        <v>4432.63</v>
      </c>
      <c r="AN27" s="201"/>
      <c r="AO27" s="201"/>
      <c r="AP27" s="201"/>
      <c r="AQ27" s="201"/>
      <c r="AR27" s="201">
        <v>9.0300000000000011</v>
      </c>
      <c r="AS27" s="201">
        <v>46.239999999999995</v>
      </c>
      <c r="AT27" s="201">
        <v>1.7200000000000006</v>
      </c>
      <c r="AU27" s="201">
        <v>38824.129999999997</v>
      </c>
      <c r="AV27" s="201"/>
      <c r="AW27" s="201">
        <v>58419.610000000008</v>
      </c>
      <c r="AX27" s="201">
        <v>1153.52</v>
      </c>
      <c r="AY27" s="201">
        <v>63.129999999999995</v>
      </c>
      <c r="AZ27" s="201">
        <v>10.33</v>
      </c>
      <c r="BA27" s="201">
        <v>12.379999999999997</v>
      </c>
      <c r="BB27" s="201"/>
      <c r="BC27" s="201">
        <v>170752.75</v>
      </c>
      <c r="BD27" s="201"/>
      <c r="BE27" s="201"/>
      <c r="BF27" s="201"/>
      <c r="BG27" s="201">
        <v>4.8599999999999994</v>
      </c>
      <c r="BH27" s="201"/>
      <c r="BI27" s="201"/>
      <c r="BJ27" s="201">
        <v>113254.39000000001</v>
      </c>
      <c r="BK27" s="201"/>
      <c r="BL27" s="201"/>
      <c r="BM27" s="201">
        <v>982.63000000000022</v>
      </c>
      <c r="BN27" s="201">
        <v>122.95999999999998</v>
      </c>
      <c r="BO27" s="201">
        <v>144.45999999999998</v>
      </c>
      <c r="BP27" s="201">
        <v>-0.64000000000000012</v>
      </c>
      <c r="BQ27" s="201">
        <v>5085.6099999999997</v>
      </c>
      <c r="BR27" s="205">
        <v>946557.44000000006</v>
      </c>
      <c r="BT27" s="195" t="s">
        <v>35</v>
      </c>
      <c r="BU27" s="201">
        <f t="shared" si="6"/>
        <v>1.07152</v>
      </c>
      <c r="BV27" s="201">
        <f t="shared" si="6"/>
        <v>9.9935700000000001</v>
      </c>
      <c r="BW27" s="201">
        <f t="shared" si="6"/>
        <v>134.18211200000002</v>
      </c>
      <c r="BX27" s="201">
        <f t="shared" si="6"/>
        <v>13884.814528000003</v>
      </c>
      <c r="BY27" s="201">
        <f t="shared" si="6"/>
        <v>5.5365600000000006</v>
      </c>
      <c r="BZ27" s="201">
        <f t="shared" si="6"/>
        <v>168.01120799999998</v>
      </c>
      <c r="CA27" s="201">
        <f t="shared" si="6"/>
        <v>0</v>
      </c>
      <c r="CB27" s="201">
        <f t="shared" si="6"/>
        <v>14.759008</v>
      </c>
      <c r="CC27" s="201">
        <f t="shared" si="6"/>
        <v>0</v>
      </c>
      <c r="CD27" s="201">
        <f t="shared" si="6"/>
        <v>0</v>
      </c>
      <c r="CE27" s="201">
        <f t="shared" si="6"/>
        <v>15.055789999999998</v>
      </c>
      <c r="CF27" s="201">
        <f t="shared" si="6"/>
        <v>8.3750670000000014</v>
      </c>
      <c r="CG27" s="201">
        <f t="shared" si="6"/>
        <v>0.75846599999999997</v>
      </c>
      <c r="CH27" s="201">
        <f t="shared" si="6"/>
        <v>0</v>
      </c>
      <c r="CI27" s="201">
        <f t="shared" si="6"/>
        <v>0</v>
      </c>
      <c r="CJ27" s="201">
        <f t="shared" si="6"/>
        <v>0</v>
      </c>
      <c r="CK27" s="201">
        <f t="shared" si="12"/>
        <v>5.4110000000000005</v>
      </c>
      <c r="CL27" s="201">
        <f t="shared" si="12"/>
        <v>0</v>
      </c>
      <c r="CM27" s="201">
        <f t="shared" si="12"/>
        <v>0</v>
      </c>
      <c r="CN27" s="201">
        <f t="shared" si="12"/>
        <v>2.6508240000000001</v>
      </c>
      <c r="CO27" s="201">
        <f t="shared" si="12"/>
        <v>0</v>
      </c>
      <c r="CP27" s="201">
        <f t="shared" si="12"/>
        <v>0</v>
      </c>
      <c r="CQ27" s="201">
        <f t="shared" si="12"/>
        <v>7.6812120000000013</v>
      </c>
      <c r="CR27" s="201">
        <f t="shared" si="12"/>
        <v>83.441355999999999</v>
      </c>
      <c r="CS27" s="201">
        <f t="shared" si="12"/>
        <v>51.062365999999997</v>
      </c>
      <c r="CT27" s="201">
        <f t="shared" si="12"/>
        <v>0</v>
      </c>
      <c r="CU27" s="201">
        <f t="shared" si="12"/>
        <v>0</v>
      </c>
      <c r="CV27" s="201">
        <f t="shared" si="12"/>
        <v>0</v>
      </c>
      <c r="CW27" s="201">
        <f t="shared" si="12"/>
        <v>0.27718399999999999</v>
      </c>
      <c r="CX27" s="201">
        <f t="shared" si="12"/>
        <v>0</v>
      </c>
      <c r="CY27" s="201">
        <f t="shared" si="12"/>
        <v>0</v>
      </c>
      <c r="CZ27" s="201">
        <f t="shared" si="12"/>
        <v>0</v>
      </c>
      <c r="DA27" s="201">
        <f t="shared" si="13"/>
        <v>0</v>
      </c>
      <c r="DB27" s="201">
        <f t="shared" si="13"/>
        <v>0</v>
      </c>
      <c r="DC27" s="201">
        <f t="shared" si="13"/>
        <v>0</v>
      </c>
      <c r="DD27" s="201">
        <f t="shared" si="13"/>
        <v>0</v>
      </c>
      <c r="DE27" s="201">
        <f t="shared" si="13"/>
        <v>3.1539830000000015</v>
      </c>
      <c r="DF27" s="201">
        <f t="shared" si="13"/>
        <v>25.265991000000003</v>
      </c>
      <c r="DG27" s="201">
        <f t="shared" si="13"/>
        <v>0</v>
      </c>
      <c r="DH27" s="201">
        <f t="shared" si="13"/>
        <v>0</v>
      </c>
      <c r="DI27" s="201">
        <f t="shared" si="13"/>
        <v>0</v>
      </c>
      <c r="DJ27" s="201">
        <f t="shared" si="13"/>
        <v>0</v>
      </c>
      <c r="DK27" s="201">
        <f t="shared" si="13"/>
        <v>0.26367600000000002</v>
      </c>
      <c r="DL27" s="201">
        <f t="shared" si="13"/>
        <v>2.3212479999999998</v>
      </c>
      <c r="DM27" s="201">
        <f t="shared" si="13"/>
        <v>3.491600000000001E-2</v>
      </c>
      <c r="DN27" s="201">
        <f t="shared" si="13"/>
        <v>757.07053499999995</v>
      </c>
      <c r="DO27" s="201">
        <f t="shared" si="13"/>
        <v>0</v>
      </c>
      <c r="DP27" s="201">
        <f t="shared" si="13"/>
        <v>321.30785500000002</v>
      </c>
      <c r="DQ27" s="201">
        <f t="shared" si="14"/>
        <v>16.264631999999999</v>
      </c>
      <c r="DR27" s="201">
        <f t="shared" si="14"/>
        <v>0.26514599999999994</v>
      </c>
      <c r="DS27" s="201">
        <f t="shared" si="14"/>
        <v>0.6528560000000001</v>
      </c>
      <c r="DT27" s="201">
        <f t="shared" si="14"/>
        <v>2.8473999999999992E-2</v>
      </c>
      <c r="DU27" s="201">
        <f t="shared" si="14"/>
        <v>0</v>
      </c>
      <c r="DV27" s="201">
        <f t="shared" si="14"/>
        <v>785.46264999999994</v>
      </c>
      <c r="DW27" s="201">
        <f t="shared" si="14"/>
        <v>0</v>
      </c>
      <c r="DX27" s="201">
        <f t="shared" si="14"/>
        <v>0</v>
      </c>
      <c r="DY27" s="201">
        <f t="shared" si="14"/>
        <v>0</v>
      </c>
      <c r="DZ27" s="201">
        <f t="shared" si="14"/>
        <v>5.1515999999999992E-2</v>
      </c>
      <c r="EA27" s="201">
        <f t="shared" si="14"/>
        <v>0</v>
      </c>
      <c r="EB27" s="201">
        <f t="shared" si="14"/>
        <v>0</v>
      </c>
      <c r="EC27" s="201">
        <f t="shared" si="14"/>
        <v>147.23070700000002</v>
      </c>
      <c r="ED27" s="201">
        <f t="shared" si="14"/>
        <v>0</v>
      </c>
      <c r="EE27" s="201">
        <f t="shared" si="14"/>
        <v>0</v>
      </c>
      <c r="EF27" s="201">
        <f t="shared" si="14"/>
        <v>8.5488810000000015</v>
      </c>
      <c r="EG27" s="201">
        <f t="shared" si="15"/>
        <v>0.22132799999999997</v>
      </c>
      <c r="EH27" s="201">
        <f t="shared" si="15"/>
        <v>0.49116399999999988</v>
      </c>
      <c r="EI27" s="201">
        <f t="shared" si="15"/>
        <v>-9.6000000000000024E-4</v>
      </c>
      <c r="EJ27" s="201">
        <f t="shared" si="15"/>
        <v>17.799634999999999</v>
      </c>
      <c r="EK27" s="201">
        <f t="shared" si="7"/>
        <v>16479.516004000001</v>
      </c>
      <c r="EL27" s="202">
        <f t="shared" si="8"/>
        <v>4.7000000000000002E-3</v>
      </c>
      <c r="EM27" s="172">
        <f t="shared" si="9"/>
        <v>4.5999999999999999E-3</v>
      </c>
      <c r="EO27" s="172">
        <f t="shared" si="11"/>
        <v>4.5999999999999999E-3</v>
      </c>
      <c r="EQ27" s="170" t="s">
        <v>38</v>
      </c>
      <c r="ER27" s="172">
        <f>EO29</f>
        <v>2.9999999999999997E-4</v>
      </c>
    </row>
    <row r="28" spans="1:148">
      <c r="A28" s="203" t="s">
        <v>37</v>
      </c>
      <c r="B28" s="204">
        <v>213.05999999999997</v>
      </c>
      <c r="C28" s="201">
        <v>4931.8899999999994</v>
      </c>
      <c r="D28" s="201">
        <v>481.76</v>
      </c>
      <c r="E28" s="201">
        <v>110831.72000000002</v>
      </c>
      <c r="F28" s="201"/>
      <c r="G28" s="201">
        <v>2612.8900000000003</v>
      </c>
      <c r="H28" s="201"/>
      <c r="I28" s="201">
        <v>8.6</v>
      </c>
      <c r="J28" s="201">
        <v>1467.53</v>
      </c>
      <c r="K28" s="201">
        <v>1701.4299999999996</v>
      </c>
      <c r="L28" s="201">
        <v>236.75</v>
      </c>
      <c r="M28" s="201">
        <v>46409.610000000008</v>
      </c>
      <c r="N28" s="201">
        <v>1158.26</v>
      </c>
      <c r="O28" s="201"/>
      <c r="P28" s="201"/>
      <c r="Q28" s="201"/>
      <c r="R28" s="201">
        <v>517.79999999999995</v>
      </c>
      <c r="S28" s="201"/>
      <c r="T28" s="201"/>
      <c r="U28" s="201"/>
      <c r="V28" s="201"/>
      <c r="W28" s="201"/>
      <c r="X28" s="201">
        <v>773.1400000000001</v>
      </c>
      <c r="Y28" s="201">
        <v>922.5100000000001</v>
      </c>
      <c r="Z28" s="201">
        <v>751.58999999999992</v>
      </c>
      <c r="AA28" s="201"/>
      <c r="AB28" s="201"/>
      <c r="AC28" s="201">
        <v>439.68000000000012</v>
      </c>
      <c r="AD28" s="201">
        <v>564.41000000000008</v>
      </c>
      <c r="AE28" s="201"/>
      <c r="AF28" s="201"/>
      <c r="AG28" s="201"/>
      <c r="AH28" s="201"/>
      <c r="AI28" s="201"/>
      <c r="AJ28" s="201"/>
      <c r="AK28" s="201"/>
      <c r="AL28" s="201">
        <v>2243.58</v>
      </c>
      <c r="AM28" s="201">
        <v>1729.2900000000004</v>
      </c>
      <c r="AN28" s="201">
        <v>2103.6299999999997</v>
      </c>
      <c r="AO28" s="201"/>
      <c r="AP28" s="201"/>
      <c r="AQ28" s="201"/>
      <c r="AR28" s="201">
        <v>75754.49000000002</v>
      </c>
      <c r="AS28" s="201">
        <v>14.930000000000001</v>
      </c>
      <c r="AT28" s="201">
        <v>74.72</v>
      </c>
      <c r="AU28" s="201">
        <v>2951.4800000000009</v>
      </c>
      <c r="AV28" s="201">
        <v>3433.0299999999997</v>
      </c>
      <c r="AW28" s="201"/>
      <c r="AX28" s="201">
        <v>200.62999999999997</v>
      </c>
      <c r="AY28" s="201">
        <v>1111.48</v>
      </c>
      <c r="AZ28" s="201">
        <v>2710.5299999999997</v>
      </c>
      <c r="BA28" s="201">
        <v>2541.1299999999997</v>
      </c>
      <c r="BB28" s="201">
        <v>26.41</v>
      </c>
      <c r="BC28" s="201">
        <v>53.17</v>
      </c>
      <c r="BD28" s="201"/>
      <c r="BE28" s="201"/>
      <c r="BF28" s="201">
        <v>3172.5199999999995</v>
      </c>
      <c r="BG28" s="201">
        <v>1979.78</v>
      </c>
      <c r="BH28" s="201">
        <v>29.09</v>
      </c>
      <c r="BI28" s="201">
        <v>2041.3099999999997</v>
      </c>
      <c r="BJ28" s="201">
        <v>302.2</v>
      </c>
      <c r="BK28" s="201">
        <v>2113.7799999999997</v>
      </c>
      <c r="BL28" s="201">
        <v>1518.97</v>
      </c>
      <c r="BM28" s="201">
        <v>192.75000000000006</v>
      </c>
      <c r="BN28" s="201">
        <v>843.20999999999981</v>
      </c>
      <c r="BO28" s="201">
        <v>2291.1700000000005</v>
      </c>
      <c r="BP28" s="201">
        <v>160.44</v>
      </c>
      <c r="BQ28" s="201">
        <v>1.9100000000000006</v>
      </c>
      <c r="BR28" s="205">
        <v>283618.26000000013</v>
      </c>
      <c r="BT28" s="195" t="s">
        <v>37</v>
      </c>
      <c r="BU28" s="201">
        <f t="shared" si="6"/>
        <v>0.21305999999999997</v>
      </c>
      <c r="BV28" s="201">
        <f t="shared" si="6"/>
        <v>88.280830999999992</v>
      </c>
      <c r="BW28" s="201">
        <f t="shared" si="6"/>
        <v>1.5416320000000001</v>
      </c>
      <c r="BX28" s="201">
        <f t="shared" si="6"/>
        <v>3369.2842880000003</v>
      </c>
      <c r="BY28" s="201">
        <f t="shared" si="6"/>
        <v>0</v>
      </c>
      <c r="BZ28" s="201">
        <f t="shared" si="6"/>
        <v>116.796183</v>
      </c>
      <c r="CA28" s="201">
        <f t="shared" si="6"/>
        <v>0</v>
      </c>
      <c r="CB28" s="201">
        <f t="shared" si="6"/>
        <v>0.15823999999999999</v>
      </c>
      <c r="CC28" s="201">
        <f t="shared" si="6"/>
        <v>4.40259</v>
      </c>
      <c r="CD28" s="201">
        <f t="shared" si="6"/>
        <v>1.5312869999999996</v>
      </c>
      <c r="CE28" s="201">
        <f t="shared" si="6"/>
        <v>0.11837500000000001</v>
      </c>
      <c r="CF28" s="201">
        <f t="shared" si="6"/>
        <v>793.60433100000012</v>
      </c>
      <c r="CG28" s="201">
        <f t="shared" si="6"/>
        <v>3.3589539999999998</v>
      </c>
      <c r="CH28" s="201">
        <f t="shared" si="6"/>
        <v>0</v>
      </c>
      <c r="CI28" s="201">
        <f t="shared" si="6"/>
        <v>0</v>
      </c>
      <c r="CJ28" s="201">
        <f t="shared" si="6"/>
        <v>0</v>
      </c>
      <c r="CK28" s="201">
        <f t="shared" si="12"/>
        <v>1.2945</v>
      </c>
      <c r="CL28" s="201">
        <f t="shared" si="12"/>
        <v>0</v>
      </c>
      <c r="CM28" s="201">
        <f t="shared" si="12"/>
        <v>0</v>
      </c>
      <c r="CN28" s="201">
        <f t="shared" si="12"/>
        <v>0</v>
      </c>
      <c r="CO28" s="201">
        <f t="shared" si="12"/>
        <v>0</v>
      </c>
      <c r="CP28" s="201">
        <f t="shared" si="12"/>
        <v>0</v>
      </c>
      <c r="CQ28" s="201">
        <f t="shared" si="12"/>
        <v>1.3916520000000001</v>
      </c>
      <c r="CR28" s="201">
        <f t="shared" si="12"/>
        <v>17.343188000000001</v>
      </c>
      <c r="CS28" s="201">
        <f t="shared" si="12"/>
        <v>10.296783</v>
      </c>
      <c r="CT28" s="201">
        <f t="shared" si="12"/>
        <v>0</v>
      </c>
      <c r="CU28" s="201">
        <f t="shared" si="12"/>
        <v>0</v>
      </c>
      <c r="CV28" s="201">
        <f t="shared" si="12"/>
        <v>2.0225280000000003</v>
      </c>
      <c r="CW28" s="201">
        <f t="shared" si="12"/>
        <v>1.8061120000000004</v>
      </c>
      <c r="CX28" s="201">
        <f t="shared" si="12"/>
        <v>0</v>
      </c>
      <c r="CY28" s="201">
        <f t="shared" si="12"/>
        <v>0</v>
      </c>
      <c r="CZ28" s="201">
        <f t="shared" si="12"/>
        <v>0</v>
      </c>
      <c r="DA28" s="201">
        <f t="shared" si="13"/>
        <v>0</v>
      </c>
      <c r="DB28" s="201">
        <f t="shared" si="13"/>
        <v>0</v>
      </c>
      <c r="DC28" s="201">
        <f t="shared" si="13"/>
        <v>0</v>
      </c>
      <c r="DD28" s="201">
        <f t="shared" si="13"/>
        <v>0</v>
      </c>
      <c r="DE28" s="201">
        <f t="shared" si="13"/>
        <v>10.993542</v>
      </c>
      <c r="DF28" s="201">
        <f t="shared" si="13"/>
        <v>9.8569530000000025</v>
      </c>
      <c r="DG28" s="201">
        <f t="shared" si="13"/>
        <v>37.234250999999993</v>
      </c>
      <c r="DH28" s="201">
        <f t="shared" si="13"/>
        <v>0</v>
      </c>
      <c r="DI28" s="201">
        <f t="shared" si="13"/>
        <v>0</v>
      </c>
      <c r="DJ28" s="201">
        <f t="shared" si="13"/>
        <v>0</v>
      </c>
      <c r="DK28" s="201">
        <f t="shared" si="13"/>
        <v>2212.0311080000006</v>
      </c>
      <c r="DL28" s="201">
        <f t="shared" si="13"/>
        <v>0.7494860000000001</v>
      </c>
      <c r="DM28" s="201">
        <f t="shared" si="13"/>
        <v>1.5168159999999999</v>
      </c>
      <c r="DN28" s="201">
        <f t="shared" si="13"/>
        <v>57.553860000000022</v>
      </c>
      <c r="DO28" s="201">
        <f t="shared" si="13"/>
        <v>14.075423000000001</v>
      </c>
      <c r="DP28" s="201">
        <f t="shared" si="13"/>
        <v>0</v>
      </c>
      <c r="DQ28" s="201">
        <f t="shared" si="14"/>
        <v>2.8288829999999994</v>
      </c>
      <c r="DR28" s="201">
        <f t="shared" si="14"/>
        <v>4.6682160000000001</v>
      </c>
      <c r="DS28" s="201">
        <f t="shared" si="14"/>
        <v>171.30549600000001</v>
      </c>
      <c r="DT28" s="201">
        <f t="shared" si="14"/>
        <v>5.8445989999999988</v>
      </c>
      <c r="DU28" s="201">
        <f t="shared" si="14"/>
        <v>0.71042899999999998</v>
      </c>
      <c r="DV28" s="201">
        <f t="shared" si="14"/>
        <v>0.24458199999999999</v>
      </c>
      <c r="DW28" s="201">
        <f t="shared" si="14"/>
        <v>0</v>
      </c>
      <c r="DX28" s="201">
        <f t="shared" si="14"/>
        <v>0</v>
      </c>
      <c r="DY28" s="201">
        <f t="shared" si="14"/>
        <v>40.925507999999994</v>
      </c>
      <c r="DZ28" s="201">
        <f t="shared" si="14"/>
        <v>20.985668</v>
      </c>
      <c r="EA28" s="201">
        <f t="shared" si="14"/>
        <v>0.13963200000000001</v>
      </c>
      <c r="EB28" s="201">
        <f t="shared" si="14"/>
        <v>28.782470999999994</v>
      </c>
      <c r="EC28" s="201">
        <f t="shared" si="14"/>
        <v>0.39285999999999999</v>
      </c>
      <c r="ED28" s="201">
        <f t="shared" si="14"/>
        <v>8.2437419999999992</v>
      </c>
      <c r="EE28" s="201">
        <f t="shared" si="14"/>
        <v>1.5189700000000002</v>
      </c>
      <c r="EF28" s="201">
        <f t="shared" si="14"/>
        <v>1.6769250000000004</v>
      </c>
      <c r="EG28" s="201">
        <f t="shared" si="15"/>
        <v>1.5177779999999996</v>
      </c>
      <c r="EH28" s="201">
        <f t="shared" si="15"/>
        <v>7.7899780000000014</v>
      </c>
      <c r="EI28" s="201">
        <f t="shared" si="15"/>
        <v>0.24066000000000001</v>
      </c>
      <c r="EJ28" s="201">
        <f t="shared" si="15"/>
        <v>6.6850000000000026E-3</v>
      </c>
      <c r="EK28" s="201">
        <f t="shared" si="7"/>
        <v>7055.2790550000036</v>
      </c>
      <c r="EL28" s="202">
        <f t="shared" si="8"/>
        <v>2E-3</v>
      </c>
      <c r="EM28" s="172">
        <f t="shared" si="9"/>
        <v>1.9E-3</v>
      </c>
      <c r="EO28" s="172">
        <f t="shared" si="11"/>
        <v>1.9E-3</v>
      </c>
      <c r="EQ28" s="170" t="s">
        <v>39</v>
      </c>
      <c r="ER28" s="172">
        <f>EO30</f>
        <v>5.0000000000000001E-4</v>
      </c>
    </row>
    <row r="29" spans="1:148">
      <c r="A29" s="203" t="s">
        <v>38</v>
      </c>
      <c r="B29" s="204">
        <v>14.1</v>
      </c>
      <c r="C29" s="201">
        <v>555.97</v>
      </c>
      <c r="D29" s="201">
        <v>3.17</v>
      </c>
      <c r="E29" s="201">
        <v>473.03999999999991</v>
      </c>
      <c r="F29" s="201"/>
      <c r="G29" s="201">
        <v>244.79000000000002</v>
      </c>
      <c r="H29" s="201"/>
      <c r="I29" s="201">
        <v>2.3000000000000003</v>
      </c>
      <c r="J29" s="201">
        <v>147.95000000000002</v>
      </c>
      <c r="K29" s="201">
        <v>193.19000000000003</v>
      </c>
      <c r="L29" s="201">
        <v>27.59</v>
      </c>
      <c r="M29" s="201">
        <v>687.44</v>
      </c>
      <c r="N29" s="201">
        <v>110.08999999999999</v>
      </c>
      <c r="O29" s="201"/>
      <c r="P29" s="201"/>
      <c r="Q29" s="201"/>
      <c r="R29" s="201">
        <v>39.949999999999996</v>
      </c>
      <c r="S29" s="201"/>
      <c r="T29" s="201"/>
      <c r="U29" s="201"/>
      <c r="V29" s="201"/>
      <c r="W29" s="201"/>
      <c r="X29" s="201">
        <v>53.45</v>
      </c>
      <c r="Y29" s="201">
        <v>58.95000000000001</v>
      </c>
      <c r="Z29" s="201">
        <v>47.989999999999995</v>
      </c>
      <c r="AA29" s="201"/>
      <c r="AB29" s="201"/>
      <c r="AC29" s="201">
        <v>138.72000000000003</v>
      </c>
      <c r="AD29" s="201">
        <v>65.489999999999995</v>
      </c>
      <c r="AE29" s="201"/>
      <c r="AF29" s="201"/>
      <c r="AG29" s="201"/>
      <c r="AH29" s="201"/>
      <c r="AI29" s="201"/>
      <c r="AJ29" s="201"/>
      <c r="AK29" s="201"/>
      <c r="AL29" s="201">
        <v>269.60999999999996</v>
      </c>
      <c r="AM29" s="201">
        <v>155.17999999999995</v>
      </c>
      <c r="AN29" s="201">
        <v>235.42</v>
      </c>
      <c r="AO29" s="201"/>
      <c r="AP29" s="201"/>
      <c r="AQ29" s="201"/>
      <c r="AR29" s="201">
        <v>0.33</v>
      </c>
      <c r="AS29" s="201">
        <v>18182.680000000004</v>
      </c>
      <c r="AT29" s="201">
        <v>7.88</v>
      </c>
      <c r="AU29" s="201">
        <v>196.00999999999996</v>
      </c>
      <c r="AV29" s="201">
        <v>384.10999999999996</v>
      </c>
      <c r="AW29" s="201"/>
      <c r="AX29" s="201">
        <v>16.649999999999999</v>
      </c>
      <c r="AY29" s="201">
        <v>239.03999999999996</v>
      </c>
      <c r="AZ29" s="201">
        <v>12.580000000000002</v>
      </c>
      <c r="BA29" s="201">
        <v>0.86999999999999988</v>
      </c>
      <c r="BB29" s="201">
        <v>2.9100000000000006</v>
      </c>
      <c r="BC29" s="201">
        <v>5.6700000000000008</v>
      </c>
      <c r="BD29" s="201"/>
      <c r="BE29" s="201"/>
      <c r="BF29" s="201">
        <v>352.20999999999992</v>
      </c>
      <c r="BG29" s="201">
        <v>218.87</v>
      </c>
      <c r="BH29" s="201">
        <v>2.73</v>
      </c>
      <c r="BI29" s="201">
        <v>237.00999999999996</v>
      </c>
      <c r="BJ29" s="201">
        <v>34.99</v>
      </c>
      <c r="BK29" s="201">
        <v>246.02</v>
      </c>
      <c r="BL29" s="201"/>
      <c r="BM29" s="201">
        <v>12.539999999999996</v>
      </c>
      <c r="BN29" s="201">
        <v>161.38000000000002</v>
      </c>
      <c r="BO29" s="201">
        <v>257.83</v>
      </c>
      <c r="BP29" s="201">
        <v>30.12</v>
      </c>
      <c r="BQ29" s="201">
        <v>0.8</v>
      </c>
      <c r="BR29" s="205">
        <v>24127.620000000003</v>
      </c>
      <c r="BT29" s="195" t="s">
        <v>38</v>
      </c>
      <c r="BU29" s="201">
        <f t="shared" si="6"/>
        <v>1.41E-2</v>
      </c>
      <c r="BV29" s="201">
        <f t="shared" si="6"/>
        <v>9.9518629999999995</v>
      </c>
      <c r="BW29" s="201">
        <f t="shared" si="6"/>
        <v>1.0144E-2</v>
      </c>
      <c r="BX29" s="201">
        <f t="shared" si="6"/>
        <v>14.380415999999997</v>
      </c>
      <c r="BY29" s="201">
        <f t="shared" si="6"/>
        <v>0</v>
      </c>
      <c r="BZ29" s="201">
        <f t="shared" si="6"/>
        <v>10.942113000000001</v>
      </c>
      <c r="CA29" s="201">
        <f t="shared" si="6"/>
        <v>0</v>
      </c>
      <c r="CB29" s="201">
        <f t="shared" si="6"/>
        <v>4.2320000000000003E-2</v>
      </c>
      <c r="CC29" s="201">
        <f t="shared" si="6"/>
        <v>0.44385000000000008</v>
      </c>
      <c r="CD29" s="201">
        <f t="shared" si="6"/>
        <v>0.17387100000000003</v>
      </c>
      <c r="CE29" s="201">
        <f t="shared" si="6"/>
        <v>1.3795E-2</v>
      </c>
      <c r="CF29" s="201">
        <f t="shared" si="6"/>
        <v>11.755224000000002</v>
      </c>
      <c r="CG29" s="201">
        <f t="shared" si="6"/>
        <v>0.31926099999999996</v>
      </c>
      <c r="CH29" s="201">
        <f t="shared" si="6"/>
        <v>0</v>
      </c>
      <c r="CI29" s="201">
        <f t="shared" si="6"/>
        <v>0</v>
      </c>
      <c r="CJ29" s="201">
        <f t="shared" si="6"/>
        <v>0</v>
      </c>
      <c r="CK29" s="201">
        <f t="shared" si="12"/>
        <v>9.9874999999999992E-2</v>
      </c>
      <c r="CL29" s="201">
        <f t="shared" si="12"/>
        <v>0</v>
      </c>
      <c r="CM29" s="201">
        <f t="shared" si="12"/>
        <v>0</v>
      </c>
      <c r="CN29" s="201">
        <f t="shared" si="12"/>
        <v>0</v>
      </c>
      <c r="CO29" s="201">
        <f t="shared" si="12"/>
        <v>0</v>
      </c>
      <c r="CP29" s="201">
        <f t="shared" si="12"/>
        <v>0</v>
      </c>
      <c r="CQ29" s="201">
        <f t="shared" si="12"/>
        <v>9.6210000000000004E-2</v>
      </c>
      <c r="CR29" s="201">
        <f t="shared" si="12"/>
        <v>1.1082600000000002</v>
      </c>
      <c r="CS29" s="201">
        <f t="shared" si="12"/>
        <v>0.65746299999999991</v>
      </c>
      <c r="CT29" s="201">
        <f t="shared" si="12"/>
        <v>0</v>
      </c>
      <c r="CU29" s="201">
        <f t="shared" si="12"/>
        <v>0</v>
      </c>
      <c r="CV29" s="201">
        <f t="shared" si="12"/>
        <v>0.63811200000000012</v>
      </c>
      <c r="CW29" s="201">
        <f t="shared" si="12"/>
        <v>0.209568</v>
      </c>
      <c r="CX29" s="201">
        <f t="shared" si="12"/>
        <v>0</v>
      </c>
      <c r="CY29" s="201">
        <f t="shared" si="12"/>
        <v>0</v>
      </c>
      <c r="CZ29" s="201">
        <f t="shared" si="12"/>
        <v>0</v>
      </c>
      <c r="DA29" s="201">
        <f t="shared" si="13"/>
        <v>0</v>
      </c>
      <c r="DB29" s="201">
        <f t="shared" si="13"/>
        <v>0</v>
      </c>
      <c r="DC29" s="201">
        <f t="shared" si="13"/>
        <v>0</v>
      </c>
      <c r="DD29" s="201">
        <f t="shared" si="13"/>
        <v>0</v>
      </c>
      <c r="DE29" s="201">
        <f t="shared" si="13"/>
        <v>1.3210889999999997</v>
      </c>
      <c r="DF29" s="201">
        <f t="shared" si="13"/>
        <v>0.8845259999999997</v>
      </c>
      <c r="DG29" s="201">
        <f t="shared" si="13"/>
        <v>4.1669339999999995</v>
      </c>
      <c r="DH29" s="201">
        <f t="shared" si="13"/>
        <v>0</v>
      </c>
      <c r="DI29" s="201">
        <f t="shared" si="13"/>
        <v>0</v>
      </c>
      <c r="DJ29" s="201">
        <f t="shared" si="13"/>
        <v>0</v>
      </c>
      <c r="DK29" s="201">
        <f t="shared" si="13"/>
        <v>9.6360000000000005E-3</v>
      </c>
      <c r="DL29" s="201">
        <f t="shared" si="13"/>
        <v>912.77053600000022</v>
      </c>
      <c r="DM29" s="201">
        <f t="shared" si="13"/>
        <v>0.159964</v>
      </c>
      <c r="DN29" s="201">
        <f t="shared" si="13"/>
        <v>3.8221949999999993</v>
      </c>
      <c r="DO29" s="201">
        <f t="shared" si="13"/>
        <v>1.574851</v>
      </c>
      <c r="DP29" s="201">
        <f t="shared" si="13"/>
        <v>0</v>
      </c>
      <c r="DQ29" s="201">
        <f t="shared" si="14"/>
        <v>0.23476499999999997</v>
      </c>
      <c r="DR29" s="201">
        <f t="shared" si="14"/>
        <v>1.0039679999999997</v>
      </c>
      <c r="DS29" s="201">
        <f t="shared" si="14"/>
        <v>0.79505600000000021</v>
      </c>
      <c r="DT29" s="201">
        <f t="shared" si="14"/>
        <v>2.0009999999999997E-3</v>
      </c>
      <c r="DU29" s="201">
        <f t="shared" si="14"/>
        <v>7.8279000000000015E-2</v>
      </c>
      <c r="DV29" s="201">
        <f t="shared" si="14"/>
        <v>2.6082000000000004E-2</v>
      </c>
      <c r="DW29" s="201">
        <f t="shared" si="14"/>
        <v>0</v>
      </c>
      <c r="DX29" s="201">
        <f t="shared" si="14"/>
        <v>0</v>
      </c>
      <c r="DY29" s="201">
        <f t="shared" si="14"/>
        <v>4.5435089999999994</v>
      </c>
      <c r="DZ29" s="201">
        <f t="shared" si="14"/>
        <v>2.3200220000000003</v>
      </c>
      <c r="EA29" s="201">
        <f t="shared" si="14"/>
        <v>1.3104000000000001E-2</v>
      </c>
      <c r="EB29" s="201">
        <f t="shared" si="14"/>
        <v>3.3418409999999996</v>
      </c>
      <c r="EC29" s="201">
        <f t="shared" si="14"/>
        <v>4.5487E-2</v>
      </c>
      <c r="ED29" s="201">
        <f t="shared" si="14"/>
        <v>0.95947799999999994</v>
      </c>
      <c r="EE29" s="201">
        <f t="shared" si="14"/>
        <v>0</v>
      </c>
      <c r="EF29" s="201">
        <f t="shared" si="14"/>
        <v>0.10909799999999996</v>
      </c>
      <c r="EG29" s="201">
        <f t="shared" si="15"/>
        <v>0.29048400000000002</v>
      </c>
      <c r="EH29" s="201">
        <f t="shared" si="15"/>
        <v>0.8766219999999999</v>
      </c>
      <c r="EI29" s="201">
        <f t="shared" si="15"/>
        <v>4.5180000000000005E-2</v>
      </c>
      <c r="EJ29" s="201">
        <f t="shared" si="15"/>
        <v>2.8000000000000004E-3</v>
      </c>
      <c r="EK29" s="201">
        <f t="shared" si="7"/>
        <v>990.25395199999991</v>
      </c>
      <c r="EL29" s="202">
        <f t="shared" si="8"/>
        <v>2.9999999999999997E-4</v>
      </c>
      <c r="EM29" s="172">
        <f t="shared" si="9"/>
        <v>2.9999999999999997E-4</v>
      </c>
      <c r="EO29" s="172">
        <f t="shared" si="11"/>
        <v>2.9999999999999997E-4</v>
      </c>
      <c r="EQ29" s="170" t="s">
        <v>40</v>
      </c>
      <c r="ER29" s="172">
        <f>EO31</f>
        <v>5.4000000000000003E-3</v>
      </c>
    </row>
    <row r="30" spans="1:148">
      <c r="A30" s="203" t="s">
        <v>39</v>
      </c>
      <c r="B30" s="204">
        <v>23</v>
      </c>
      <c r="C30" s="201">
        <v>561.3599999999999</v>
      </c>
      <c r="D30" s="201">
        <v>7.0700000000000012</v>
      </c>
      <c r="E30" s="201">
        <v>503.19999999999987</v>
      </c>
      <c r="F30" s="201"/>
      <c r="G30" s="201">
        <v>241.01999999999992</v>
      </c>
      <c r="H30" s="201"/>
      <c r="I30" s="201">
        <v>2.3000000000000003</v>
      </c>
      <c r="J30" s="201">
        <v>147.95000000000002</v>
      </c>
      <c r="K30" s="201">
        <v>193.19000000000003</v>
      </c>
      <c r="L30" s="201">
        <v>27.59</v>
      </c>
      <c r="M30" s="201">
        <v>688.28000000000009</v>
      </c>
      <c r="N30" s="201">
        <v>112.56999999999998</v>
      </c>
      <c r="O30" s="201"/>
      <c r="P30" s="201"/>
      <c r="Q30" s="201"/>
      <c r="R30" s="201">
        <v>59.349999999999994</v>
      </c>
      <c r="S30" s="201"/>
      <c r="T30" s="201"/>
      <c r="U30" s="201"/>
      <c r="V30" s="201"/>
      <c r="W30" s="201"/>
      <c r="X30" s="201">
        <v>93.83</v>
      </c>
      <c r="Y30" s="201">
        <v>94.339999999999989</v>
      </c>
      <c r="Z30" s="201">
        <v>79.820000000000007</v>
      </c>
      <c r="AA30" s="201"/>
      <c r="AB30" s="201"/>
      <c r="AC30" s="201">
        <v>201.75</v>
      </c>
      <c r="AD30" s="201">
        <v>67.430000000000007</v>
      </c>
      <c r="AE30" s="201"/>
      <c r="AF30" s="201"/>
      <c r="AG30" s="201"/>
      <c r="AH30" s="201"/>
      <c r="AI30" s="201"/>
      <c r="AJ30" s="201"/>
      <c r="AK30" s="201"/>
      <c r="AL30" s="201">
        <v>298.76</v>
      </c>
      <c r="AM30" s="201">
        <v>192.86000000000004</v>
      </c>
      <c r="AN30" s="201">
        <v>235.42</v>
      </c>
      <c r="AO30" s="201"/>
      <c r="AP30" s="201"/>
      <c r="AQ30" s="201"/>
      <c r="AR30" s="201">
        <v>0.47000000000000003</v>
      </c>
      <c r="AS30" s="201">
        <v>33798.49</v>
      </c>
      <c r="AT30" s="201">
        <v>7.78</v>
      </c>
      <c r="AU30" s="201">
        <v>320.36</v>
      </c>
      <c r="AV30" s="201">
        <v>384.10999999999996</v>
      </c>
      <c r="AW30" s="201"/>
      <c r="AX30" s="201">
        <v>28.059999999999995</v>
      </c>
      <c r="AY30" s="201">
        <v>239.68</v>
      </c>
      <c r="AZ30" s="201">
        <v>12.630000000000003</v>
      </c>
      <c r="BA30" s="201">
        <v>1.3299999999999998</v>
      </c>
      <c r="BB30" s="201">
        <v>2.91</v>
      </c>
      <c r="BC30" s="201">
        <v>5.6700000000000008</v>
      </c>
      <c r="BD30" s="201"/>
      <c r="BE30" s="201"/>
      <c r="BF30" s="201">
        <v>352.21</v>
      </c>
      <c r="BG30" s="201">
        <v>218.97999999999996</v>
      </c>
      <c r="BH30" s="201">
        <v>2.73</v>
      </c>
      <c r="BI30" s="201">
        <v>237.00999999999996</v>
      </c>
      <c r="BJ30" s="201">
        <v>34.99</v>
      </c>
      <c r="BK30" s="201">
        <v>246.02</v>
      </c>
      <c r="BL30" s="201"/>
      <c r="BM30" s="201">
        <v>21.770000000000003</v>
      </c>
      <c r="BN30" s="201">
        <v>162.85000000000002</v>
      </c>
      <c r="BO30" s="201">
        <v>259.61999999999995</v>
      </c>
      <c r="BP30" s="201">
        <v>30.13</v>
      </c>
      <c r="BQ30" s="201">
        <v>1.4100000000000001</v>
      </c>
      <c r="BR30" s="205">
        <v>40200.299999999996</v>
      </c>
      <c r="BT30" s="195" t="s">
        <v>39</v>
      </c>
      <c r="BU30" s="201">
        <f t="shared" si="6"/>
        <v>2.3E-2</v>
      </c>
      <c r="BV30" s="201">
        <f t="shared" si="6"/>
        <v>10.048343999999998</v>
      </c>
      <c r="BW30" s="201">
        <f t="shared" si="6"/>
        <v>2.2624000000000005E-2</v>
      </c>
      <c r="BX30" s="201">
        <f t="shared" si="6"/>
        <v>15.297279999999995</v>
      </c>
      <c r="BY30" s="201">
        <f t="shared" si="6"/>
        <v>0</v>
      </c>
      <c r="BZ30" s="201">
        <f t="shared" si="6"/>
        <v>10.773593999999996</v>
      </c>
      <c r="CA30" s="201">
        <f t="shared" si="6"/>
        <v>0</v>
      </c>
      <c r="CB30" s="201">
        <f t="shared" si="6"/>
        <v>4.2320000000000003E-2</v>
      </c>
      <c r="CC30" s="201">
        <f t="shared" si="6"/>
        <v>0.44385000000000008</v>
      </c>
      <c r="CD30" s="201">
        <f t="shared" si="6"/>
        <v>0.17387100000000003</v>
      </c>
      <c r="CE30" s="201">
        <f t="shared" si="6"/>
        <v>1.3795E-2</v>
      </c>
      <c r="CF30" s="201">
        <f t="shared" si="6"/>
        <v>11.769588000000002</v>
      </c>
      <c r="CG30" s="201">
        <f t="shared" si="6"/>
        <v>0.32645299999999994</v>
      </c>
      <c r="CH30" s="201">
        <f t="shared" si="6"/>
        <v>0</v>
      </c>
      <c r="CI30" s="201">
        <f t="shared" si="6"/>
        <v>0</v>
      </c>
      <c r="CJ30" s="201">
        <f t="shared" si="6"/>
        <v>0</v>
      </c>
      <c r="CK30" s="201">
        <f t="shared" si="12"/>
        <v>0.14837499999999998</v>
      </c>
      <c r="CL30" s="201">
        <f t="shared" si="12"/>
        <v>0</v>
      </c>
      <c r="CM30" s="201">
        <f t="shared" si="12"/>
        <v>0</v>
      </c>
      <c r="CN30" s="201">
        <f t="shared" si="12"/>
        <v>0</v>
      </c>
      <c r="CO30" s="201">
        <f t="shared" si="12"/>
        <v>0</v>
      </c>
      <c r="CP30" s="201">
        <f t="shared" si="12"/>
        <v>0</v>
      </c>
      <c r="CQ30" s="201">
        <f t="shared" si="12"/>
        <v>0.16889399999999999</v>
      </c>
      <c r="CR30" s="201">
        <f t="shared" si="12"/>
        <v>1.7735919999999998</v>
      </c>
      <c r="CS30" s="201">
        <f t="shared" si="12"/>
        <v>1.0935340000000002</v>
      </c>
      <c r="CT30" s="201">
        <f t="shared" si="12"/>
        <v>0</v>
      </c>
      <c r="CU30" s="201">
        <f t="shared" si="12"/>
        <v>0</v>
      </c>
      <c r="CV30" s="201">
        <f t="shared" si="12"/>
        <v>0.92804999999999993</v>
      </c>
      <c r="CW30" s="201">
        <f t="shared" si="12"/>
        <v>0.21577600000000002</v>
      </c>
      <c r="CX30" s="201">
        <f t="shared" si="12"/>
        <v>0</v>
      </c>
      <c r="CY30" s="201">
        <f t="shared" si="12"/>
        <v>0</v>
      </c>
      <c r="CZ30" s="201">
        <f t="shared" si="12"/>
        <v>0</v>
      </c>
      <c r="DA30" s="201">
        <f t="shared" si="13"/>
        <v>0</v>
      </c>
      <c r="DB30" s="201">
        <f t="shared" si="13"/>
        <v>0</v>
      </c>
      <c r="DC30" s="201">
        <f t="shared" si="13"/>
        <v>0</v>
      </c>
      <c r="DD30" s="201">
        <f t="shared" si="13"/>
        <v>0</v>
      </c>
      <c r="DE30" s="201">
        <f t="shared" si="13"/>
        <v>1.463924</v>
      </c>
      <c r="DF30" s="201">
        <f t="shared" si="13"/>
        <v>1.0993020000000002</v>
      </c>
      <c r="DG30" s="201">
        <f t="shared" si="13"/>
        <v>4.1669339999999995</v>
      </c>
      <c r="DH30" s="201">
        <f t="shared" si="13"/>
        <v>0</v>
      </c>
      <c r="DI30" s="201">
        <f t="shared" si="13"/>
        <v>0</v>
      </c>
      <c r="DJ30" s="201">
        <f t="shared" si="13"/>
        <v>0</v>
      </c>
      <c r="DK30" s="201">
        <f t="shared" si="13"/>
        <v>1.3724000000000002E-2</v>
      </c>
      <c r="DL30" s="201">
        <f t="shared" si="13"/>
        <v>1696.6841979999999</v>
      </c>
      <c r="DM30" s="201">
        <f t="shared" si="13"/>
        <v>0.15793399999999999</v>
      </c>
      <c r="DN30" s="201">
        <f t="shared" si="13"/>
        <v>6.24702</v>
      </c>
      <c r="DO30" s="201">
        <f t="shared" si="13"/>
        <v>1.574851</v>
      </c>
      <c r="DP30" s="201">
        <f t="shared" si="13"/>
        <v>0</v>
      </c>
      <c r="DQ30" s="201">
        <f t="shared" si="14"/>
        <v>0.39564599999999994</v>
      </c>
      <c r="DR30" s="201">
        <f t="shared" si="14"/>
        <v>1.006656</v>
      </c>
      <c r="DS30" s="201">
        <f t="shared" si="14"/>
        <v>0.79821600000000026</v>
      </c>
      <c r="DT30" s="201">
        <f t="shared" si="14"/>
        <v>3.0589999999999997E-3</v>
      </c>
      <c r="DU30" s="201">
        <f t="shared" si="14"/>
        <v>7.8279000000000001E-2</v>
      </c>
      <c r="DV30" s="201">
        <f t="shared" si="14"/>
        <v>2.6082000000000004E-2</v>
      </c>
      <c r="DW30" s="201">
        <f t="shared" si="14"/>
        <v>0</v>
      </c>
      <c r="DX30" s="201">
        <f t="shared" si="14"/>
        <v>0</v>
      </c>
      <c r="DY30" s="201">
        <f t="shared" si="14"/>
        <v>4.5435089999999994</v>
      </c>
      <c r="DZ30" s="201">
        <f t="shared" si="14"/>
        <v>2.3211879999999998</v>
      </c>
      <c r="EA30" s="201">
        <f t="shared" si="14"/>
        <v>1.3104000000000001E-2</v>
      </c>
      <c r="EB30" s="201">
        <f t="shared" si="14"/>
        <v>3.3418409999999996</v>
      </c>
      <c r="EC30" s="201">
        <f t="shared" si="14"/>
        <v>4.5487E-2</v>
      </c>
      <c r="ED30" s="201">
        <f t="shared" si="14"/>
        <v>0.95947799999999994</v>
      </c>
      <c r="EE30" s="201">
        <f t="shared" si="14"/>
        <v>0</v>
      </c>
      <c r="EF30" s="201">
        <f t="shared" si="14"/>
        <v>0.18939900000000001</v>
      </c>
      <c r="EG30" s="201">
        <f t="shared" si="15"/>
        <v>0.29313000000000006</v>
      </c>
      <c r="EH30" s="201">
        <f t="shared" si="15"/>
        <v>0.88270799999999983</v>
      </c>
      <c r="EI30" s="201">
        <f t="shared" si="15"/>
        <v>4.5194999999999999E-2</v>
      </c>
      <c r="EJ30" s="201">
        <f t="shared" si="15"/>
        <v>4.935000000000001E-3</v>
      </c>
      <c r="EK30" s="201">
        <f t="shared" si="7"/>
        <v>1779.6187390000002</v>
      </c>
      <c r="EL30" s="202">
        <f t="shared" si="8"/>
        <v>5.0000000000000001E-4</v>
      </c>
      <c r="EM30" s="172">
        <f t="shared" si="9"/>
        <v>5.0000000000000001E-4</v>
      </c>
      <c r="EO30" s="172">
        <f t="shared" si="11"/>
        <v>5.0000000000000001E-4</v>
      </c>
      <c r="ER30" s="207">
        <f>SUM(ER4:ER29)</f>
        <v>0.99999999999999989</v>
      </c>
    </row>
    <row r="31" spans="1:148">
      <c r="A31" s="203" t="s">
        <v>40</v>
      </c>
      <c r="B31" s="204">
        <v>2777.66</v>
      </c>
      <c r="C31" s="201">
        <v>11620.170000000002</v>
      </c>
      <c r="D31" s="201">
        <v>14776.74</v>
      </c>
      <c r="E31" s="201">
        <v>109242.79999999999</v>
      </c>
      <c r="F31" s="201"/>
      <c r="G31" s="201">
        <v>48266.709999999992</v>
      </c>
      <c r="H31" s="201"/>
      <c r="I31" s="201">
        <v>25.31</v>
      </c>
      <c r="J31" s="201">
        <v>7439.01</v>
      </c>
      <c r="K31" s="201">
        <v>3910.2399999999989</v>
      </c>
      <c r="L31" s="201">
        <v>920.32999999999993</v>
      </c>
      <c r="M31" s="201">
        <v>24179.689999999995</v>
      </c>
      <c r="N31" s="201">
        <v>6061.42</v>
      </c>
      <c r="O31" s="201"/>
      <c r="P31" s="201"/>
      <c r="Q31" s="201"/>
      <c r="R31" s="201">
        <v>5846.62</v>
      </c>
      <c r="S31" s="201"/>
      <c r="T31" s="201"/>
      <c r="U31" s="201"/>
      <c r="V31" s="201"/>
      <c r="W31" s="201"/>
      <c r="X31" s="201">
        <v>11010.810000000001</v>
      </c>
      <c r="Y31" s="201">
        <v>11706.420000000002</v>
      </c>
      <c r="Z31" s="201">
        <v>9870.7000000000007</v>
      </c>
      <c r="AA31" s="201"/>
      <c r="AB31" s="201"/>
      <c r="AC31" s="201">
        <v>1426.1599999999999</v>
      </c>
      <c r="AD31" s="201">
        <v>1482.1699999999998</v>
      </c>
      <c r="AE31" s="201"/>
      <c r="AF31" s="201"/>
      <c r="AG31" s="201"/>
      <c r="AH31" s="201"/>
      <c r="AI31" s="201"/>
      <c r="AJ31" s="201"/>
      <c r="AK31" s="201"/>
      <c r="AL31" s="201">
        <v>5923.6299999999992</v>
      </c>
      <c r="AM31" s="201">
        <v>5291.16</v>
      </c>
      <c r="AN31" s="201">
        <v>4850</v>
      </c>
      <c r="AO31" s="201"/>
      <c r="AP31" s="201"/>
      <c r="AQ31" s="201"/>
      <c r="AR31" s="201">
        <v>310339.12000000011</v>
      </c>
      <c r="AS31" s="201">
        <v>91.92</v>
      </c>
      <c r="AT31" s="201">
        <v>166.79</v>
      </c>
      <c r="AU31" s="201">
        <v>10975.439999999999</v>
      </c>
      <c r="AV31" s="201">
        <v>7853.65</v>
      </c>
      <c r="AW31" s="201"/>
      <c r="AX31" s="201">
        <v>10472.829999999998</v>
      </c>
      <c r="AY31" s="201">
        <v>8208.94</v>
      </c>
      <c r="AZ31" s="201">
        <v>48096.659999999996</v>
      </c>
      <c r="BA31" s="201">
        <v>48664.73</v>
      </c>
      <c r="BB31" s="201">
        <v>61.84</v>
      </c>
      <c r="BC31" s="201">
        <v>121.02999999999999</v>
      </c>
      <c r="BD31" s="201"/>
      <c r="BE31" s="201"/>
      <c r="BF31" s="201">
        <v>7273.85</v>
      </c>
      <c r="BG31" s="201">
        <v>5852.1299999999992</v>
      </c>
      <c r="BH31" s="201">
        <v>65.09</v>
      </c>
      <c r="BI31" s="201">
        <v>4754.9799999999996</v>
      </c>
      <c r="BJ31" s="201">
        <v>1756.01</v>
      </c>
      <c r="BK31" s="201">
        <v>4933.119999999999</v>
      </c>
      <c r="BL31" s="201">
        <v>48968.44</v>
      </c>
      <c r="BM31" s="201">
        <v>2562.79</v>
      </c>
      <c r="BN31" s="201">
        <v>5462.6200000000008</v>
      </c>
      <c r="BO31" s="201">
        <v>5569.1500000000015</v>
      </c>
      <c r="BP31" s="201">
        <v>1282.95</v>
      </c>
      <c r="BQ31" s="201">
        <v>31.21</v>
      </c>
      <c r="BR31" s="205">
        <v>820193.04</v>
      </c>
      <c r="BT31" s="195" t="s">
        <v>40</v>
      </c>
      <c r="BU31" s="201">
        <f t="shared" si="6"/>
        <v>2.77766</v>
      </c>
      <c r="BV31" s="201">
        <f t="shared" si="6"/>
        <v>208.00104300000004</v>
      </c>
      <c r="BW31" s="201">
        <f t="shared" si="6"/>
        <v>47.285568000000005</v>
      </c>
      <c r="BX31" s="201">
        <f t="shared" si="6"/>
        <v>3320.9811199999995</v>
      </c>
      <c r="BY31" s="201">
        <f t="shared" si="6"/>
        <v>0</v>
      </c>
      <c r="BZ31" s="201">
        <f t="shared" si="6"/>
        <v>2157.5219369999995</v>
      </c>
      <c r="CA31" s="201">
        <f t="shared" si="6"/>
        <v>0</v>
      </c>
      <c r="CB31" s="201">
        <f t="shared" si="6"/>
        <v>0.46570399999999995</v>
      </c>
      <c r="CC31" s="201">
        <f t="shared" si="6"/>
        <v>22.317030000000003</v>
      </c>
      <c r="CD31" s="201">
        <f t="shared" si="6"/>
        <v>3.5192159999999988</v>
      </c>
      <c r="CE31" s="201">
        <f t="shared" si="6"/>
        <v>0.46016499999999999</v>
      </c>
      <c r="CF31" s="201">
        <f t="shared" si="6"/>
        <v>413.47269899999992</v>
      </c>
      <c r="CG31" s="201">
        <f t="shared" si="6"/>
        <v>17.578118</v>
      </c>
      <c r="CH31" s="201">
        <f t="shared" si="6"/>
        <v>0</v>
      </c>
      <c r="CI31" s="201">
        <f t="shared" si="6"/>
        <v>0</v>
      </c>
      <c r="CJ31" s="201">
        <f t="shared" si="6"/>
        <v>0</v>
      </c>
      <c r="CK31" s="201">
        <f t="shared" si="12"/>
        <v>14.61655</v>
      </c>
      <c r="CL31" s="201">
        <f t="shared" si="12"/>
        <v>0</v>
      </c>
      <c r="CM31" s="201">
        <f t="shared" si="12"/>
        <v>0</v>
      </c>
      <c r="CN31" s="201">
        <f t="shared" si="12"/>
        <v>0</v>
      </c>
      <c r="CO31" s="201">
        <f t="shared" si="12"/>
        <v>0</v>
      </c>
      <c r="CP31" s="201">
        <f t="shared" si="12"/>
        <v>0</v>
      </c>
      <c r="CQ31" s="201">
        <f t="shared" si="12"/>
        <v>19.819458000000001</v>
      </c>
      <c r="CR31" s="201">
        <f t="shared" si="12"/>
        <v>220.08069600000005</v>
      </c>
      <c r="CS31" s="201">
        <f t="shared" si="12"/>
        <v>135.22859000000003</v>
      </c>
      <c r="CT31" s="201">
        <f t="shared" si="12"/>
        <v>0</v>
      </c>
      <c r="CU31" s="201">
        <f t="shared" si="12"/>
        <v>0</v>
      </c>
      <c r="CV31" s="201">
        <f t="shared" si="12"/>
        <v>6.5603359999999995</v>
      </c>
      <c r="CW31" s="201">
        <f t="shared" si="12"/>
        <v>4.7429439999999996</v>
      </c>
      <c r="CX31" s="201">
        <f t="shared" si="12"/>
        <v>0</v>
      </c>
      <c r="CY31" s="201">
        <f t="shared" si="12"/>
        <v>0</v>
      </c>
      <c r="CZ31" s="201">
        <f t="shared" si="12"/>
        <v>0</v>
      </c>
      <c r="DA31" s="201">
        <f t="shared" si="13"/>
        <v>0</v>
      </c>
      <c r="DB31" s="201">
        <f t="shared" si="13"/>
        <v>0</v>
      </c>
      <c r="DC31" s="201">
        <f t="shared" si="13"/>
        <v>0</v>
      </c>
      <c r="DD31" s="201">
        <f t="shared" si="13"/>
        <v>0</v>
      </c>
      <c r="DE31" s="201">
        <f t="shared" si="13"/>
        <v>29.025786999999994</v>
      </c>
      <c r="DF31" s="201">
        <f t="shared" si="13"/>
        <v>30.159611999999999</v>
      </c>
      <c r="DG31" s="201">
        <f t="shared" si="13"/>
        <v>85.844999999999999</v>
      </c>
      <c r="DH31" s="201">
        <f t="shared" si="13"/>
        <v>0</v>
      </c>
      <c r="DI31" s="201">
        <f t="shared" si="13"/>
        <v>0</v>
      </c>
      <c r="DJ31" s="201">
        <f t="shared" si="13"/>
        <v>0</v>
      </c>
      <c r="DK31" s="201">
        <f t="shared" si="13"/>
        <v>9061.9023040000029</v>
      </c>
      <c r="DL31" s="201">
        <f t="shared" si="13"/>
        <v>4.6143840000000003</v>
      </c>
      <c r="DM31" s="201">
        <f t="shared" si="13"/>
        <v>3.3858369999999995</v>
      </c>
      <c r="DN31" s="201">
        <f t="shared" si="13"/>
        <v>214.02107999999998</v>
      </c>
      <c r="DO31" s="201">
        <f t="shared" si="13"/>
        <v>32.199964999999999</v>
      </c>
      <c r="DP31" s="201">
        <f t="shared" si="13"/>
        <v>0</v>
      </c>
      <c r="DQ31" s="201">
        <f t="shared" si="14"/>
        <v>147.66690299999996</v>
      </c>
      <c r="DR31" s="201">
        <f t="shared" si="14"/>
        <v>34.477547999999999</v>
      </c>
      <c r="DS31" s="201">
        <f t="shared" si="14"/>
        <v>3039.7089120000001</v>
      </c>
      <c r="DT31" s="201">
        <f t="shared" si="14"/>
        <v>111.92887900000001</v>
      </c>
      <c r="DU31" s="201">
        <f t="shared" si="14"/>
        <v>1.6634960000000001</v>
      </c>
      <c r="DV31" s="201">
        <f t="shared" si="14"/>
        <v>0.55673799999999996</v>
      </c>
      <c r="DW31" s="201">
        <f t="shared" si="14"/>
        <v>0</v>
      </c>
      <c r="DX31" s="201">
        <f t="shared" si="14"/>
        <v>0</v>
      </c>
      <c r="DY31" s="201">
        <f t="shared" si="14"/>
        <v>93.832665000000006</v>
      </c>
      <c r="DZ31" s="201">
        <f t="shared" si="14"/>
        <v>62.032577999999994</v>
      </c>
      <c r="EA31" s="201">
        <f t="shared" si="14"/>
        <v>0.31243200000000004</v>
      </c>
      <c r="EB31" s="201">
        <f t="shared" si="14"/>
        <v>67.045217999999991</v>
      </c>
      <c r="EC31" s="201">
        <f t="shared" si="14"/>
        <v>2.282813</v>
      </c>
      <c r="ED31" s="201">
        <f t="shared" si="14"/>
        <v>19.239167999999996</v>
      </c>
      <c r="EE31" s="201">
        <f t="shared" si="14"/>
        <v>48.968440000000001</v>
      </c>
      <c r="EF31" s="201">
        <f t="shared" si="14"/>
        <v>22.296272999999999</v>
      </c>
      <c r="EG31" s="201">
        <f t="shared" si="15"/>
        <v>9.8327160000000013</v>
      </c>
      <c r="EH31" s="201">
        <f t="shared" si="15"/>
        <v>18.935110000000005</v>
      </c>
      <c r="EI31" s="201">
        <f t="shared" si="15"/>
        <v>1.9244250000000001</v>
      </c>
      <c r="EJ31" s="201">
        <f t="shared" si="15"/>
        <v>0.109235</v>
      </c>
      <c r="EK31" s="201">
        <f t="shared" si="7"/>
        <v>19739.396352</v>
      </c>
      <c r="EL31" s="202">
        <f t="shared" si="8"/>
        <v>5.5999999999999999E-3</v>
      </c>
      <c r="EM31" s="172">
        <f t="shared" si="9"/>
        <v>5.4000000000000003E-3</v>
      </c>
      <c r="EO31" s="172">
        <f t="shared" si="11"/>
        <v>5.4000000000000003E-3</v>
      </c>
    </row>
    <row r="32" spans="1:148">
      <c r="A32" s="208" t="s">
        <v>128</v>
      </c>
      <c r="B32" s="209">
        <v>781590.7100000002</v>
      </c>
      <c r="C32" s="210">
        <v>3329729.6799999997</v>
      </c>
      <c r="D32" s="210">
        <v>1535594.0899999996</v>
      </c>
      <c r="E32" s="210">
        <v>15396302.370000005</v>
      </c>
      <c r="F32" s="210">
        <v>1016512.9499999998</v>
      </c>
      <c r="G32" s="210">
        <v>4690414.91</v>
      </c>
      <c r="H32" s="210">
        <v>899564.79</v>
      </c>
      <c r="I32" s="210">
        <v>640641.54</v>
      </c>
      <c r="J32" s="210">
        <v>1093308.9100000001</v>
      </c>
      <c r="K32" s="210">
        <v>1126387.3499999999</v>
      </c>
      <c r="L32" s="210">
        <v>394231.25000000006</v>
      </c>
      <c r="M32" s="210">
        <v>5145237.4900000021</v>
      </c>
      <c r="N32" s="210">
        <v>845246.62</v>
      </c>
      <c r="O32" s="210">
        <v>9208541.25</v>
      </c>
      <c r="P32" s="210">
        <v>1050787.2799999998</v>
      </c>
      <c r="Q32" s="210">
        <v>1627277.93</v>
      </c>
      <c r="R32" s="210">
        <v>1701272.7899999998</v>
      </c>
      <c r="S32" s="210">
        <v>3234564.4299999997</v>
      </c>
      <c r="T32" s="210">
        <v>1924979.43</v>
      </c>
      <c r="U32" s="210">
        <v>488188.68000000005</v>
      </c>
      <c r="V32" s="210">
        <v>524986.7699999999</v>
      </c>
      <c r="W32" s="210">
        <v>1018451.72</v>
      </c>
      <c r="X32" s="210">
        <v>2825180.4899999998</v>
      </c>
      <c r="Y32" s="210">
        <v>3203943.91</v>
      </c>
      <c r="Z32" s="210">
        <v>2990331.0999999996</v>
      </c>
      <c r="AA32" s="210">
        <v>1055557.3800000001</v>
      </c>
      <c r="AB32" s="210">
        <v>1966440.3200000003</v>
      </c>
      <c r="AC32" s="210">
        <v>353809.88999999984</v>
      </c>
      <c r="AD32" s="210">
        <v>798304.61000000034</v>
      </c>
      <c r="AE32" s="210">
        <v>1482659.4099999997</v>
      </c>
      <c r="AF32" s="210">
        <v>1271000.8000000003</v>
      </c>
      <c r="AG32" s="210">
        <v>1925193.99</v>
      </c>
      <c r="AH32" s="210">
        <v>557687.17000000004</v>
      </c>
      <c r="AI32" s="210">
        <v>964448.73999999987</v>
      </c>
      <c r="AJ32" s="210">
        <v>114916.6</v>
      </c>
      <c r="AK32" s="210">
        <v>2413216.0099999998</v>
      </c>
      <c r="AL32" s="210">
        <v>1411718.3399999999</v>
      </c>
      <c r="AM32" s="210">
        <v>1026506.4000000003</v>
      </c>
      <c r="AN32" s="210">
        <v>1190054.8799999999</v>
      </c>
      <c r="AO32" s="210">
        <v>717039.65999999992</v>
      </c>
      <c r="AP32" s="210">
        <v>1898560.8599999996</v>
      </c>
      <c r="AQ32" s="210">
        <v>1020600.5899999999</v>
      </c>
      <c r="AR32" s="210">
        <v>4395128.2699999996</v>
      </c>
      <c r="AS32" s="210">
        <v>4671205.6899999995</v>
      </c>
      <c r="AT32" s="210">
        <v>2726681.17</v>
      </c>
      <c r="AU32" s="210">
        <v>2083837.33</v>
      </c>
      <c r="AV32" s="210">
        <v>1909515.0600000003</v>
      </c>
      <c r="AW32" s="210">
        <v>3908514.0199999986</v>
      </c>
      <c r="AX32" s="210">
        <v>1393107.32</v>
      </c>
      <c r="AY32" s="210">
        <v>5096137.7600000016</v>
      </c>
      <c r="AZ32" s="210">
        <v>4589855.08</v>
      </c>
      <c r="BA32" s="210">
        <v>2269078.2000000002</v>
      </c>
      <c r="BB32" s="210">
        <v>3491414.6100000003</v>
      </c>
      <c r="BC32" s="210">
        <v>1094198.9899999998</v>
      </c>
      <c r="BD32" s="210">
        <v>5655853.5300000003</v>
      </c>
      <c r="BE32" s="210">
        <v>2360257.4500000002</v>
      </c>
      <c r="BF32" s="210">
        <v>1771589.37</v>
      </c>
      <c r="BG32" s="210">
        <v>1246605.95</v>
      </c>
      <c r="BH32" s="210">
        <v>1116773.2800000003</v>
      </c>
      <c r="BI32" s="210">
        <v>1221010.83</v>
      </c>
      <c r="BJ32" s="210">
        <v>2709395.72</v>
      </c>
      <c r="BK32" s="210">
        <v>1238187.8600000006</v>
      </c>
      <c r="BL32" s="210">
        <v>1142740.4299999997</v>
      </c>
      <c r="BM32" s="210">
        <v>3163727.0200000005</v>
      </c>
      <c r="BN32" s="210">
        <v>3365159.7299999995</v>
      </c>
      <c r="BO32" s="210">
        <v>2600801.9800000004</v>
      </c>
      <c r="BP32" s="210">
        <v>837576.98999999987</v>
      </c>
      <c r="BQ32" s="210">
        <v>233427.64999999997</v>
      </c>
      <c r="BR32" s="211">
        <v>153152765.37999997</v>
      </c>
      <c r="EK32" s="212">
        <f>SUM(EK4:EK31)</f>
        <v>3535887.784308</v>
      </c>
      <c r="EL32" s="207">
        <f>SUM(EL4:EL31)</f>
        <v>0.99999999999999978</v>
      </c>
      <c r="EM32" s="207">
        <f>SUM(EM4:EM31)</f>
        <v>0.96819999999999984</v>
      </c>
      <c r="EO32" s="207">
        <f>SUM(EO4:EO31)</f>
        <v>0.99999999999999989</v>
      </c>
    </row>
  </sheetData>
  <printOptions horizontalCentered="1" verticalCentered="1"/>
  <pageMargins left="0.75" right="0.75" top="1" bottom="1" header="0.5" footer="0.5"/>
  <pageSetup scale="29" fitToWidth="4" orientation="landscape" r:id="rId1"/>
  <headerFooter alignWithMargins="0">
    <oddHeader>&amp;RKY PSC Case No. 2016-00162,
Attachment D to Staff Post Hearing Supp. DR 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workbookViewId="0">
      <selection sqref="A1:G1"/>
    </sheetView>
  </sheetViews>
  <sheetFormatPr defaultRowHeight="15"/>
  <cols>
    <col min="1" max="2" width="13.33203125" style="213" customWidth="1"/>
    <col min="3" max="3" width="8.88671875" style="213"/>
    <col min="4" max="4" width="13.109375" style="213" customWidth="1"/>
    <col min="5" max="5" width="11.44140625" style="213" bestFit="1" customWidth="1"/>
    <col min="6" max="6" width="8.88671875" style="213"/>
    <col min="7" max="7" width="10.33203125" style="213" bestFit="1" customWidth="1"/>
    <col min="8" max="256" width="8.88671875" style="213"/>
    <col min="257" max="257" width="9.6640625" style="213" customWidth="1"/>
    <col min="258" max="258" width="11.5546875" style="213" customWidth="1"/>
    <col min="259" max="259" width="8.88671875" style="213"/>
    <col min="260" max="260" width="13.109375" style="213" customWidth="1"/>
    <col min="261" max="261" width="11.44140625" style="213" bestFit="1" customWidth="1"/>
    <col min="262" max="262" width="8.88671875" style="213"/>
    <col min="263" max="263" width="10.33203125" style="213" bestFit="1" customWidth="1"/>
    <col min="264" max="512" width="8.88671875" style="213"/>
    <col min="513" max="513" width="9.6640625" style="213" customWidth="1"/>
    <col min="514" max="514" width="11.5546875" style="213" customWidth="1"/>
    <col min="515" max="515" width="8.88671875" style="213"/>
    <col min="516" max="516" width="13.109375" style="213" customWidth="1"/>
    <col min="517" max="517" width="11.44140625" style="213" bestFit="1" customWidth="1"/>
    <col min="518" max="518" width="8.88671875" style="213"/>
    <col min="519" max="519" width="10.33203125" style="213" bestFit="1" customWidth="1"/>
    <col min="520" max="768" width="8.88671875" style="213"/>
    <col min="769" max="769" width="9.6640625" style="213" customWidth="1"/>
    <col min="770" max="770" width="11.5546875" style="213" customWidth="1"/>
    <col min="771" max="771" width="8.88671875" style="213"/>
    <col min="772" max="772" width="13.109375" style="213" customWidth="1"/>
    <col min="773" max="773" width="11.44140625" style="213" bestFit="1" customWidth="1"/>
    <col min="774" max="774" width="8.88671875" style="213"/>
    <col min="775" max="775" width="10.33203125" style="213" bestFit="1" customWidth="1"/>
    <col min="776" max="1024" width="8.88671875" style="213"/>
    <col min="1025" max="1025" width="9.6640625" style="213" customWidth="1"/>
    <col min="1026" max="1026" width="11.5546875" style="213" customWidth="1"/>
    <col min="1027" max="1027" width="8.88671875" style="213"/>
    <col min="1028" max="1028" width="13.109375" style="213" customWidth="1"/>
    <col min="1029" max="1029" width="11.44140625" style="213" bestFit="1" customWidth="1"/>
    <col min="1030" max="1030" width="8.88671875" style="213"/>
    <col min="1031" max="1031" width="10.33203125" style="213" bestFit="1" customWidth="1"/>
    <col min="1032" max="1280" width="8.88671875" style="213"/>
    <col min="1281" max="1281" width="9.6640625" style="213" customWidth="1"/>
    <col min="1282" max="1282" width="11.5546875" style="213" customWidth="1"/>
    <col min="1283" max="1283" width="8.88671875" style="213"/>
    <col min="1284" max="1284" width="13.109375" style="213" customWidth="1"/>
    <col min="1285" max="1285" width="11.44140625" style="213" bestFit="1" customWidth="1"/>
    <col min="1286" max="1286" width="8.88671875" style="213"/>
    <col min="1287" max="1287" width="10.33203125" style="213" bestFit="1" customWidth="1"/>
    <col min="1288" max="1536" width="8.88671875" style="213"/>
    <col min="1537" max="1537" width="9.6640625" style="213" customWidth="1"/>
    <col min="1538" max="1538" width="11.5546875" style="213" customWidth="1"/>
    <col min="1539" max="1539" width="8.88671875" style="213"/>
    <col min="1540" max="1540" width="13.109375" style="213" customWidth="1"/>
    <col min="1541" max="1541" width="11.44140625" style="213" bestFit="1" customWidth="1"/>
    <col min="1542" max="1542" width="8.88671875" style="213"/>
    <col min="1543" max="1543" width="10.33203125" style="213" bestFit="1" customWidth="1"/>
    <col min="1544" max="1792" width="8.88671875" style="213"/>
    <col min="1793" max="1793" width="9.6640625" style="213" customWidth="1"/>
    <col min="1794" max="1794" width="11.5546875" style="213" customWidth="1"/>
    <col min="1795" max="1795" width="8.88671875" style="213"/>
    <col min="1796" max="1796" width="13.109375" style="213" customWidth="1"/>
    <col min="1797" max="1797" width="11.44140625" style="213" bestFit="1" customWidth="1"/>
    <col min="1798" max="1798" width="8.88671875" style="213"/>
    <col min="1799" max="1799" width="10.33203125" style="213" bestFit="1" customWidth="1"/>
    <col min="1800" max="2048" width="8.88671875" style="213"/>
    <col min="2049" max="2049" width="9.6640625" style="213" customWidth="1"/>
    <col min="2050" max="2050" width="11.5546875" style="213" customWidth="1"/>
    <col min="2051" max="2051" width="8.88671875" style="213"/>
    <col min="2052" max="2052" width="13.109375" style="213" customWidth="1"/>
    <col min="2053" max="2053" width="11.44140625" style="213" bestFit="1" customWidth="1"/>
    <col min="2054" max="2054" width="8.88671875" style="213"/>
    <col min="2055" max="2055" width="10.33203125" style="213" bestFit="1" customWidth="1"/>
    <col min="2056" max="2304" width="8.88671875" style="213"/>
    <col min="2305" max="2305" width="9.6640625" style="213" customWidth="1"/>
    <col min="2306" max="2306" width="11.5546875" style="213" customWidth="1"/>
    <col min="2307" max="2307" width="8.88671875" style="213"/>
    <col min="2308" max="2308" width="13.109375" style="213" customWidth="1"/>
    <col min="2309" max="2309" width="11.44140625" style="213" bestFit="1" customWidth="1"/>
    <col min="2310" max="2310" width="8.88671875" style="213"/>
    <col min="2311" max="2311" width="10.33203125" style="213" bestFit="1" customWidth="1"/>
    <col min="2312" max="2560" width="8.88671875" style="213"/>
    <col min="2561" max="2561" width="9.6640625" style="213" customWidth="1"/>
    <col min="2562" max="2562" width="11.5546875" style="213" customWidth="1"/>
    <col min="2563" max="2563" width="8.88671875" style="213"/>
    <col min="2564" max="2564" width="13.109375" style="213" customWidth="1"/>
    <col min="2565" max="2565" width="11.44140625" style="213" bestFit="1" customWidth="1"/>
    <col min="2566" max="2566" width="8.88671875" style="213"/>
    <col min="2567" max="2567" width="10.33203125" style="213" bestFit="1" customWidth="1"/>
    <col min="2568" max="2816" width="8.88671875" style="213"/>
    <col min="2817" max="2817" width="9.6640625" style="213" customWidth="1"/>
    <col min="2818" max="2818" width="11.5546875" style="213" customWidth="1"/>
    <col min="2819" max="2819" width="8.88671875" style="213"/>
    <col min="2820" max="2820" width="13.109375" style="213" customWidth="1"/>
    <col min="2821" max="2821" width="11.44140625" style="213" bestFit="1" customWidth="1"/>
    <col min="2822" max="2822" width="8.88671875" style="213"/>
    <col min="2823" max="2823" width="10.33203125" style="213" bestFit="1" customWidth="1"/>
    <col min="2824" max="3072" width="8.88671875" style="213"/>
    <col min="3073" max="3073" width="9.6640625" style="213" customWidth="1"/>
    <col min="3074" max="3074" width="11.5546875" style="213" customWidth="1"/>
    <col min="3075" max="3075" width="8.88671875" style="213"/>
    <col min="3076" max="3076" width="13.109375" style="213" customWidth="1"/>
    <col min="3077" max="3077" width="11.44140625" style="213" bestFit="1" customWidth="1"/>
    <col min="3078" max="3078" width="8.88671875" style="213"/>
    <col min="3079" max="3079" width="10.33203125" style="213" bestFit="1" customWidth="1"/>
    <col min="3080" max="3328" width="8.88671875" style="213"/>
    <col min="3329" max="3329" width="9.6640625" style="213" customWidth="1"/>
    <col min="3330" max="3330" width="11.5546875" style="213" customWidth="1"/>
    <col min="3331" max="3331" width="8.88671875" style="213"/>
    <col min="3332" max="3332" width="13.109375" style="213" customWidth="1"/>
    <col min="3333" max="3333" width="11.44140625" style="213" bestFit="1" customWidth="1"/>
    <col min="3334" max="3334" width="8.88671875" style="213"/>
    <col min="3335" max="3335" width="10.33203125" style="213" bestFit="1" customWidth="1"/>
    <col min="3336" max="3584" width="8.88671875" style="213"/>
    <col min="3585" max="3585" width="9.6640625" style="213" customWidth="1"/>
    <col min="3586" max="3586" width="11.5546875" style="213" customWidth="1"/>
    <col min="3587" max="3587" width="8.88671875" style="213"/>
    <col min="3588" max="3588" width="13.109375" style="213" customWidth="1"/>
    <col min="3589" max="3589" width="11.44140625" style="213" bestFit="1" customWidth="1"/>
    <col min="3590" max="3590" width="8.88671875" style="213"/>
    <col min="3591" max="3591" width="10.33203125" style="213" bestFit="1" customWidth="1"/>
    <col min="3592" max="3840" width="8.88671875" style="213"/>
    <col min="3841" max="3841" width="9.6640625" style="213" customWidth="1"/>
    <col min="3842" max="3842" width="11.5546875" style="213" customWidth="1"/>
    <col min="3843" max="3843" width="8.88671875" style="213"/>
    <col min="3844" max="3844" width="13.109375" style="213" customWidth="1"/>
    <col min="3845" max="3845" width="11.44140625" style="213" bestFit="1" customWidth="1"/>
    <col min="3846" max="3846" width="8.88671875" style="213"/>
    <col min="3847" max="3847" width="10.33203125" style="213" bestFit="1" customWidth="1"/>
    <col min="3848" max="4096" width="8.88671875" style="213"/>
    <col min="4097" max="4097" width="9.6640625" style="213" customWidth="1"/>
    <col min="4098" max="4098" width="11.5546875" style="213" customWidth="1"/>
    <col min="4099" max="4099" width="8.88671875" style="213"/>
    <col min="4100" max="4100" width="13.109375" style="213" customWidth="1"/>
    <col min="4101" max="4101" width="11.44140625" style="213" bestFit="1" customWidth="1"/>
    <col min="4102" max="4102" width="8.88671875" style="213"/>
    <col min="4103" max="4103" width="10.33203125" style="213" bestFit="1" customWidth="1"/>
    <col min="4104" max="4352" width="8.88671875" style="213"/>
    <col min="4353" max="4353" width="9.6640625" style="213" customWidth="1"/>
    <col min="4354" max="4354" width="11.5546875" style="213" customWidth="1"/>
    <col min="4355" max="4355" width="8.88671875" style="213"/>
    <col min="4356" max="4356" width="13.109375" style="213" customWidth="1"/>
    <col min="4357" max="4357" width="11.44140625" style="213" bestFit="1" customWidth="1"/>
    <col min="4358" max="4358" width="8.88671875" style="213"/>
    <col min="4359" max="4359" width="10.33203125" style="213" bestFit="1" customWidth="1"/>
    <col min="4360" max="4608" width="8.88671875" style="213"/>
    <col min="4609" max="4609" width="9.6640625" style="213" customWidth="1"/>
    <col min="4610" max="4610" width="11.5546875" style="213" customWidth="1"/>
    <col min="4611" max="4611" width="8.88671875" style="213"/>
    <col min="4612" max="4612" width="13.109375" style="213" customWidth="1"/>
    <col min="4613" max="4613" width="11.44140625" style="213" bestFit="1" customWidth="1"/>
    <col min="4614" max="4614" width="8.88671875" style="213"/>
    <col min="4615" max="4615" width="10.33203125" style="213" bestFit="1" customWidth="1"/>
    <col min="4616" max="4864" width="8.88671875" style="213"/>
    <col min="4865" max="4865" width="9.6640625" style="213" customWidth="1"/>
    <col min="4866" max="4866" width="11.5546875" style="213" customWidth="1"/>
    <col min="4867" max="4867" width="8.88671875" style="213"/>
    <col min="4868" max="4868" width="13.109375" style="213" customWidth="1"/>
    <col min="4869" max="4869" width="11.44140625" style="213" bestFit="1" customWidth="1"/>
    <col min="4870" max="4870" width="8.88671875" style="213"/>
    <col min="4871" max="4871" width="10.33203125" style="213" bestFit="1" customWidth="1"/>
    <col min="4872" max="5120" width="8.88671875" style="213"/>
    <col min="5121" max="5121" width="9.6640625" style="213" customWidth="1"/>
    <col min="5122" max="5122" width="11.5546875" style="213" customWidth="1"/>
    <col min="5123" max="5123" width="8.88671875" style="213"/>
    <col min="5124" max="5124" width="13.109375" style="213" customWidth="1"/>
    <col min="5125" max="5125" width="11.44140625" style="213" bestFit="1" customWidth="1"/>
    <col min="5126" max="5126" width="8.88671875" style="213"/>
    <col min="5127" max="5127" width="10.33203125" style="213" bestFit="1" customWidth="1"/>
    <col min="5128" max="5376" width="8.88671875" style="213"/>
    <col min="5377" max="5377" width="9.6640625" style="213" customWidth="1"/>
    <col min="5378" max="5378" width="11.5546875" style="213" customWidth="1"/>
    <col min="5379" max="5379" width="8.88671875" style="213"/>
    <col min="5380" max="5380" width="13.109375" style="213" customWidth="1"/>
    <col min="5381" max="5381" width="11.44140625" style="213" bestFit="1" customWidth="1"/>
    <col min="5382" max="5382" width="8.88671875" style="213"/>
    <col min="5383" max="5383" width="10.33203125" style="213" bestFit="1" customWidth="1"/>
    <col min="5384" max="5632" width="8.88671875" style="213"/>
    <col min="5633" max="5633" width="9.6640625" style="213" customWidth="1"/>
    <col min="5634" max="5634" width="11.5546875" style="213" customWidth="1"/>
    <col min="5635" max="5635" width="8.88671875" style="213"/>
    <col min="5636" max="5636" width="13.109375" style="213" customWidth="1"/>
    <col min="5637" max="5637" width="11.44140625" style="213" bestFit="1" customWidth="1"/>
    <col min="5638" max="5638" width="8.88671875" style="213"/>
    <col min="5639" max="5639" width="10.33203125" style="213" bestFit="1" customWidth="1"/>
    <col min="5640" max="5888" width="8.88671875" style="213"/>
    <col min="5889" max="5889" width="9.6640625" style="213" customWidth="1"/>
    <col min="5890" max="5890" width="11.5546875" style="213" customWidth="1"/>
    <col min="5891" max="5891" width="8.88671875" style="213"/>
    <col min="5892" max="5892" width="13.109375" style="213" customWidth="1"/>
    <col min="5893" max="5893" width="11.44140625" style="213" bestFit="1" customWidth="1"/>
    <col min="5894" max="5894" width="8.88671875" style="213"/>
    <col min="5895" max="5895" width="10.33203125" style="213" bestFit="1" customWidth="1"/>
    <col min="5896" max="6144" width="8.88671875" style="213"/>
    <col min="6145" max="6145" width="9.6640625" style="213" customWidth="1"/>
    <col min="6146" max="6146" width="11.5546875" style="213" customWidth="1"/>
    <col min="6147" max="6147" width="8.88671875" style="213"/>
    <col min="6148" max="6148" width="13.109375" style="213" customWidth="1"/>
    <col min="6149" max="6149" width="11.44140625" style="213" bestFit="1" customWidth="1"/>
    <col min="6150" max="6150" width="8.88671875" style="213"/>
    <col min="6151" max="6151" width="10.33203125" style="213" bestFit="1" customWidth="1"/>
    <col min="6152" max="6400" width="8.88671875" style="213"/>
    <col min="6401" max="6401" width="9.6640625" style="213" customWidth="1"/>
    <col min="6402" max="6402" width="11.5546875" style="213" customWidth="1"/>
    <col min="6403" max="6403" width="8.88671875" style="213"/>
    <col min="6404" max="6404" width="13.109375" style="213" customWidth="1"/>
    <col min="6405" max="6405" width="11.44140625" style="213" bestFit="1" customWidth="1"/>
    <col min="6406" max="6406" width="8.88671875" style="213"/>
    <col min="6407" max="6407" width="10.33203125" style="213" bestFit="1" customWidth="1"/>
    <col min="6408" max="6656" width="8.88671875" style="213"/>
    <col min="6657" max="6657" width="9.6640625" style="213" customWidth="1"/>
    <col min="6658" max="6658" width="11.5546875" style="213" customWidth="1"/>
    <col min="6659" max="6659" width="8.88671875" style="213"/>
    <col min="6660" max="6660" width="13.109375" style="213" customWidth="1"/>
    <col min="6661" max="6661" width="11.44140625" style="213" bestFit="1" customWidth="1"/>
    <col min="6662" max="6662" width="8.88671875" style="213"/>
    <col min="6663" max="6663" width="10.33203125" style="213" bestFit="1" customWidth="1"/>
    <col min="6664" max="6912" width="8.88671875" style="213"/>
    <col min="6913" max="6913" width="9.6640625" style="213" customWidth="1"/>
    <col min="6914" max="6914" width="11.5546875" style="213" customWidth="1"/>
    <col min="6915" max="6915" width="8.88671875" style="213"/>
    <col min="6916" max="6916" width="13.109375" style="213" customWidth="1"/>
    <col min="6917" max="6917" width="11.44140625" style="213" bestFit="1" customWidth="1"/>
    <col min="6918" max="6918" width="8.88671875" style="213"/>
    <col min="6919" max="6919" width="10.33203125" style="213" bestFit="1" customWidth="1"/>
    <col min="6920" max="7168" width="8.88671875" style="213"/>
    <col min="7169" max="7169" width="9.6640625" style="213" customWidth="1"/>
    <col min="7170" max="7170" width="11.5546875" style="213" customWidth="1"/>
    <col min="7171" max="7171" width="8.88671875" style="213"/>
    <col min="7172" max="7172" width="13.109375" style="213" customWidth="1"/>
    <col min="7173" max="7173" width="11.44140625" style="213" bestFit="1" customWidth="1"/>
    <col min="7174" max="7174" width="8.88671875" style="213"/>
    <col min="7175" max="7175" width="10.33203125" style="213" bestFit="1" customWidth="1"/>
    <col min="7176" max="7424" width="8.88671875" style="213"/>
    <col min="7425" max="7425" width="9.6640625" style="213" customWidth="1"/>
    <col min="7426" max="7426" width="11.5546875" style="213" customWidth="1"/>
    <col min="7427" max="7427" width="8.88671875" style="213"/>
    <col min="7428" max="7428" width="13.109375" style="213" customWidth="1"/>
    <col min="7429" max="7429" width="11.44140625" style="213" bestFit="1" customWidth="1"/>
    <col min="7430" max="7430" width="8.88671875" style="213"/>
    <col min="7431" max="7431" width="10.33203125" style="213" bestFit="1" customWidth="1"/>
    <col min="7432" max="7680" width="8.88671875" style="213"/>
    <col min="7681" max="7681" width="9.6640625" style="213" customWidth="1"/>
    <col min="7682" max="7682" width="11.5546875" style="213" customWidth="1"/>
    <col min="7683" max="7683" width="8.88671875" style="213"/>
    <col min="7684" max="7684" width="13.109375" style="213" customWidth="1"/>
    <col min="7685" max="7685" width="11.44140625" style="213" bestFit="1" customWidth="1"/>
    <col min="7686" max="7686" width="8.88671875" style="213"/>
    <col min="7687" max="7687" width="10.33203125" style="213" bestFit="1" customWidth="1"/>
    <col min="7688" max="7936" width="8.88671875" style="213"/>
    <col min="7937" max="7937" width="9.6640625" style="213" customWidth="1"/>
    <col min="7938" max="7938" width="11.5546875" style="213" customWidth="1"/>
    <col min="7939" max="7939" width="8.88671875" style="213"/>
    <col min="7940" max="7940" width="13.109375" style="213" customWidth="1"/>
    <col min="7941" max="7941" width="11.44140625" style="213" bestFit="1" customWidth="1"/>
    <col min="7942" max="7942" width="8.88671875" style="213"/>
    <col min="7943" max="7943" width="10.33203125" style="213" bestFit="1" customWidth="1"/>
    <col min="7944" max="8192" width="8.88671875" style="213"/>
    <col min="8193" max="8193" width="9.6640625" style="213" customWidth="1"/>
    <col min="8194" max="8194" width="11.5546875" style="213" customWidth="1"/>
    <col min="8195" max="8195" width="8.88671875" style="213"/>
    <col min="8196" max="8196" width="13.109375" style="213" customWidth="1"/>
    <col min="8197" max="8197" width="11.44140625" style="213" bestFit="1" customWidth="1"/>
    <col min="8198" max="8198" width="8.88671875" style="213"/>
    <col min="8199" max="8199" width="10.33203125" style="213" bestFit="1" customWidth="1"/>
    <col min="8200" max="8448" width="8.88671875" style="213"/>
    <col min="8449" max="8449" width="9.6640625" style="213" customWidth="1"/>
    <col min="8450" max="8450" width="11.5546875" style="213" customWidth="1"/>
    <col min="8451" max="8451" width="8.88671875" style="213"/>
    <col min="8452" max="8452" width="13.109375" style="213" customWidth="1"/>
    <col min="8453" max="8453" width="11.44140625" style="213" bestFit="1" customWidth="1"/>
    <col min="8454" max="8454" width="8.88671875" style="213"/>
    <col min="8455" max="8455" width="10.33203125" style="213" bestFit="1" customWidth="1"/>
    <col min="8456" max="8704" width="8.88671875" style="213"/>
    <col min="8705" max="8705" width="9.6640625" style="213" customWidth="1"/>
    <col min="8706" max="8706" width="11.5546875" style="213" customWidth="1"/>
    <col min="8707" max="8707" width="8.88671875" style="213"/>
    <col min="8708" max="8708" width="13.109375" style="213" customWidth="1"/>
    <col min="8709" max="8709" width="11.44140625" style="213" bestFit="1" customWidth="1"/>
    <col min="8710" max="8710" width="8.88671875" style="213"/>
    <col min="8711" max="8711" width="10.33203125" style="213" bestFit="1" customWidth="1"/>
    <col min="8712" max="8960" width="8.88671875" style="213"/>
    <col min="8961" max="8961" width="9.6640625" style="213" customWidth="1"/>
    <col min="8962" max="8962" width="11.5546875" style="213" customWidth="1"/>
    <col min="8963" max="8963" width="8.88671875" style="213"/>
    <col min="8964" max="8964" width="13.109375" style="213" customWidth="1"/>
    <col min="8965" max="8965" width="11.44140625" style="213" bestFit="1" customWidth="1"/>
    <col min="8966" max="8966" width="8.88671875" style="213"/>
    <col min="8967" max="8967" width="10.33203125" style="213" bestFit="1" customWidth="1"/>
    <col min="8968" max="9216" width="8.88671875" style="213"/>
    <col min="9217" max="9217" width="9.6640625" style="213" customWidth="1"/>
    <col min="9218" max="9218" width="11.5546875" style="213" customWidth="1"/>
    <col min="9219" max="9219" width="8.88671875" style="213"/>
    <col min="9220" max="9220" width="13.109375" style="213" customWidth="1"/>
    <col min="9221" max="9221" width="11.44140625" style="213" bestFit="1" customWidth="1"/>
    <col min="9222" max="9222" width="8.88671875" style="213"/>
    <col min="9223" max="9223" width="10.33203125" style="213" bestFit="1" customWidth="1"/>
    <col min="9224" max="9472" width="8.88671875" style="213"/>
    <col min="9473" max="9473" width="9.6640625" style="213" customWidth="1"/>
    <col min="9474" max="9474" width="11.5546875" style="213" customWidth="1"/>
    <col min="9475" max="9475" width="8.88671875" style="213"/>
    <col min="9476" max="9476" width="13.109375" style="213" customWidth="1"/>
    <col min="9477" max="9477" width="11.44140625" style="213" bestFit="1" customWidth="1"/>
    <col min="9478" max="9478" width="8.88671875" style="213"/>
    <col min="9479" max="9479" width="10.33203125" style="213" bestFit="1" customWidth="1"/>
    <col min="9480" max="9728" width="8.88671875" style="213"/>
    <col min="9729" max="9729" width="9.6640625" style="213" customWidth="1"/>
    <col min="9730" max="9730" width="11.5546875" style="213" customWidth="1"/>
    <col min="9731" max="9731" width="8.88671875" style="213"/>
    <col min="9732" max="9732" width="13.109375" style="213" customWidth="1"/>
    <col min="9733" max="9733" width="11.44140625" style="213" bestFit="1" customWidth="1"/>
    <col min="9734" max="9734" width="8.88671875" style="213"/>
    <col min="9735" max="9735" width="10.33203125" style="213" bestFit="1" customWidth="1"/>
    <col min="9736" max="9984" width="8.88671875" style="213"/>
    <col min="9985" max="9985" width="9.6640625" style="213" customWidth="1"/>
    <col min="9986" max="9986" width="11.5546875" style="213" customWidth="1"/>
    <col min="9987" max="9987" width="8.88671875" style="213"/>
    <col min="9988" max="9988" width="13.109375" style="213" customWidth="1"/>
    <col min="9989" max="9989" width="11.44140625" style="213" bestFit="1" customWidth="1"/>
    <col min="9990" max="9990" width="8.88671875" style="213"/>
    <col min="9991" max="9991" width="10.33203125" style="213" bestFit="1" customWidth="1"/>
    <col min="9992" max="10240" width="8.88671875" style="213"/>
    <col min="10241" max="10241" width="9.6640625" style="213" customWidth="1"/>
    <col min="10242" max="10242" width="11.5546875" style="213" customWidth="1"/>
    <col min="10243" max="10243" width="8.88671875" style="213"/>
    <col min="10244" max="10244" width="13.109375" style="213" customWidth="1"/>
    <col min="10245" max="10245" width="11.44140625" style="213" bestFit="1" customWidth="1"/>
    <col min="10246" max="10246" width="8.88671875" style="213"/>
    <col min="10247" max="10247" width="10.33203125" style="213" bestFit="1" customWidth="1"/>
    <col min="10248" max="10496" width="8.88671875" style="213"/>
    <col min="10497" max="10497" width="9.6640625" style="213" customWidth="1"/>
    <col min="10498" max="10498" width="11.5546875" style="213" customWidth="1"/>
    <col min="10499" max="10499" width="8.88671875" style="213"/>
    <col min="10500" max="10500" width="13.109375" style="213" customWidth="1"/>
    <col min="10501" max="10501" width="11.44140625" style="213" bestFit="1" customWidth="1"/>
    <col min="10502" max="10502" width="8.88671875" style="213"/>
    <col min="10503" max="10503" width="10.33203125" style="213" bestFit="1" customWidth="1"/>
    <col min="10504" max="10752" width="8.88671875" style="213"/>
    <col min="10753" max="10753" width="9.6640625" style="213" customWidth="1"/>
    <col min="10754" max="10754" width="11.5546875" style="213" customWidth="1"/>
    <col min="10755" max="10755" width="8.88671875" style="213"/>
    <col min="10756" max="10756" width="13.109375" style="213" customWidth="1"/>
    <col min="10757" max="10757" width="11.44140625" style="213" bestFit="1" customWidth="1"/>
    <col min="10758" max="10758" width="8.88671875" style="213"/>
    <col min="10759" max="10759" width="10.33203125" style="213" bestFit="1" customWidth="1"/>
    <col min="10760" max="11008" width="8.88671875" style="213"/>
    <col min="11009" max="11009" width="9.6640625" style="213" customWidth="1"/>
    <col min="11010" max="11010" width="11.5546875" style="213" customWidth="1"/>
    <col min="11011" max="11011" width="8.88671875" style="213"/>
    <col min="11012" max="11012" width="13.109375" style="213" customWidth="1"/>
    <col min="11013" max="11013" width="11.44140625" style="213" bestFit="1" customWidth="1"/>
    <col min="11014" max="11014" width="8.88671875" style="213"/>
    <col min="11015" max="11015" width="10.33203125" style="213" bestFit="1" customWidth="1"/>
    <col min="11016" max="11264" width="8.88671875" style="213"/>
    <col min="11265" max="11265" width="9.6640625" style="213" customWidth="1"/>
    <col min="11266" max="11266" width="11.5546875" style="213" customWidth="1"/>
    <col min="11267" max="11267" width="8.88671875" style="213"/>
    <col min="11268" max="11268" width="13.109375" style="213" customWidth="1"/>
    <col min="11269" max="11269" width="11.44140625" style="213" bestFit="1" customWidth="1"/>
    <col min="11270" max="11270" width="8.88671875" style="213"/>
    <col min="11271" max="11271" width="10.33203125" style="213" bestFit="1" customWidth="1"/>
    <col min="11272" max="11520" width="8.88671875" style="213"/>
    <col min="11521" max="11521" width="9.6640625" style="213" customWidth="1"/>
    <col min="11522" max="11522" width="11.5546875" style="213" customWidth="1"/>
    <col min="11523" max="11523" width="8.88671875" style="213"/>
    <col min="11524" max="11524" width="13.109375" style="213" customWidth="1"/>
    <col min="11525" max="11525" width="11.44140625" style="213" bestFit="1" customWidth="1"/>
    <col min="11526" max="11526" width="8.88671875" style="213"/>
    <col min="11527" max="11527" width="10.33203125" style="213" bestFit="1" customWidth="1"/>
    <col min="11528" max="11776" width="8.88671875" style="213"/>
    <col min="11777" max="11777" width="9.6640625" style="213" customWidth="1"/>
    <col min="11778" max="11778" width="11.5546875" style="213" customWidth="1"/>
    <col min="11779" max="11779" width="8.88671875" style="213"/>
    <col min="11780" max="11780" width="13.109375" style="213" customWidth="1"/>
    <col min="11781" max="11781" width="11.44140625" style="213" bestFit="1" customWidth="1"/>
    <col min="11782" max="11782" width="8.88671875" style="213"/>
    <col min="11783" max="11783" width="10.33203125" style="213" bestFit="1" customWidth="1"/>
    <col min="11784" max="12032" width="8.88671875" style="213"/>
    <col min="12033" max="12033" width="9.6640625" style="213" customWidth="1"/>
    <col min="12034" max="12034" width="11.5546875" style="213" customWidth="1"/>
    <col min="12035" max="12035" width="8.88671875" style="213"/>
    <col min="12036" max="12036" width="13.109375" style="213" customWidth="1"/>
    <col min="12037" max="12037" width="11.44140625" style="213" bestFit="1" customWidth="1"/>
    <col min="12038" max="12038" width="8.88671875" style="213"/>
    <col min="12039" max="12039" width="10.33203125" style="213" bestFit="1" customWidth="1"/>
    <col min="12040" max="12288" width="8.88671875" style="213"/>
    <col min="12289" max="12289" width="9.6640625" style="213" customWidth="1"/>
    <col min="12290" max="12290" width="11.5546875" style="213" customWidth="1"/>
    <col min="12291" max="12291" width="8.88671875" style="213"/>
    <col min="12292" max="12292" width="13.109375" style="213" customWidth="1"/>
    <col min="12293" max="12293" width="11.44140625" style="213" bestFit="1" customWidth="1"/>
    <col min="12294" max="12294" width="8.88671875" style="213"/>
    <col min="12295" max="12295" width="10.33203125" style="213" bestFit="1" customWidth="1"/>
    <col min="12296" max="12544" width="8.88671875" style="213"/>
    <col min="12545" max="12545" width="9.6640625" style="213" customWidth="1"/>
    <col min="12546" max="12546" width="11.5546875" style="213" customWidth="1"/>
    <col min="12547" max="12547" width="8.88671875" style="213"/>
    <col min="12548" max="12548" width="13.109375" style="213" customWidth="1"/>
    <col min="12549" max="12549" width="11.44140625" style="213" bestFit="1" customWidth="1"/>
    <col min="12550" max="12550" width="8.88671875" style="213"/>
    <col min="12551" max="12551" width="10.33203125" style="213" bestFit="1" customWidth="1"/>
    <col min="12552" max="12800" width="8.88671875" style="213"/>
    <col min="12801" max="12801" width="9.6640625" style="213" customWidth="1"/>
    <col min="12802" max="12802" width="11.5546875" style="213" customWidth="1"/>
    <col min="12803" max="12803" width="8.88671875" style="213"/>
    <col min="12804" max="12804" width="13.109375" style="213" customWidth="1"/>
    <col min="12805" max="12805" width="11.44140625" style="213" bestFit="1" customWidth="1"/>
    <col min="12806" max="12806" width="8.88671875" style="213"/>
    <col min="12807" max="12807" width="10.33203125" style="213" bestFit="1" customWidth="1"/>
    <col min="12808" max="13056" width="8.88671875" style="213"/>
    <col min="13057" max="13057" width="9.6640625" style="213" customWidth="1"/>
    <col min="13058" max="13058" width="11.5546875" style="213" customWidth="1"/>
    <col min="13059" max="13059" width="8.88671875" style="213"/>
    <col min="13060" max="13060" width="13.109375" style="213" customWidth="1"/>
    <col min="13061" max="13061" width="11.44140625" style="213" bestFit="1" customWidth="1"/>
    <col min="13062" max="13062" width="8.88671875" style="213"/>
    <col min="13063" max="13063" width="10.33203125" style="213" bestFit="1" customWidth="1"/>
    <col min="13064" max="13312" width="8.88671875" style="213"/>
    <col min="13313" max="13313" width="9.6640625" style="213" customWidth="1"/>
    <col min="13314" max="13314" width="11.5546875" style="213" customWidth="1"/>
    <col min="13315" max="13315" width="8.88671875" style="213"/>
    <col min="13316" max="13316" width="13.109375" style="213" customWidth="1"/>
    <col min="13317" max="13317" width="11.44140625" style="213" bestFit="1" customWidth="1"/>
    <col min="13318" max="13318" width="8.88671875" style="213"/>
    <col min="13319" max="13319" width="10.33203125" style="213" bestFit="1" customWidth="1"/>
    <col min="13320" max="13568" width="8.88671875" style="213"/>
    <col min="13569" max="13569" width="9.6640625" style="213" customWidth="1"/>
    <col min="13570" max="13570" width="11.5546875" style="213" customWidth="1"/>
    <col min="13571" max="13571" width="8.88671875" style="213"/>
    <col min="13572" max="13572" width="13.109375" style="213" customWidth="1"/>
    <col min="13573" max="13573" width="11.44140625" style="213" bestFit="1" customWidth="1"/>
    <col min="13574" max="13574" width="8.88671875" style="213"/>
    <col min="13575" max="13575" width="10.33203125" style="213" bestFit="1" customWidth="1"/>
    <col min="13576" max="13824" width="8.88671875" style="213"/>
    <col min="13825" max="13825" width="9.6640625" style="213" customWidth="1"/>
    <col min="13826" max="13826" width="11.5546875" style="213" customWidth="1"/>
    <col min="13827" max="13827" width="8.88671875" style="213"/>
    <col min="13828" max="13828" width="13.109375" style="213" customWidth="1"/>
    <col min="13829" max="13829" width="11.44140625" style="213" bestFit="1" customWidth="1"/>
    <col min="13830" max="13830" width="8.88671875" style="213"/>
    <col min="13831" max="13831" width="10.33203125" style="213" bestFit="1" customWidth="1"/>
    <col min="13832" max="14080" width="8.88671875" style="213"/>
    <col min="14081" max="14081" width="9.6640625" style="213" customWidth="1"/>
    <col min="14082" max="14082" width="11.5546875" style="213" customWidth="1"/>
    <col min="14083" max="14083" width="8.88671875" style="213"/>
    <col min="14084" max="14084" width="13.109375" style="213" customWidth="1"/>
    <col min="14085" max="14085" width="11.44140625" style="213" bestFit="1" customWidth="1"/>
    <col min="14086" max="14086" width="8.88671875" style="213"/>
    <col min="14087" max="14087" width="10.33203125" style="213" bestFit="1" customWidth="1"/>
    <col min="14088" max="14336" width="8.88671875" style="213"/>
    <col min="14337" max="14337" width="9.6640625" style="213" customWidth="1"/>
    <col min="14338" max="14338" width="11.5546875" style="213" customWidth="1"/>
    <col min="14339" max="14339" width="8.88671875" style="213"/>
    <col min="14340" max="14340" width="13.109375" style="213" customWidth="1"/>
    <col min="14341" max="14341" width="11.44140625" style="213" bestFit="1" customWidth="1"/>
    <col min="14342" max="14342" width="8.88671875" style="213"/>
    <col min="14343" max="14343" width="10.33203125" style="213" bestFit="1" customWidth="1"/>
    <col min="14344" max="14592" width="8.88671875" style="213"/>
    <col min="14593" max="14593" width="9.6640625" style="213" customWidth="1"/>
    <col min="14594" max="14594" width="11.5546875" style="213" customWidth="1"/>
    <col min="14595" max="14595" width="8.88671875" style="213"/>
    <col min="14596" max="14596" width="13.109375" style="213" customWidth="1"/>
    <col min="14597" max="14597" width="11.44140625" style="213" bestFit="1" customWidth="1"/>
    <col min="14598" max="14598" width="8.88671875" style="213"/>
    <col min="14599" max="14599" width="10.33203125" style="213" bestFit="1" customWidth="1"/>
    <col min="14600" max="14848" width="8.88671875" style="213"/>
    <col min="14849" max="14849" width="9.6640625" style="213" customWidth="1"/>
    <col min="14850" max="14850" width="11.5546875" style="213" customWidth="1"/>
    <col min="14851" max="14851" width="8.88671875" style="213"/>
    <col min="14852" max="14852" width="13.109375" style="213" customWidth="1"/>
    <col min="14853" max="14853" width="11.44140625" style="213" bestFit="1" customWidth="1"/>
    <col min="14854" max="14854" width="8.88671875" style="213"/>
    <col min="14855" max="14855" width="10.33203125" style="213" bestFit="1" customWidth="1"/>
    <col min="14856" max="15104" width="8.88671875" style="213"/>
    <col min="15105" max="15105" width="9.6640625" style="213" customWidth="1"/>
    <col min="15106" max="15106" width="11.5546875" style="213" customWidth="1"/>
    <col min="15107" max="15107" width="8.88671875" style="213"/>
    <col min="15108" max="15108" width="13.109375" style="213" customWidth="1"/>
    <col min="15109" max="15109" width="11.44140625" style="213" bestFit="1" customWidth="1"/>
    <col min="15110" max="15110" width="8.88671875" style="213"/>
    <col min="15111" max="15111" width="10.33203125" style="213" bestFit="1" customWidth="1"/>
    <col min="15112" max="15360" width="8.88671875" style="213"/>
    <col min="15361" max="15361" width="9.6640625" style="213" customWidth="1"/>
    <col min="15362" max="15362" width="11.5546875" style="213" customWidth="1"/>
    <col min="15363" max="15363" width="8.88671875" style="213"/>
    <col min="15364" max="15364" width="13.109375" style="213" customWidth="1"/>
    <col min="15365" max="15365" width="11.44140625" style="213" bestFit="1" customWidth="1"/>
    <col min="15366" max="15366" width="8.88671875" style="213"/>
    <col min="15367" max="15367" width="10.33203125" style="213" bestFit="1" customWidth="1"/>
    <col min="15368" max="15616" width="8.88671875" style="213"/>
    <col min="15617" max="15617" width="9.6640625" style="213" customWidth="1"/>
    <col min="15618" max="15618" width="11.5546875" style="213" customWidth="1"/>
    <col min="15619" max="15619" width="8.88671875" style="213"/>
    <col min="15620" max="15620" width="13.109375" style="213" customWidth="1"/>
    <col min="15621" max="15621" width="11.44140625" style="213" bestFit="1" customWidth="1"/>
    <col min="15622" max="15622" width="8.88671875" style="213"/>
    <col min="15623" max="15623" width="10.33203125" style="213" bestFit="1" customWidth="1"/>
    <col min="15624" max="15872" width="8.88671875" style="213"/>
    <col min="15873" max="15873" width="9.6640625" style="213" customWidth="1"/>
    <col min="15874" max="15874" width="11.5546875" style="213" customWidth="1"/>
    <col min="15875" max="15875" width="8.88671875" style="213"/>
    <col min="15876" max="15876" width="13.109375" style="213" customWidth="1"/>
    <col min="15877" max="15877" width="11.44140625" style="213" bestFit="1" customWidth="1"/>
    <col min="15878" max="15878" width="8.88671875" style="213"/>
    <col min="15879" max="15879" width="10.33203125" style="213" bestFit="1" customWidth="1"/>
    <col min="15880" max="16128" width="8.88671875" style="213"/>
    <col min="16129" max="16129" width="9.6640625" style="213" customWidth="1"/>
    <col min="16130" max="16130" width="11.5546875" style="213" customWidth="1"/>
    <col min="16131" max="16131" width="8.88671875" style="213"/>
    <col min="16132" max="16132" width="13.109375" style="213" customWidth="1"/>
    <col min="16133" max="16133" width="11.44140625" style="213" bestFit="1" customWidth="1"/>
    <col min="16134" max="16134" width="8.88671875" style="213"/>
    <col min="16135" max="16135" width="10.33203125" style="213" bestFit="1" customWidth="1"/>
    <col min="16136" max="16384" width="8.88671875" style="213"/>
  </cols>
  <sheetData>
    <row r="1" spans="1:8" ht="19.2">
      <c r="A1" s="270" t="s">
        <v>0</v>
      </c>
      <c r="B1" s="270"/>
      <c r="C1" s="270"/>
      <c r="D1" s="270"/>
      <c r="E1" s="270"/>
      <c r="F1" s="270"/>
      <c r="G1" s="270"/>
      <c r="H1" s="106"/>
    </row>
    <row r="2" spans="1:8">
      <c r="A2" s="189"/>
      <c r="B2" s="189"/>
      <c r="C2" s="189"/>
      <c r="D2" s="189"/>
      <c r="E2" s="189"/>
      <c r="F2" s="189"/>
      <c r="G2" s="189"/>
      <c r="H2" s="189"/>
    </row>
    <row r="3" spans="1:8">
      <c r="A3" s="271" t="s">
        <v>1</v>
      </c>
      <c r="B3" s="271"/>
      <c r="C3" s="112"/>
      <c r="D3" s="271" t="s">
        <v>2</v>
      </c>
      <c r="E3" s="271"/>
      <c r="F3" s="189"/>
      <c r="G3" s="189"/>
      <c r="H3" s="189"/>
    </row>
    <row r="4" spans="1:8">
      <c r="A4" s="271" t="s">
        <v>244</v>
      </c>
      <c r="B4" s="271"/>
      <c r="C4" s="112"/>
      <c r="D4" s="271" t="s">
        <v>245</v>
      </c>
      <c r="E4" s="271"/>
      <c r="F4" s="189"/>
      <c r="G4" s="189"/>
      <c r="H4" s="189"/>
    </row>
    <row r="5" spans="1:8">
      <c r="A5" s="106"/>
      <c r="B5" s="106"/>
      <c r="C5" s="189"/>
      <c r="D5" s="106"/>
      <c r="E5" s="106"/>
      <c r="F5" s="189"/>
      <c r="G5" s="189"/>
      <c r="H5" s="189"/>
    </row>
    <row r="6" spans="1:8">
      <c r="A6" s="112" t="s">
        <v>5</v>
      </c>
      <c r="B6" s="113" t="s">
        <v>6</v>
      </c>
      <c r="C6" s="114"/>
      <c r="D6" s="112" t="s">
        <v>5</v>
      </c>
      <c r="E6" s="113" t="s">
        <v>6</v>
      </c>
      <c r="F6" s="115"/>
      <c r="G6" s="113" t="s">
        <v>7</v>
      </c>
      <c r="H6" s="189"/>
    </row>
    <row r="7" spans="1:8">
      <c r="A7" s="115" t="s">
        <v>8</v>
      </c>
      <c r="B7" s="115">
        <v>2.5999999999999999E-3</v>
      </c>
      <c r="C7" s="115"/>
      <c r="D7" s="116" t="s">
        <v>8</v>
      </c>
      <c r="E7" s="214">
        <v>2.8E-3</v>
      </c>
      <c r="F7" s="118"/>
      <c r="G7" s="215">
        <f>E7-B7</f>
        <v>2.0000000000000009E-4</v>
      </c>
      <c r="H7" s="107"/>
    </row>
    <row r="8" spans="1:8">
      <c r="A8" s="115" t="s">
        <v>9</v>
      </c>
      <c r="B8" s="115">
        <v>2.1000000000000001E-2</v>
      </c>
      <c r="C8" s="115"/>
      <c r="D8" s="116" t="s">
        <v>9</v>
      </c>
      <c r="E8" s="214">
        <v>1.8599999999999998E-2</v>
      </c>
      <c r="F8" s="118"/>
      <c r="G8" s="215">
        <f t="shared" ref="G8:G32" si="0">E8-B8</f>
        <v>-2.4000000000000028E-3</v>
      </c>
      <c r="H8" s="107"/>
    </row>
    <row r="9" spans="1:8">
      <c r="A9" s="109" t="s">
        <v>11</v>
      </c>
      <c r="B9" s="109">
        <v>4.0000000000000002E-4</v>
      </c>
      <c r="C9" s="115"/>
      <c r="D9" s="116" t="s">
        <v>11</v>
      </c>
      <c r="E9" s="214">
        <v>4.0000000000000002E-4</v>
      </c>
      <c r="F9" s="118"/>
      <c r="G9" s="215">
        <f t="shared" si="0"/>
        <v>0</v>
      </c>
      <c r="H9" s="107"/>
    </row>
    <row r="10" spans="1:8">
      <c r="A10" s="109" t="s">
        <v>12</v>
      </c>
      <c r="B10" s="109">
        <v>6.9999999999999999E-4</v>
      </c>
      <c r="C10" s="115"/>
      <c r="D10" s="116" t="s">
        <v>12</v>
      </c>
      <c r="E10" s="216">
        <v>0</v>
      </c>
      <c r="F10" s="107"/>
      <c r="G10" s="215">
        <f t="shared" si="0"/>
        <v>-6.9999999999999999E-4</v>
      </c>
      <c r="H10" s="107"/>
    </row>
    <row r="11" spans="1:8">
      <c r="A11" s="109" t="s">
        <v>13</v>
      </c>
      <c r="B11" s="109">
        <v>4.1099999999999998E-2</v>
      </c>
      <c r="C11" s="115"/>
      <c r="D11" s="116" t="s">
        <v>13</v>
      </c>
      <c r="E11" s="214">
        <v>4.24E-2</v>
      </c>
      <c r="F11" s="107"/>
      <c r="G11" s="215">
        <f t="shared" si="0"/>
        <v>1.3000000000000025E-3</v>
      </c>
      <c r="H11" s="107"/>
    </row>
    <row r="12" spans="1:8">
      <c r="A12" s="109" t="s">
        <v>14</v>
      </c>
      <c r="B12" s="109">
        <v>0.33510000000000001</v>
      </c>
      <c r="C12" s="115"/>
      <c r="D12" s="116" t="s">
        <v>14</v>
      </c>
      <c r="E12" s="214">
        <v>0.34989999999999999</v>
      </c>
      <c r="F12" s="107"/>
      <c r="G12" s="215">
        <f t="shared" si="0"/>
        <v>1.479999999999998E-2</v>
      </c>
      <c r="H12" s="107"/>
    </row>
    <row r="13" spans="1:8">
      <c r="A13" s="109" t="s">
        <v>15</v>
      </c>
      <c r="B13" s="109">
        <v>2.3099999999999999E-2</v>
      </c>
      <c r="C13" s="115"/>
      <c r="D13" s="116" t="s">
        <v>15</v>
      </c>
      <c r="E13" s="214">
        <v>2.1600000000000001E-2</v>
      </c>
      <c r="F13" s="107"/>
      <c r="G13" s="215">
        <f t="shared" si="0"/>
        <v>-1.4999999999999979E-3</v>
      </c>
      <c r="H13" s="107"/>
    </row>
    <row r="14" spans="1:8">
      <c r="A14" s="109" t="s">
        <v>16</v>
      </c>
      <c r="B14" s="109">
        <v>0.1226</v>
      </c>
      <c r="C14" s="115"/>
      <c r="D14" s="116" t="s">
        <v>16</v>
      </c>
      <c r="E14" s="214">
        <v>0.1361</v>
      </c>
      <c r="F14" s="107"/>
      <c r="G14" s="215">
        <f t="shared" si="0"/>
        <v>1.3499999999999998E-2</v>
      </c>
      <c r="H14" s="107"/>
    </row>
    <row r="15" spans="1:8">
      <c r="A15" s="109" t="s">
        <v>17</v>
      </c>
      <c r="B15" s="109">
        <v>7.3700000000000002E-2</v>
      </c>
      <c r="C15" s="115"/>
      <c r="D15" s="116" t="s">
        <v>17</v>
      </c>
      <c r="E15" s="214">
        <v>8.1199999999999994E-2</v>
      </c>
      <c r="F15" s="107"/>
      <c r="G15" s="215">
        <f t="shared" si="0"/>
        <v>7.4999999999999928E-3</v>
      </c>
      <c r="H15" s="107"/>
    </row>
    <row r="16" spans="1:8">
      <c r="A16" s="109" t="s">
        <v>18</v>
      </c>
      <c r="B16" s="109">
        <v>5.9999999999999995E-4</v>
      </c>
      <c r="C16" s="115"/>
      <c r="D16" s="116" t="s">
        <v>18</v>
      </c>
      <c r="E16" s="214">
        <v>5.0000000000000001E-4</v>
      </c>
      <c r="F16" s="107"/>
      <c r="G16" s="215">
        <f t="shared" si="0"/>
        <v>-9.9999999999999937E-5</v>
      </c>
      <c r="H16" s="107"/>
    </row>
    <row r="17" spans="1:8">
      <c r="A17" s="109" t="s">
        <v>19</v>
      </c>
      <c r="B17" s="109">
        <v>0.1361</v>
      </c>
      <c r="C17" s="115"/>
      <c r="D17" s="116" t="s">
        <v>19</v>
      </c>
      <c r="E17" s="214">
        <v>0.1094</v>
      </c>
      <c r="F17" s="107"/>
      <c r="G17" s="215">
        <f t="shared" si="0"/>
        <v>-2.6700000000000002E-2</v>
      </c>
      <c r="H17" s="107"/>
    </row>
    <row r="18" spans="1:8">
      <c r="A18" s="120" t="s">
        <v>20</v>
      </c>
      <c r="B18" s="120">
        <v>2.9999999999999997E-4</v>
      </c>
      <c r="C18" s="121"/>
      <c r="D18" s="116" t="s">
        <v>20</v>
      </c>
      <c r="E18" s="214">
        <v>2.0000000000000001E-4</v>
      </c>
      <c r="F18" s="107"/>
      <c r="G18" s="215">
        <f t="shared" si="0"/>
        <v>-9.9999999999999964E-5</v>
      </c>
      <c r="H18" s="107"/>
    </row>
    <row r="19" spans="1:8">
      <c r="A19" s="109" t="s">
        <v>21</v>
      </c>
      <c r="B19" s="109">
        <v>1.2800000000000001E-2</v>
      </c>
      <c r="C19" s="115"/>
      <c r="D19" s="116" t="s">
        <v>21</v>
      </c>
      <c r="E19" s="214">
        <v>1.5799999999999998E-2</v>
      </c>
      <c r="F19" s="107"/>
      <c r="G19" s="215">
        <f t="shared" si="0"/>
        <v>2.9999999999999975E-3</v>
      </c>
      <c r="H19" s="107"/>
    </row>
    <row r="20" spans="1:8">
      <c r="A20" s="120" t="s">
        <v>22</v>
      </c>
      <c r="B20" s="120">
        <v>8.5900000000000004E-2</v>
      </c>
      <c r="C20" s="121"/>
      <c r="D20" s="116" t="s">
        <v>22</v>
      </c>
      <c r="E20" s="214">
        <v>8.2599999999999993E-2</v>
      </c>
      <c r="F20" s="123"/>
      <c r="G20" s="215">
        <f t="shared" si="0"/>
        <v>-3.3000000000000113E-3</v>
      </c>
      <c r="H20" s="123"/>
    </row>
    <row r="21" spans="1:8">
      <c r="A21" s="120" t="s">
        <v>23</v>
      </c>
      <c r="B21" s="120">
        <v>2.2000000000000001E-3</v>
      </c>
      <c r="C21" s="121"/>
      <c r="D21" s="124" t="s">
        <v>23</v>
      </c>
      <c r="E21" s="217">
        <v>1.9E-3</v>
      </c>
      <c r="F21" s="123"/>
      <c r="G21" s="215">
        <f t="shared" si="0"/>
        <v>-3.0000000000000014E-4</v>
      </c>
      <c r="H21" s="123"/>
    </row>
    <row r="22" spans="1:8">
      <c r="A22" s="120" t="s">
        <v>24</v>
      </c>
      <c r="B22" s="120">
        <v>0</v>
      </c>
      <c r="C22" s="121"/>
      <c r="D22" s="124" t="s">
        <v>24</v>
      </c>
      <c r="E22" s="217">
        <v>0</v>
      </c>
      <c r="F22" s="123"/>
      <c r="G22" s="215">
        <f t="shared" si="0"/>
        <v>0</v>
      </c>
      <c r="H22" s="123"/>
    </row>
    <row r="23" spans="1:8">
      <c r="A23" s="120" t="s">
        <v>27</v>
      </c>
      <c r="B23" s="120">
        <v>4.0000000000000002E-4</v>
      </c>
      <c r="C23" s="121"/>
      <c r="D23" s="124" t="s">
        <v>27</v>
      </c>
      <c r="E23" s="217">
        <v>2.0000000000000001E-4</v>
      </c>
      <c r="F23" s="123"/>
      <c r="G23" s="215">
        <f t="shared" si="0"/>
        <v>-2.0000000000000001E-4</v>
      </c>
      <c r="H23" s="123"/>
    </row>
    <row r="24" spans="1:8">
      <c r="A24" s="126" t="s">
        <v>131</v>
      </c>
      <c r="B24" s="120">
        <v>0</v>
      </c>
      <c r="C24" s="121"/>
      <c r="D24" s="124" t="s">
        <v>131</v>
      </c>
      <c r="E24" s="218">
        <v>0</v>
      </c>
      <c r="F24" s="123"/>
      <c r="G24" s="215">
        <f t="shared" si="0"/>
        <v>0</v>
      </c>
      <c r="H24" s="123"/>
    </row>
    <row r="25" spans="1:8">
      <c r="A25" s="120" t="s">
        <v>30</v>
      </c>
      <c r="B25" s="120">
        <v>5.0000000000000001E-4</v>
      </c>
      <c r="C25" s="121"/>
      <c r="D25" s="124" t="s">
        <v>30</v>
      </c>
      <c r="E25" s="217">
        <v>5.9999999999999995E-4</v>
      </c>
      <c r="F25" s="123"/>
      <c r="G25" s="215">
        <f t="shared" si="0"/>
        <v>9.9999999999999937E-5</v>
      </c>
      <c r="H25" s="123"/>
    </row>
    <row r="26" spans="1:8">
      <c r="A26" s="120" t="s">
        <v>31</v>
      </c>
      <c r="B26" s="120">
        <v>1E-4</v>
      </c>
      <c r="C26" s="121"/>
      <c r="D26" s="124" t="s">
        <v>31</v>
      </c>
      <c r="E26" s="217">
        <v>1E-4</v>
      </c>
      <c r="F26" s="127"/>
      <c r="G26" s="215">
        <f t="shared" si="0"/>
        <v>0</v>
      </c>
      <c r="H26" s="123"/>
    </row>
    <row r="27" spans="1:8">
      <c r="A27" s="120" t="s">
        <v>32</v>
      </c>
      <c r="B27" s="120">
        <v>0.12640000000000001</v>
      </c>
      <c r="C27" s="121"/>
      <c r="D27" s="124" t="s">
        <v>32</v>
      </c>
      <c r="E27" s="217">
        <v>0.1216</v>
      </c>
      <c r="F27" s="127"/>
      <c r="G27" s="215">
        <f t="shared" si="0"/>
        <v>-4.8000000000000126E-3</v>
      </c>
      <c r="H27" s="123"/>
    </row>
    <row r="28" spans="1:8">
      <c r="A28" s="120" t="s">
        <v>33</v>
      </c>
      <c r="B28" s="120">
        <v>6.3E-3</v>
      </c>
      <c r="C28" s="121"/>
      <c r="D28" s="124" t="s">
        <v>33</v>
      </c>
      <c r="E28" s="217">
        <v>5.1999999999999998E-3</v>
      </c>
      <c r="F28" s="127"/>
      <c r="G28" s="215">
        <f t="shared" si="0"/>
        <v>-1.1000000000000003E-3</v>
      </c>
      <c r="H28" s="123"/>
    </row>
    <row r="29" spans="1:8">
      <c r="A29" s="109" t="s">
        <v>37</v>
      </c>
      <c r="B29" s="109">
        <v>1.9E-3</v>
      </c>
      <c r="C29" s="115"/>
      <c r="D29" s="124" t="s">
        <v>37</v>
      </c>
      <c r="E29" s="217">
        <v>2.3999999999999998E-3</v>
      </c>
      <c r="F29" s="118"/>
      <c r="G29" s="215">
        <f t="shared" si="0"/>
        <v>4.9999999999999979E-4</v>
      </c>
      <c r="H29" s="107"/>
    </row>
    <row r="30" spans="1:8">
      <c r="A30" s="109" t="s">
        <v>38</v>
      </c>
      <c r="B30" s="109">
        <v>2.9999999999999997E-4</v>
      </c>
      <c r="C30" s="115"/>
      <c r="D30" s="124" t="s">
        <v>38</v>
      </c>
      <c r="E30" s="217">
        <v>2.9999999999999997E-4</v>
      </c>
      <c r="F30" s="118"/>
      <c r="G30" s="215">
        <f t="shared" si="0"/>
        <v>0</v>
      </c>
      <c r="H30" s="107"/>
    </row>
    <row r="31" spans="1:8">
      <c r="A31" s="109" t="s">
        <v>39</v>
      </c>
      <c r="B31" s="109">
        <v>5.0000000000000001E-4</v>
      </c>
      <c r="C31" s="115"/>
      <c r="D31" s="124" t="s">
        <v>39</v>
      </c>
      <c r="E31" s="217">
        <v>2.9999999999999997E-4</v>
      </c>
      <c r="F31" s="118"/>
      <c r="G31" s="215">
        <f t="shared" si="0"/>
        <v>-2.0000000000000004E-4</v>
      </c>
      <c r="H31" s="107"/>
    </row>
    <row r="32" spans="1:8">
      <c r="A32" s="115" t="s">
        <v>40</v>
      </c>
      <c r="B32" s="115">
        <v>5.4000000000000003E-3</v>
      </c>
      <c r="C32" s="189"/>
      <c r="D32" s="124" t="s">
        <v>40</v>
      </c>
      <c r="E32" s="217">
        <v>5.8999999999999999E-3</v>
      </c>
      <c r="F32" s="115"/>
      <c r="G32" s="215">
        <f t="shared" si="0"/>
        <v>4.9999999999999958E-4</v>
      </c>
      <c r="H32" s="189"/>
    </row>
    <row r="33" spans="1:8" ht="15.6" thickBot="1">
      <c r="A33" s="129" t="s">
        <v>41</v>
      </c>
      <c r="B33" s="129">
        <f>SUM(B7:B32)</f>
        <v>0.99999999999999989</v>
      </c>
      <c r="C33" s="189"/>
      <c r="D33" s="130" t="s">
        <v>41</v>
      </c>
      <c r="E33" s="186">
        <f>SUM(E7:E32)</f>
        <v>0.99999999999999989</v>
      </c>
      <c r="F33" s="189"/>
      <c r="G33" s="129">
        <f>SUM(G7:G32)</f>
        <v>-6.0064800355696946E-17</v>
      </c>
      <c r="H33" s="189"/>
    </row>
    <row r="34" spans="1:8" ht="15.6" thickTop="1">
      <c r="A34" s="189"/>
      <c r="B34" s="189"/>
      <c r="C34" s="189"/>
      <c r="D34" s="116"/>
      <c r="E34" s="187"/>
      <c r="F34" s="107"/>
      <c r="G34" s="108"/>
      <c r="H34" s="107"/>
    </row>
    <row r="35" spans="1:8">
      <c r="A35" s="189"/>
      <c r="B35" s="189"/>
      <c r="C35" s="189"/>
      <c r="D35" s="116"/>
      <c r="E35" s="187"/>
      <c r="F35" s="107"/>
      <c r="G35" s="108"/>
      <c r="H35" s="107"/>
    </row>
    <row r="36" spans="1:8">
      <c r="A36" s="132" t="s">
        <v>42</v>
      </c>
      <c r="B36" s="107" t="s">
        <v>246</v>
      </c>
      <c r="C36" s="189"/>
      <c r="D36" s="116"/>
      <c r="E36" s="187"/>
      <c r="F36" s="107"/>
      <c r="G36" s="108"/>
      <c r="H36" s="107"/>
    </row>
    <row r="37" spans="1:8">
      <c r="A37" s="132"/>
      <c r="B37" s="107" t="s">
        <v>44</v>
      </c>
      <c r="C37" s="189"/>
      <c r="D37" s="116"/>
      <c r="E37" s="187"/>
      <c r="F37" s="107"/>
      <c r="G37" s="108"/>
      <c r="H37" s="107"/>
    </row>
    <row r="38" spans="1:8">
      <c r="A38" s="132"/>
      <c r="B38" s="107" t="s">
        <v>45</v>
      </c>
      <c r="C38" s="189"/>
      <c r="D38" s="115"/>
      <c r="E38" s="115"/>
      <c r="F38" s="107"/>
      <c r="G38" s="108"/>
      <c r="H38" s="107"/>
    </row>
    <row r="39" spans="1:8">
      <c r="A39" s="132" t="s">
        <v>42</v>
      </c>
      <c r="B39" s="107" t="s">
        <v>134</v>
      </c>
      <c r="C39" s="189"/>
      <c r="D39" s="115"/>
      <c r="E39" s="115"/>
      <c r="F39" s="107"/>
      <c r="G39" s="108"/>
      <c r="H39" s="107"/>
    </row>
    <row r="40" spans="1:8">
      <c r="A40" s="132"/>
      <c r="B40" s="107" t="s">
        <v>47</v>
      </c>
      <c r="C40" s="107"/>
      <c r="D40" s="133"/>
      <c r="E40" s="133"/>
      <c r="F40" s="107"/>
      <c r="G40" s="108"/>
      <c r="H40" s="107"/>
    </row>
    <row r="41" spans="1:8">
      <c r="A41" s="132" t="s">
        <v>42</v>
      </c>
      <c r="B41" s="107" t="s">
        <v>48</v>
      </c>
      <c r="C41" s="107"/>
      <c r="D41" s="107"/>
      <c r="E41" s="110"/>
      <c r="F41" s="107"/>
      <c r="G41" s="108"/>
      <c r="H41" s="107"/>
    </row>
    <row r="42" spans="1:8">
      <c r="A42" s="132"/>
      <c r="B42" s="107" t="s">
        <v>49</v>
      </c>
      <c r="C42" s="123"/>
      <c r="D42" s="107"/>
      <c r="E42" s="110"/>
      <c r="F42" s="107"/>
      <c r="G42" s="134"/>
      <c r="H42" s="107"/>
    </row>
    <row r="43" spans="1:8">
      <c r="A43" s="132" t="s">
        <v>42</v>
      </c>
      <c r="B43" s="107" t="s">
        <v>50</v>
      </c>
      <c r="C43" s="123"/>
      <c r="D43" s="107"/>
      <c r="E43" s="110"/>
      <c r="F43" s="123"/>
      <c r="G43" s="134"/>
      <c r="H43" s="123"/>
    </row>
    <row r="44" spans="1:8">
      <c r="A44" s="132"/>
      <c r="B44" s="107" t="s">
        <v>51</v>
      </c>
      <c r="C44" s="107"/>
      <c r="D44" s="107"/>
      <c r="E44" s="110"/>
      <c r="F44" s="123"/>
      <c r="G44" s="108"/>
      <c r="H44" s="123"/>
    </row>
    <row r="45" spans="1:8">
      <c r="A45" s="135" t="s">
        <v>42</v>
      </c>
      <c r="B45" s="123" t="s">
        <v>170</v>
      </c>
      <c r="C45" s="107"/>
      <c r="D45" s="107"/>
      <c r="E45" s="110"/>
      <c r="F45" s="123"/>
      <c r="G45" s="108"/>
      <c r="H45" s="123"/>
    </row>
    <row r="46" spans="1:8">
      <c r="A46" s="136"/>
      <c r="B46" s="123" t="s">
        <v>53</v>
      </c>
      <c r="C46" s="107"/>
      <c r="D46" s="107"/>
      <c r="E46" s="110"/>
      <c r="F46" s="123"/>
      <c r="G46" s="108"/>
      <c r="H46" s="123"/>
    </row>
    <row r="47" spans="1:8">
      <c r="A47" s="135" t="s">
        <v>42</v>
      </c>
      <c r="B47" s="123" t="s">
        <v>143</v>
      </c>
      <c r="C47" s="107"/>
      <c r="D47" s="107"/>
      <c r="E47" s="110"/>
      <c r="F47" s="123"/>
      <c r="G47" s="108"/>
      <c r="H47" s="123"/>
    </row>
    <row r="48" spans="1:8">
      <c r="A48" s="136"/>
      <c r="B48" s="123" t="s">
        <v>55</v>
      </c>
      <c r="C48" s="107"/>
      <c r="D48" s="107"/>
      <c r="E48" s="110"/>
      <c r="F48" s="107"/>
      <c r="G48" s="108"/>
      <c r="H48" s="107"/>
    </row>
    <row r="49" spans="1:8">
      <c r="A49" s="118"/>
      <c r="B49" s="107"/>
      <c r="C49" s="107"/>
      <c r="D49" s="133"/>
      <c r="E49" s="118"/>
      <c r="F49" s="133"/>
      <c r="G49" s="114"/>
      <c r="H49" s="107"/>
    </row>
    <row r="50" spans="1:8">
      <c r="A50" s="118"/>
      <c r="B50" s="107"/>
      <c r="C50" s="107"/>
      <c r="D50" s="133"/>
      <c r="E50" s="118"/>
      <c r="F50" s="133"/>
      <c r="G50" s="114"/>
      <c r="H50" s="107"/>
    </row>
    <row r="51" spans="1:8">
      <c r="A51" s="108"/>
      <c r="B51" s="109"/>
      <c r="C51" s="107"/>
      <c r="D51" s="133"/>
      <c r="E51" s="118"/>
      <c r="F51" s="115"/>
      <c r="G51" s="115"/>
      <c r="H51" s="110"/>
    </row>
  </sheetData>
  <mergeCells count="5">
    <mergeCell ref="A1:G1"/>
    <mergeCell ref="A3:B3"/>
    <mergeCell ref="D3:E3"/>
    <mergeCell ref="A4:B4"/>
    <mergeCell ref="D4:E4"/>
  </mergeCells>
  <conditionalFormatting sqref="G7:G32">
    <cfRule type="cellIs" dxfId="1" priority="1" operator="notBetween">
      <formula>-0.0099</formula>
      <formula>0.0099</formula>
    </cfRule>
  </conditionalFormatting>
  <printOptions horizontalCentered="1" verticalCentered="1"/>
  <pageMargins left="0.75" right="0.75" top="1" bottom="1" header="0.5" footer="0.5"/>
  <pageSetup scale="63" fitToWidth="4" orientation="landscape" r:id="rId1"/>
  <headerFooter alignWithMargins="0">
    <oddHeader>&amp;RKY PSC Case No. 2016-00162,
Attachment D to Staff Post Hearing Supp. DR 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EV31"/>
  <sheetViews>
    <sheetView workbookViewId="0">
      <pane xSplit="1" ySplit="4" topLeftCell="B5" activePane="bottomRight" state="frozen"/>
      <selection activeCell="J14" sqref="J14"/>
      <selection pane="topRight" activeCell="J14" sqref="J14"/>
      <selection pane="bottomLeft" activeCell="J14" sqref="J14"/>
      <selection pane="bottomRight" activeCell="B5" sqref="B5"/>
    </sheetView>
  </sheetViews>
  <sheetFormatPr defaultRowHeight="14.4"/>
  <cols>
    <col min="1" max="1" width="11.33203125" bestFit="1" customWidth="1"/>
    <col min="2" max="3" width="13.33203125" bestFit="1" customWidth="1"/>
    <col min="4" max="4" width="14.33203125" bestFit="1" customWidth="1"/>
    <col min="5" max="6" width="13.33203125" bestFit="1" customWidth="1"/>
    <col min="7" max="8" width="11.5546875" bestFit="1" customWidth="1"/>
    <col min="9" max="10" width="13.33203125" bestFit="1" customWidth="1"/>
    <col min="11" max="11" width="11.5546875" bestFit="1" customWidth="1"/>
    <col min="12" max="12" width="13.33203125" bestFit="1" customWidth="1"/>
    <col min="13" max="13" width="11.5546875" bestFit="1" customWidth="1"/>
    <col min="14" max="19" width="13.33203125" bestFit="1" customWidth="1"/>
    <col min="20" max="21" width="11.5546875" bestFit="1" customWidth="1"/>
    <col min="22" max="27" width="13.33203125" bestFit="1" customWidth="1"/>
    <col min="28" max="29" width="11.5546875" bestFit="1" customWidth="1"/>
    <col min="30" max="33" width="13.33203125" bestFit="1" customWidth="1"/>
    <col min="34" max="35" width="11.5546875" bestFit="1" customWidth="1"/>
    <col min="36" max="37" width="13.33203125" bestFit="1" customWidth="1"/>
    <col min="38" max="38" width="11.5546875" bestFit="1" customWidth="1"/>
    <col min="39" max="39" width="13.33203125" bestFit="1" customWidth="1"/>
    <col min="40" max="40" width="11.5546875" bestFit="1" customWidth="1"/>
    <col min="41" max="41" width="13.33203125" bestFit="1" customWidth="1"/>
    <col min="42" max="42" width="11.5546875" bestFit="1" customWidth="1"/>
    <col min="43" max="54" width="13.33203125" bestFit="1" customWidth="1"/>
    <col min="55" max="55" width="11.5546875" bestFit="1" customWidth="1"/>
    <col min="56" max="62" width="13.33203125" bestFit="1" customWidth="1"/>
    <col min="63" max="63" width="11.5546875" bestFit="1" customWidth="1"/>
    <col min="64" max="65" width="13.33203125" bestFit="1" customWidth="1"/>
    <col min="66" max="66" width="11.5546875" bestFit="1" customWidth="1"/>
    <col min="67" max="70" width="13.33203125" bestFit="1" customWidth="1"/>
    <col min="71" max="71" width="11.5546875" bestFit="1" customWidth="1"/>
    <col min="72" max="72" width="15.33203125" bestFit="1" customWidth="1"/>
    <col min="74" max="74" width="3.33203125" bestFit="1" customWidth="1"/>
    <col min="75" max="75" width="10.5546875" bestFit="1" customWidth="1"/>
    <col min="76" max="76" width="9.5546875" bestFit="1" customWidth="1"/>
    <col min="77" max="77" width="11.5546875" bestFit="1" customWidth="1"/>
    <col min="78" max="78" width="8" bestFit="1" customWidth="1"/>
    <col min="79" max="80" width="10.5546875" bestFit="1" customWidth="1"/>
    <col min="81" max="81" width="9.5546875" bestFit="1" customWidth="1"/>
    <col min="82" max="84" width="8" bestFit="1" customWidth="1"/>
    <col min="85" max="85" width="10.5546875" bestFit="1" customWidth="1"/>
    <col min="86" max="86" width="8" bestFit="1" customWidth="1"/>
    <col min="87" max="87" width="11.5546875" bestFit="1" customWidth="1"/>
    <col min="88" max="90" width="9.5546875" bestFit="1" customWidth="1"/>
    <col min="91" max="92" width="10.5546875" bestFit="1" customWidth="1"/>
    <col min="93" max="93" width="8" bestFit="1" customWidth="1"/>
    <col min="94" max="94" width="9.5546875" bestFit="1" customWidth="1"/>
    <col min="95" max="95" width="8" bestFit="1" customWidth="1"/>
    <col min="96" max="96" width="9.5546875" bestFit="1" customWidth="1"/>
    <col min="97" max="98" width="10.5546875" bestFit="1" customWidth="1"/>
    <col min="99" max="100" width="9.5546875" bestFit="1" customWidth="1"/>
    <col min="101" max="101" width="8" bestFit="1" customWidth="1"/>
    <col min="102" max="104" width="9.5546875" bestFit="1" customWidth="1"/>
    <col min="105" max="105" width="10.5546875" bestFit="1" customWidth="1"/>
    <col min="106" max="107" width="9.5546875" bestFit="1" customWidth="1"/>
    <col min="108" max="109" width="8" bestFit="1" customWidth="1"/>
    <col min="110" max="113" width="9.5546875" bestFit="1" customWidth="1"/>
    <col min="114" max="116" width="10.5546875" bestFit="1" customWidth="1"/>
    <col min="117" max="117" width="11.5546875" bestFit="1" customWidth="1"/>
    <col min="118" max="120" width="10.5546875" bestFit="1" customWidth="1"/>
    <col min="121" max="125" width="9.5546875" bestFit="1" customWidth="1"/>
    <col min="126" max="126" width="10.5546875" bestFit="1" customWidth="1"/>
    <col min="127" max="127" width="9.5546875" bestFit="1" customWidth="1"/>
    <col min="128" max="128" width="8" bestFit="1" customWidth="1"/>
    <col min="129" max="129" width="10.5546875" bestFit="1" customWidth="1"/>
    <col min="130" max="130" width="9.5546875" bestFit="1" customWidth="1"/>
    <col min="131" max="131" width="10.5546875" bestFit="1" customWidth="1"/>
    <col min="132" max="135" width="9.5546875" bestFit="1" customWidth="1"/>
    <col min="136" max="136" width="8" bestFit="1" customWidth="1"/>
    <col min="137" max="138" width="9.5546875" bestFit="1" customWidth="1"/>
    <col min="139" max="140" width="8" bestFit="1" customWidth="1"/>
    <col min="141" max="143" width="9.5546875" bestFit="1" customWidth="1"/>
    <col min="144" max="144" width="8" bestFit="1" customWidth="1"/>
    <col min="145" max="145" width="13.33203125" bestFit="1" customWidth="1"/>
    <col min="146" max="146" width="13.109375" bestFit="1" customWidth="1"/>
    <col min="147" max="147" width="10.44140625" bestFit="1" customWidth="1"/>
    <col min="148" max="148" width="11.88671875" bestFit="1" customWidth="1"/>
    <col min="152" max="152" width="11" bestFit="1" customWidth="1"/>
  </cols>
  <sheetData>
    <row r="2" spans="1:152">
      <c r="B2" t="b">
        <f>B3=B4</f>
        <v>1</v>
      </c>
      <c r="C2" t="b">
        <f t="shared" ref="C2:BN2" si="0">C3=C4</f>
        <v>1</v>
      </c>
      <c r="D2" t="b">
        <f t="shared" si="0"/>
        <v>1</v>
      </c>
      <c r="E2" t="b">
        <f t="shared" si="0"/>
        <v>1</v>
      </c>
      <c r="F2" t="b">
        <f t="shared" si="0"/>
        <v>1</v>
      </c>
      <c r="G2" t="b">
        <f t="shared" si="0"/>
        <v>1</v>
      </c>
      <c r="H2" t="b">
        <f t="shared" si="0"/>
        <v>1</v>
      </c>
      <c r="I2" t="b">
        <f t="shared" si="0"/>
        <v>1</v>
      </c>
      <c r="J2" t="b">
        <f t="shared" si="0"/>
        <v>1</v>
      </c>
      <c r="K2" t="b">
        <f t="shared" si="0"/>
        <v>1</v>
      </c>
      <c r="L2" t="b">
        <f t="shared" si="0"/>
        <v>1</v>
      </c>
      <c r="M2" t="b">
        <f t="shared" si="0"/>
        <v>1</v>
      </c>
      <c r="N2" t="b">
        <f t="shared" si="0"/>
        <v>1</v>
      </c>
      <c r="O2" t="b">
        <f t="shared" si="0"/>
        <v>1</v>
      </c>
      <c r="P2" t="b">
        <f t="shared" si="0"/>
        <v>1</v>
      </c>
      <c r="Q2" t="b">
        <f t="shared" si="0"/>
        <v>1</v>
      </c>
      <c r="R2" t="b">
        <f t="shared" si="0"/>
        <v>1</v>
      </c>
      <c r="S2" t="b">
        <f t="shared" si="0"/>
        <v>1</v>
      </c>
      <c r="T2" t="b">
        <f t="shared" si="0"/>
        <v>1</v>
      </c>
      <c r="U2" t="b">
        <f t="shared" si="0"/>
        <v>1</v>
      </c>
      <c r="V2" t="b">
        <f t="shared" si="0"/>
        <v>1</v>
      </c>
      <c r="W2" t="b">
        <f t="shared" si="0"/>
        <v>1</v>
      </c>
      <c r="X2" t="b">
        <f t="shared" si="0"/>
        <v>1</v>
      </c>
      <c r="Y2" t="b">
        <f t="shared" si="0"/>
        <v>1</v>
      </c>
      <c r="Z2" t="b">
        <f t="shared" si="0"/>
        <v>1</v>
      </c>
      <c r="AA2" t="b">
        <f t="shared" si="0"/>
        <v>1</v>
      </c>
      <c r="AB2" t="b">
        <f t="shared" si="0"/>
        <v>1</v>
      </c>
      <c r="AC2" t="b">
        <f t="shared" si="0"/>
        <v>1</v>
      </c>
      <c r="AD2" t="b">
        <f t="shared" si="0"/>
        <v>1</v>
      </c>
      <c r="AE2" t="b">
        <f t="shared" si="0"/>
        <v>1</v>
      </c>
      <c r="AF2" t="b">
        <f t="shared" si="0"/>
        <v>1</v>
      </c>
      <c r="AG2" t="b">
        <f t="shared" si="0"/>
        <v>1</v>
      </c>
      <c r="AH2" t="b">
        <f t="shared" si="0"/>
        <v>1</v>
      </c>
      <c r="AI2" t="b">
        <f t="shared" si="0"/>
        <v>1</v>
      </c>
      <c r="AJ2" t="b">
        <f t="shared" si="0"/>
        <v>1</v>
      </c>
      <c r="AK2" t="b">
        <f t="shared" si="0"/>
        <v>1</v>
      </c>
      <c r="AL2" t="b">
        <f t="shared" si="0"/>
        <v>1</v>
      </c>
      <c r="AM2" t="b">
        <f t="shared" si="0"/>
        <v>1</v>
      </c>
      <c r="AN2" t="b">
        <f t="shared" si="0"/>
        <v>1</v>
      </c>
      <c r="AO2" t="b">
        <f t="shared" si="0"/>
        <v>1</v>
      </c>
      <c r="AP2" t="b">
        <f t="shared" si="0"/>
        <v>1</v>
      </c>
      <c r="AQ2" t="b">
        <f t="shared" si="0"/>
        <v>1</v>
      </c>
      <c r="AR2" t="b">
        <f t="shared" si="0"/>
        <v>1</v>
      </c>
      <c r="AS2" t="b">
        <f t="shared" si="0"/>
        <v>1</v>
      </c>
      <c r="AT2" t="b">
        <f t="shared" si="0"/>
        <v>1</v>
      </c>
      <c r="AU2" t="b">
        <f t="shared" si="0"/>
        <v>1</v>
      </c>
      <c r="AV2" t="b">
        <f t="shared" si="0"/>
        <v>1</v>
      </c>
      <c r="AW2" t="b">
        <f t="shared" si="0"/>
        <v>1</v>
      </c>
      <c r="AX2" t="b">
        <f t="shared" si="0"/>
        <v>1</v>
      </c>
      <c r="AY2" t="b">
        <f t="shared" si="0"/>
        <v>1</v>
      </c>
      <c r="AZ2" t="b">
        <f t="shared" si="0"/>
        <v>1</v>
      </c>
      <c r="BA2" t="b">
        <f t="shared" si="0"/>
        <v>1</v>
      </c>
      <c r="BB2" t="b">
        <f t="shared" si="0"/>
        <v>1</v>
      </c>
      <c r="BC2" t="b">
        <f t="shared" si="0"/>
        <v>1</v>
      </c>
      <c r="BD2" t="b">
        <f t="shared" si="0"/>
        <v>1</v>
      </c>
      <c r="BE2" t="b">
        <f t="shared" si="0"/>
        <v>1</v>
      </c>
      <c r="BF2" t="b">
        <f t="shared" si="0"/>
        <v>1</v>
      </c>
      <c r="BG2" t="b">
        <f t="shared" si="0"/>
        <v>1</v>
      </c>
      <c r="BH2" t="b">
        <f t="shared" si="0"/>
        <v>1</v>
      </c>
      <c r="BI2" t="b">
        <f t="shared" si="0"/>
        <v>1</v>
      </c>
      <c r="BJ2" t="b">
        <f t="shared" si="0"/>
        <v>1</v>
      </c>
      <c r="BK2" t="b">
        <f t="shared" si="0"/>
        <v>1</v>
      </c>
      <c r="BL2" t="b">
        <f t="shared" si="0"/>
        <v>1</v>
      </c>
      <c r="BM2" t="b">
        <f t="shared" si="0"/>
        <v>1</v>
      </c>
      <c r="BN2" t="b">
        <f t="shared" si="0"/>
        <v>1</v>
      </c>
      <c r="BO2" t="b">
        <f t="shared" ref="BO2:BS2" si="1">BO3=BO4</f>
        <v>1</v>
      </c>
      <c r="BP2" t="b">
        <f t="shared" si="1"/>
        <v>1</v>
      </c>
      <c r="BQ2" t="b">
        <f t="shared" si="1"/>
        <v>1</v>
      </c>
      <c r="BR2" t="b">
        <f t="shared" si="1"/>
        <v>1</v>
      </c>
      <c r="BS2" t="b">
        <f t="shared" si="1"/>
        <v>1</v>
      </c>
    </row>
    <row r="3" spans="1:152" ht="15">
      <c r="B3" s="189" t="s">
        <v>61</v>
      </c>
      <c r="C3" s="189" t="s">
        <v>62</v>
      </c>
      <c r="D3" s="189" t="s">
        <v>63</v>
      </c>
      <c r="E3" s="189" t="s">
        <v>64</v>
      </c>
      <c r="F3" s="189" t="s">
        <v>65</v>
      </c>
      <c r="G3" s="189" t="s">
        <v>66</v>
      </c>
      <c r="H3" s="189" t="s">
        <v>67</v>
      </c>
      <c r="I3" s="189" t="s">
        <v>68</v>
      </c>
      <c r="J3" s="189" t="s">
        <v>69</v>
      </c>
      <c r="K3" s="189" t="s">
        <v>171</v>
      </c>
      <c r="L3" s="189" t="s">
        <v>71</v>
      </c>
      <c r="M3" s="189" t="s">
        <v>72</v>
      </c>
      <c r="N3" s="189" t="s">
        <v>73</v>
      </c>
      <c r="O3" s="189" t="s">
        <v>75</v>
      </c>
      <c r="P3" s="189" t="s">
        <v>76</v>
      </c>
      <c r="Q3" s="189" t="s">
        <v>77</v>
      </c>
      <c r="R3" s="189" t="s">
        <v>78</v>
      </c>
      <c r="S3" s="189" t="s">
        <v>161</v>
      </c>
      <c r="T3" s="189" t="s">
        <v>79</v>
      </c>
      <c r="U3" s="189" t="s">
        <v>166</v>
      </c>
      <c r="V3" s="189" t="s">
        <v>172</v>
      </c>
      <c r="W3" s="189" t="s">
        <v>80</v>
      </c>
      <c r="X3" s="189" t="s">
        <v>81</v>
      </c>
      <c r="Y3" s="189" t="s">
        <v>82</v>
      </c>
      <c r="Z3" s="189" t="s">
        <v>83</v>
      </c>
      <c r="AA3" s="189" t="s">
        <v>149</v>
      </c>
      <c r="AB3" s="189" t="s">
        <v>84</v>
      </c>
      <c r="AC3" s="189" t="s">
        <v>150</v>
      </c>
      <c r="AD3" s="189" t="s">
        <v>86</v>
      </c>
      <c r="AE3" s="189" t="s">
        <v>87</v>
      </c>
      <c r="AF3" s="189" t="s">
        <v>88</v>
      </c>
      <c r="AG3" s="189" t="s">
        <v>151</v>
      </c>
      <c r="AH3" s="189" t="s">
        <v>90</v>
      </c>
      <c r="AI3" s="189" t="s">
        <v>173</v>
      </c>
      <c r="AJ3" s="189" t="s">
        <v>91</v>
      </c>
      <c r="AK3" s="189" t="s">
        <v>93</v>
      </c>
      <c r="AL3" s="189" t="s">
        <v>152</v>
      </c>
      <c r="AM3" s="189" t="s">
        <v>153</v>
      </c>
      <c r="AN3" s="189" t="s">
        <v>94</v>
      </c>
      <c r="AO3" s="189" t="s">
        <v>95</v>
      </c>
      <c r="AP3" s="189" t="s">
        <v>96</v>
      </c>
      <c r="AQ3" s="189" t="s">
        <v>247</v>
      </c>
      <c r="AR3" s="189" t="s">
        <v>248</v>
      </c>
      <c r="AS3" s="189" t="s">
        <v>97</v>
      </c>
      <c r="AT3" s="189" t="s">
        <v>98</v>
      </c>
      <c r="AU3" s="189" t="s">
        <v>99</v>
      </c>
      <c r="AV3" s="189" t="s">
        <v>100</v>
      </c>
      <c r="AW3" s="189" t="s">
        <v>101</v>
      </c>
      <c r="AX3" s="189" t="s">
        <v>102</v>
      </c>
      <c r="AY3" s="189" t="s">
        <v>103</v>
      </c>
      <c r="AZ3" s="189" t="s">
        <v>106</v>
      </c>
      <c r="BA3" s="189" t="s">
        <v>107</v>
      </c>
      <c r="BB3" s="189" t="s">
        <v>174</v>
      </c>
      <c r="BC3" s="189" t="s">
        <v>249</v>
      </c>
      <c r="BD3" s="189" t="s">
        <v>108</v>
      </c>
      <c r="BE3" s="189" t="s">
        <v>109</v>
      </c>
      <c r="BF3" s="189" t="s">
        <v>110</v>
      </c>
      <c r="BG3" s="189" t="s">
        <v>111</v>
      </c>
      <c r="BH3" s="189" t="s">
        <v>112</v>
      </c>
      <c r="BI3" s="189" t="s">
        <v>113</v>
      </c>
      <c r="BJ3" s="189" t="s">
        <v>114</v>
      </c>
      <c r="BK3" s="189" t="s">
        <v>250</v>
      </c>
      <c r="BL3" s="189" t="s">
        <v>115</v>
      </c>
      <c r="BM3" s="189" t="s">
        <v>117</v>
      </c>
      <c r="BN3" s="189" t="s">
        <v>251</v>
      </c>
      <c r="BO3" s="189" t="s">
        <v>119</v>
      </c>
      <c r="BP3" s="189" t="s">
        <v>120</v>
      </c>
      <c r="BQ3" s="189" t="s">
        <v>121</v>
      </c>
      <c r="BR3" s="189" t="s">
        <v>122</v>
      </c>
      <c r="BS3" s="189" t="s">
        <v>162</v>
      </c>
      <c r="BW3" s="219">
        <v>1.7899999999999999E-2</v>
      </c>
      <c r="BX3" s="219">
        <v>3.2000000000000002E-3</v>
      </c>
      <c r="BY3" s="219">
        <v>3.04E-2</v>
      </c>
      <c r="BZ3" s="219">
        <v>4.0000000000000001E-3</v>
      </c>
      <c r="CA3" s="219">
        <v>4.4699999999999997E-2</v>
      </c>
      <c r="CB3" s="219">
        <v>2.81E-2</v>
      </c>
      <c r="CC3" s="219">
        <v>1.84E-2</v>
      </c>
      <c r="CD3" s="219">
        <v>3.0000000000000001E-3</v>
      </c>
      <c r="CE3" s="219">
        <v>8.9999999999999998E-4</v>
      </c>
      <c r="CF3" s="219">
        <v>5.0000000000000001E-4</v>
      </c>
      <c r="CG3" s="219">
        <v>1.7100000000000001E-2</v>
      </c>
      <c r="CH3" s="219">
        <v>2.8999999999999998E-3</v>
      </c>
      <c r="CI3" s="219">
        <v>8.4599999999999995E-2</v>
      </c>
      <c r="CJ3" s="219">
        <v>7.1999999999999998E-3</v>
      </c>
      <c r="CK3" s="219">
        <v>9.1000000000000004E-3</v>
      </c>
      <c r="CL3" s="219">
        <v>2.5000000000000001E-3</v>
      </c>
      <c r="CM3" s="219">
        <v>1.49E-2</v>
      </c>
      <c r="CN3" s="219">
        <v>1.8700000000000001E-2</v>
      </c>
      <c r="CO3" s="219">
        <v>3.3E-3</v>
      </c>
      <c r="CP3" s="219">
        <v>1.4999999999999999E-2</v>
      </c>
      <c r="CQ3" s="219">
        <v>8.0000000000000004E-4</v>
      </c>
      <c r="CR3" s="219">
        <v>1.8E-3</v>
      </c>
      <c r="CS3" s="219">
        <v>1.9699999999999999E-2</v>
      </c>
      <c r="CT3" s="219">
        <v>1.37E-2</v>
      </c>
      <c r="CU3" s="219">
        <v>2.0999999999999999E-3</v>
      </c>
      <c r="CV3" s="219">
        <v>3.0999999999999999E-3</v>
      </c>
      <c r="CW3" s="219">
        <v>4.5999999999999999E-3</v>
      </c>
      <c r="CX3" s="219">
        <v>3.2000000000000002E-3</v>
      </c>
      <c r="CY3" s="219">
        <v>3.0999999999999999E-3</v>
      </c>
      <c r="CZ3" s="219">
        <v>9.9000000000000008E-3</v>
      </c>
      <c r="DA3" s="219">
        <v>2.1899999999999999E-2</v>
      </c>
      <c r="DB3" s="219">
        <v>1.3599999999999999E-2</v>
      </c>
      <c r="DC3" s="219">
        <v>5.8999999999999999E-3</v>
      </c>
      <c r="DD3" s="219">
        <v>5.0000000000000001E-4</v>
      </c>
      <c r="DE3" s="219">
        <v>5.0000000000000001E-4</v>
      </c>
      <c r="DF3" s="219">
        <v>4.8999999999999998E-3</v>
      </c>
      <c r="DG3" s="219">
        <v>5.7000000000000002E-3</v>
      </c>
      <c r="DH3" s="219">
        <v>1.77E-2</v>
      </c>
      <c r="DI3" s="219">
        <v>3.8E-3</v>
      </c>
      <c r="DJ3" s="219">
        <v>2.86E-2</v>
      </c>
      <c r="DK3" s="219">
        <v>1.9300000000000001E-2</v>
      </c>
      <c r="DL3" s="219">
        <v>3.2199999999999999E-2</v>
      </c>
      <c r="DM3" s="219">
        <v>7.1800000000000003E-2</v>
      </c>
      <c r="DN3" s="219">
        <v>2.92E-2</v>
      </c>
      <c r="DO3" s="219">
        <v>5.0599999999999999E-2</v>
      </c>
      <c r="DP3" s="219">
        <v>2.0299999999999999E-2</v>
      </c>
      <c r="DQ3" s="219">
        <v>1.95E-2</v>
      </c>
      <c r="DR3" s="219">
        <v>4.1000000000000003E-3</v>
      </c>
      <c r="DS3" s="219">
        <v>5.4999999999999997E-3</v>
      </c>
      <c r="DT3" s="219">
        <v>1.41E-2</v>
      </c>
      <c r="DU3" s="219">
        <v>4.1999999999999997E-3</v>
      </c>
      <c r="DV3" s="219">
        <v>6.3200000000000006E-2</v>
      </c>
      <c r="DW3" s="219">
        <v>1.9E-3</v>
      </c>
      <c r="DX3" s="219">
        <v>4.0000000000000002E-4</v>
      </c>
      <c r="DY3" s="219">
        <v>2.69E-2</v>
      </c>
      <c r="DZ3" s="219">
        <v>4.5999999999999999E-3</v>
      </c>
      <c r="EA3" s="219">
        <v>4.3299999999999998E-2</v>
      </c>
      <c r="EB3" s="219">
        <v>2.5000000000000001E-3</v>
      </c>
      <c r="EC3" s="219">
        <v>1.29E-2</v>
      </c>
      <c r="ED3" s="219">
        <v>1.06E-2</v>
      </c>
      <c r="EE3" s="219">
        <v>3.3E-3</v>
      </c>
      <c r="EF3" s="219">
        <v>1.5E-3</v>
      </c>
      <c r="EG3" s="219">
        <v>1.41E-2</v>
      </c>
      <c r="EH3" s="219">
        <v>1.2999999999999999E-3</v>
      </c>
      <c r="EI3" s="219">
        <v>3.8999999999999998E-3</v>
      </c>
      <c r="EJ3" s="219">
        <v>1E-3</v>
      </c>
      <c r="EK3" s="219">
        <v>8.6999999999999994E-3</v>
      </c>
      <c r="EL3" s="219">
        <v>2.3999999999999998E-3</v>
      </c>
      <c r="EM3" s="219">
        <v>2E-3</v>
      </c>
      <c r="EN3" s="219">
        <v>1.5E-3</v>
      </c>
      <c r="EO3" s="160">
        <f>SUM(BW3:EN3)</f>
        <v>0.96829999999999994</v>
      </c>
    </row>
    <row r="4" spans="1:152">
      <c r="A4" s="220" t="s">
        <v>5</v>
      </c>
      <c r="B4" s="220" t="s">
        <v>61</v>
      </c>
      <c r="C4" s="220" t="s">
        <v>62</v>
      </c>
      <c r="D4" s="220" t="s">
        <v>63</v>
      </c>
      <c r="E4" s="220" t="s">
        <v>64</v>
      </c>
      <c r="F4" s="220" t="s">
        <v>65</v>
      </c>
      <c r="G4" s="220" t="s">
        <v>66</v>
      </c>
      <c r="H4" s="220" t="s">
        <v>67</v>
      </c>
      <c r="I4" s="220" t="s">
        <v>68</v>
      </c>
      <c r="J4" s="220" t="s">
        <v>69</v>
      </c>
      <c r="K4" s="220" t="s">
        <v>171</v>
      </c>
      <c r="L4" s="220" t="s">
        <v>71</v>
      </c>
      <c r="M4" s="220" t="s">
        <v>72</v>
      </c>
      <c r="N4" s="220" t="s">
        <v>73</v>
      </c>
      <c r="O4" s="220" t="s">
        <v>75</v>
      </c>
      <c r="P4" s="220" t="s">
        <v>76</v>
      </c>
      <c r="Q4" s="220" t="s">
        <v>77</v>
      </c>
      <c r="R4" s="220" t="s">
        <v>78</v>
      </c>
      <c r="S4" s="220" t="s">
        <v>161</v>
      </c>
      <c r="T4" s="220" t="s">
        <v>79</v>
      </c>
      <c r="U4" s="220" t="s">
        <v>166</v>
      </c>
      <c r="V4" s="220" t="s">
        <v>172</v>
      </c>
      <c r="W4" s="220" t="s">
        <v>80</v>
      </c>
      <c r="X4" s="220" t="s">
        <v>81</v>
      </c>
      <c r="Y4" s="220" t="s">
        <v>82</v>
      </c>
      <c r="Z4" s="220" t="s">
        <v>83</v>
      </c>
      <c r="AA4" s="220" t="s">
        <v>149</v>
      </c>
      <c r="AB4" s="220" t="s">
        <v>84</v>
      </c>
      <c r="AC4" s="220" t="s">
        <v>150</v>
      </c>
      <c r="AD4" s="220" t="s">
        <v>86</v>
      </c>
      <c r="AE4" s="220" t="s">
        <v>87</v>
      </c>
      <c r="AF4" s="220" t="s">
        <v>88</v>
      </c>
      <c r="AG4" s="220" t="s">
        <v>151</v>
      </c>
      <c r="AH4" s="220" t="s">
        <v>90</v>
      </c>
      <c r="AI4" s="220" t="s">
        <v>173</v>
      </c>
      <c r="AJ4" s="220" t="s">
        <v>91</v>
      </c>
      <c r="AK4" s="220" t="s">
        <v>93</v>
      </c>
      <c r="AL4" s="220" t="s">
        <v>152</v>
      </c>
      <c r="AM4" s="220" t="s">
        <v>153</v>
      </c>
      <c r="AN4" s="220" t="s">
        <v>94</v>
      </c>
      <c r="AO4" s="220" t="s">
        <v>95</v>
      </c>
      <c r="AP4" s="220" t="s">
        <v>96</v>
      </c>
      <c r="AQ4" s="220" t="s">
        <v>247</v>
      </c>
      <c r="AR4" s="220" t="s">
        <v>248</v>
      </c>
      <c r="AS4" s="220" t="s">
        <v>97</v>
      </c>
      <c r="AT4" s="220" t="s">
        <v>98</v>
      </c>
      <c r="AU4" s="220" t="s">
        <v>99</v>
      </c>
      <c r="AV4" s="220" t="s">
        <v>100</v>
      </c>
      <c r="AW4" s="220" t="s">
        <v>101</v>
      </c>
      <c r="AX4" s="220" t="s">
        <v>102</v>
      </c>
      <c r="AY4" s="220" t="s">
        <v>103</v>
      </c>
      <c r="AZ4" s="220" t="s">
        <v>106</v>
      </c>
      <c r="BA4" s="220" t="s">
        <v>107</v>
      </c>
      <c r="BB4" s="220" t="s">
        <v>174</v>
      </c>
      <c r="BC4" s="220" t="s">
        <v>249</v>
      </c>
      <c r="BD4" s="220" t="s">
        <v>108</v>
      </c>
      <c r="BE4" s="220" t="s">
        <v>109</v>
      </c>
      <c r="BF4" s="220" t="s">
        <v>110</v>
      </c>
      <c r="BG4" s="220" t="s">
        <v>111</v>
      </c>
      <c r="BH4" s="220" t="s">
        <v>112</v>
      </c>
      <c r="BI4" s="220" t="s">
        <v>113</v>
      </c>
      <c r="BJ4" s="220" t="s">
        <v>114</v>
      </c>
      <c r="BK4" s="220" t="s">
        <v>250</v>
      </c>
      <c r="BL4" s="220" t="s">
        <v>115</v>
      </c>
      <c r="BM4" s="220" t="s">
        <v>117</v>
      </c>
      <c r="BN4" s="220" t="s">
        <v>251</v>
      </c>
      <c r="BO4" s="220" t="s">
        <v>119</v>
      </c>
      <c r="BP4" s="220" t="s">
        <v>120</v>
      </c>
      <c r="BQ4" s="220" t="s">
        <v>121</v>
      </c>
      <c r="BR4" s="220" t="s">
        <v>122</v>
      </c>
      <c r="BS4" s="220" t="s">
        <v>162</v>
      </c>
      <c r="BT4" s="220" t="s">
        <v>128</v>
      </c>
      <c r="BV4" s="220" t="s">
        <v>5</v>
      </c>
      <c r="BW4" s="220" t="s">
        <v>61</v>
      </c>
      <c r="BX4" s="220" t="s">
        <v>62</v>
      </c>
      <c r="BY4" s="220" t="s">
        <v>63</v>
      </c>
      <c r="BZ4" s="220" t="s">
        <v>64</v>
      </c>
      <c r="CA4" s="220" t="s">
        <v>65</v>
      </c>
      <c r="CB4" s="220" t="s">
        <v>66</v>
      </c>
      <c r="CC4" s="220" t="s">
        <v>67</v>
      </c>
      <c r="CD4" s="220" t="s">
        <v>68</v>
      </c>
      <c r="CE4" s="220" t="s">
        <v>69</v>
      </c>
      <c r="CF4" s="220" t="s">
        <v>171</v>
      </c>
      <c r="CG4" s="220" t="s">
        <v>71</v>
      </c>
      <c r="CH4" s="220" t="s">
        <v>72</v>
      </c>
      <c r="CI4" s="220" t="s">
        <v>73</v>
      </c>
      <c r="CJ4" s="220" t="s">
        <v>75</v>
      </c>
      <c r="CK4" s="220" t="s">
        <v>76</v>
      </c>
      <c r="CL4" s="220" t="s">
        <v>77</v>
      </c>
      <c r="CM4" s="220" t="s">
        <v>78</v>
      </c>
      <c r="CN4" s="220" t="s">
        <v>161</v>
      </c>
      <c r="CO4" s="220" t="s">
        <v>79</v>
      </c>
      <c r="CP4" s="220" t="s">
        <v>166</v>
      </c>
      <c r="CQ4" s="220" t="s">
        <v>172</v>
      </c>
      <c r="CR4" s="220" t="s">
        <v>80</v>
      </c>
      <c r="CS4" s="220" t="s">
        <v>81</v>
      </c>
      <c r="CT4" s="220" t="s">
        <v>82</v>
      </c>
      <c r="CU4" s="220" t="s">
        <v>83</v>
      </c>
      <c r="CV4" s="220" t="s">
        <v>149</v>
      </c>
      <c r="CW4" s="220" t="s">
        <v>84</v>
      </c>
      <c r="CX4" s="220" t="s">
        <v>150</v>
      </c>
      <c r="CY4" s="220" t="s">
        <v>86</v>
      </c>
      <c r="CZ4" s="220" t="s">
        <v>87</v>
      </c>
      <c r="DA4" s="220" t="s">
        <v>88</v>
      </c>
      <c r="DB4" s="220" t="s">
        <v>151</v>
      </c>
      <c r="DC4" s="220" t="s">
        <v>90</v>
      </c>
      <c r="DD4" s="220" t="s">
        <v>173</v>
      </c>
      <c r="DE4" s="220" t="s">
        <v>91</v>
      </c>
      <c r="DF4" s="220" t="s">
        <v>93</v>
      </c>
      <c r="DG4" s="220" t="s">
        <v>152</v>
      </c>
      <c r="DH4" s="220" t="s">
        <v>153</v>
      </c>
      <c r="DI4" s="220" t="s">
        <v>94</v>
      </c>
      <c r="DJ4" s="220" t="s">
        <v>95</v>
      </c>
      <c r="DK4" s="220" t="s">
        <v>96</v>
      </c>
      <c r="DL4" s="220" t="s">
        <v>247</v>
      </c>
      <c r="DM4" s="220" t="s">
        <v>248</v>
      </c>
      <c r="DN4" s="220" t="s">
        <v>97</v>
      </c>
      <c r="DO4" s="220" t="s">
        <v>98</v>
      </c>
      <c r="DP4" s="220" t="s">
        <v>99</v>
      </c>
      <c r="DQ4" s="220" t="s">
        <v>100</v>
      </c>
      <c r="DR4" s="220" t="s">
        <v>101</v>
      </c>
      <c r="DS4" s="220" t="s">
        <v>102</v>
      </c>
      <c r="DT4" s="220" t="s">
        <v>103</v>
      </c>
      <c r="DU4" s="220" t="s">
        <v>106</v>
      </c>
      <c r="DV4" s="220" t="s">
        <v>107</v>
      </c>
      <c r="DW4" s="220" t="s">
        <v>174</v>
      </c>
      <c r="DX4" s="220" t="s">
        <v>249</v>
      </c>
      <c r="DY4" s="220" t="s">
        <v>108</v>
      </c>
      <c r="DZ4" s="220" t="s">
        <v>109</v>
      </c>
      <c r="EA4" s="220" t="s">
        <v>110</v>
      </c>
      <c r="EB4" s="220" t="s">
        <v>111</v>
      </c>
      <c r="EC4" s="220" t="s">
        <v>112</v>
      </c>
      <c r="ED4" s="220" t="s">
        <v>113</v>
      </c>
      <c r="EE4" s="220" t="s">
        <v>114</v>
      </c>
      <c r="EF4" s="220" t="s">
        <v>250</v>
      </c>
      <c r="EG4" s="220" t="s">
        <v>115</v>
      </c>
      <c r="EH4" s="220" t="s">
        <v>117</v>
      </c>
      <c r="EI4" s="220" t="s">
        <v>251</v>
      </c>
      <c r="EJ4" s="220" t="s">
        <v>119</v>
      </c>
      <c r="EK4" s="220" t="s">
        <v>120</v>
      </c>
      <c r="EL4" s="220" t="s">
        <v>121</v>
      </c>
      <c r="EM4" s="220" t="s">
        <v>122</v>
      </c>
      <c r="EN4" s="220" t="s">
        <v>162</v>
      </c>
      <c r="EO4" s="220" t="s">
        <v>128</v>
      </c>
      <c r="EP4" s="220" t="s">
        <v>154</v>
      </c>
      <c r="EQ4" s="220" t="s">
        <v>243</v>
      </c>
      <c r="ER4" s="220" t="s">
        <v>126</v>
      </c>
      <c r="ES4" s="220" t="s">
        <v>41</v>
      </c>
      <c r="EU4" s="220" t="s">
        <v>5</v>
      </c>
      <c r="EV4" s="221" t="s">
        <v>6</v>
      </c>
    </row>
    <row r="5" spans="1:152">
      <c r="A5" t="s">
        <v>8</v>
      </c>
      <c r="B5" s="222">
        <v>5689.7199999999957</v>
      </c>
      <c r="C5" s="222">
        <v>756.22</v>
      </c>
      <c r="D5" s="222">
        <v>152537.60000000012</v>
      </c>
      <c r="E5" s="222"/>
      <c r="F5" s="222">
        <v>123115.17999999993</v>
      </c>
      <c r="G5" s="222"/>
      <c r="H5" s="222">
        <v>4.5999999999999996</v>
      </c>
      <c r="I5" s="222">
        <v>1420.1700000000008</v>
      </c>
      <c r="J5" s="222">
        <v>1901.1999999999998</v>
      </c>
      <c r="K5" s="222">
        <v>300.31000000000012</v>
      </c>
      <c r="L5" s="222">
        <v>6970.1799999999994</v>
      </c>
      <c r="M5" s="222">
        <v>1520.2299999999998</v>
      </c>
      <c r="N5" s="222"/>
      <c r="O5" s="222">
        <v>14.529999999999998</v>
      </c>
      <c r="P5" s="222"/>
      <c r="Q5" s="222">
        <v>402.48999999999978</v>
      </c>
      <c r="R5" s="222"/>
      <c r="S5" s="222"/>
      <c r="T5" s="222">
        <v>1.4500000000000002</v>
      </c>
      <c r="U5" s="222"/>
      <c r="V5" s="222"/>
      <c r="W5" s="222">
        <v>649.58000000000038</v>
      </c>
      <c r="X5" s="222">
        <v>1044.5900000000011</v>
      </c>
      <c r="Y5" s="222">
        <v>758.95000000000016</v>
      </c>
      <c r="Z5" s="222"/>
      <c r="AA5" s="222"/>
      <c r="AB5" s="222">
        <v>1026.03</v>
      </c>
      <c r="AC5" s="222">
        <v>739.56999999999971</v>
      </c>
      <c r="AD5" s="222"/>
      <c r="AE5" s="222"/>
      <c r="AF5" s="222"/>
      <c r="AG5" s="222"/>
      <c r="AH5" s="222"/>
      <c r="AI5" s="222"/>
      <c r="AJ5" s="222"/>
      <c r="AK5" s="222">
        <v>2671.3599999999988</v>
      </c>
      <c r="AL5" s="222">
        <v>1597.5200000000011</v>
      </c>
      <c r="AM5" s="222">
        <v>2354.0500000000015</v>
      </c>
      <c r="AN5" s="222"/>
      <c r="AO5" s="222"/>
      <c r="AP5" s="222"/>
      <c r="AQ5" s="222"/>
      <c r="AR5" s="222"/>
      <c r="AS5" s="222">
        <v>3.91</v>
      </c>
      <c r="AT5" s="222">
        <v>11.83</v>
      </c>
      <c r="AU5" s="222">
        <v>140.14000000000001</v>
      </c>
      <c r="AV5" s="222">
        <v>2794.0400000000004</v>
      </c>
      <c r="AW5" s="222">
        <v>3971.45</v>
      </c>
      <c r="AX5" s="222"/>
      <c r="AY5" s="222">
        <v>562.55999999999995</v>
      </c>
      <c r="AZ5" s="222">
        <v>3797.1199999999994</v>
      </c>
      <c r="BA5" s="222">
        <v>107.03</v>
      </c>
      <c r="BB5" s="222">
        <v>-5.7100000000000017</v>
      </c>
      <c r="BC5" s="222"/>
      <c r="BD5" s="222">
        <v>33.19</v>
      </c>
      <c r="BE5" s="222">
        <v>73.359999999999985</v>
      </c>
      <c r="BF5" s="222"/>
      <c r="BG5" s="222"/>
      <c r="BH5" s="222">
        <v>3894.6299999999997</v>
      </c>
      <c r="BI5" s="222">
        <v>2387.21</v>
      </c>
      <c r="BJ5" s="222">
        <v>137.18</v>
      </c>
      <c r="BK5" s="222"/>
      <c r="BL5" s="222">
        <v>2385.4699999999993</v>
      </c>
      <c r="BM5" s="222">
        <v>259.58</v>
      </c>
      <c r="BN5" s="222">
        <v>241.04999999999998</v>
      </c>
      <c r="BO5" s="222"/>
      <c r="BP5" s="222">
        <v>146.22</v>
      </c>
      <c r="BQ5" s="222">
        <v>2647.2199999999989</v>
      </c>
      <c r="BR5" s="222">
        <v>2965.7499999999995</v>
      </c>
      <c r="BS5" s="222">
        <v>533.19999999999993</v>
      </c>
      <c r="BT5" s="222">
        <v>332561.95999999996</v>
      </c>
      <c r="BV5" t="s">
        <v>8</v>
      </c>
      <c r="BW5" s="222">
        <f>BW$3*B5</f>
        <v>101.84598799999992</v>
      </c>
      <c r="BX5" s="222">
        <f t="shared" ref="BX5:CM20" si="2">BX$3*C5</f>
        <v>2.4199040000000003</v>
      </c>
      <c r="BY5" s="222">
        <f t="shared" si="2"/>
        <v>4637.1430400000036</v>
      </c>
      <c r="BZ5" s="222">
        <f t="shared" si="2"/>
        <v>0</v>
      </c>
      <c r="CA5" s="222">
        <f t="shared" si="2"/>
        <v>5503.2485459999971</v>
      </c>
      <c r="CB5" s="222">
        <f t="shared" si="2"/>
        <v>0</v>
      </c>
      <c r="CC5" s="222">
        <f t="shared" si="2"/>
        <v>8.4639999999999993E-2</v>
      </c>
      <c r="CD5" s="222">
        <f t="shared" si="2"/>
        <v>4.2605100000000027</v>
      </c>
      <c r="CE5" s="222">
        <f t="shared" si="2"/>
        <v>1.7110799999999997</v>
      </c>
      <c r="CF5" s="222">
        <f t="shared" si="2"/>
        <v>0.15015500000000007</v>
      </c>
      <c r="CG5" s="222">
        <f t="shared" si="2"/>
        <v>119.190078</v>
      </c>
      <c r="CH5" s="222">
        <f t="shared" si="2"/>
        <v>4.4086669999999994</v>
      </c>
      <c r="CI5" s="222">
        <f t="shared" si="2"/>
        <v>0</v>
      </c>
      <c r="CJ5" s="222">
        <f t="shared" si="2"/>
        <v>0.10461599999999997</v>
      </c>
      <c r="CK5" s="222">
        <f t="shared" si="2"/>
        <v>0</v>
      </c>
      <c r="CL5" s="222">
        <f t="shared" si="2"/>
        <v>1.0062249999999995</v>
      </c>
      <c r="CM5" s="222">
        <f t="shared" si="2"/>
        <v>0</v>
      </c>
      <c r="CN5" s="222">
        <f t="shared" ref="CN5:DC20" si="3">CN$3*S5</f>
        <v>0</v>
      </c>
      <c r="CO5" s="222">
        <f t="shared" si="3"/>
        <v>4.7850000000000002E-3</v>
      </c>
      <c r="CP5" s="222">
        <f t="shared" si="3"/>
        <v>0</v>
      </c>
      <c r="CQ5" s="222">
        <f t="shared" si="3"/>
        <v>0</v>
      </c>
      <c r="CR5" s="222">
        <f t="shared" si="3"/>
        <v>1.1692440000000006</v>
      </c>
      <c r="CS5" s="222">
        <f t="shared" si="3"/>
        <v>20.578423000000019</v>
      </c>
      <c r="CT5" s="222">
        <f t="shared" si="3"/>
        <v>10.397615000000002</v>
      </c>
      <c r="CU5" s="222">
        <f t="shared" si="3"/>
        <v>0</v>
      </c>
      <c r="CV5" s="222">
        <f t="shared" si="3"/>
        <v>0</v>
      </c>
      <c r="CW5" s="222">
        <f t="shared" si="3"/>
        <v>4.7197379999999995</v>
      </c>
      <c r="CX5" s="222">
        <f t="shared" si="3"/>
        <v>2.3666239999999994</v>
      </c>
      <c r="CY5" s="222">
        <f t="shared" si="3"/>
        <v>0</v>
      </c>
      <c r="CZ5" s="222">
        <f t="shared" si="3"/>
        <v>0</v>
      </c>
      <c r="DA5" s="222">
        <f t="shared" si="3"/>
        <v>0</v>
      </c>
      <c r="DB5" s="222">
        <f t="shared" si="3"/>
        <v>0</v>
      </c>
      <c r="DC5" s="222">
        <f t="shared" si="3"/>
        <v>0</v>
      </c>
      <c r="DD5" s="222">
        <f t="shared" ref="DD5:DS20" si="4">DD$3*AI5</f>
        <v>0</v>
      </c>
      <c r="DE5" s="222">
        <f t="shared" si="4"/>
        <v>0</v>
      </c>
      <c r="DF5" s="222">
        <f t="shared" si="4"/>
        <v>13.089663999999994</v>
      </c>
      <c r="DG5" s="222">
        <f t="shared" si="4"/>
        <v>9.1058640000000075</v>
      </c>
      <c r="DH5" s="222">
        <f t="shared" si="4"/>
        <v>41.66668500000003</v>
      </c>
      <c r="DI5" s="222">
        <f t="shared" si="4"/>
        <v>0</v>
      </c>
      <c r="DJ5" s="222">
        <f t="shared" si="4"/>
        <v>0</v>
      </c>
      <c r="DK5" s="222">
        <f t="shared" si="4"/>
        <v>0</v>
      </c>
      <c r="DL5" s="222">
        <f t="shared" si="4"/>
        <v>0</v>
      </c>
      <c r="DM5" s="222">
        <f t="shared" si="4"/>
        <v>0</v>
      </c>
      <c r="DN5" s="222">
        <f t="shared" si="4"/>
        <v>0.11417200000000001</v>
      </c>
      <c r="DO5" s="222">
        <f t="shared" si="4"/>
        <v>0.59859799999999996</v>
      </c>
      <c r="DP5" s="222">
        <f t="shared" si="4"/>
        <v>2.8448420000000003</v>
      </c>
      <c r="DQ5" s="222">
        <f t="shared" si="4"/>
        <v>54.48378000000001</v>
      </c>
      <c r="DR5" s="222">
        <f t="shared" si="4"/>
        <v>16.282945000000002</v>
      </c>
      <c r="DS5" s="222">
        <f t="shared" si="4"/>
        <v>0</v>
      </c>
      <c r="DT5" s="222">
        <f t="shared" ref="DT5:EI20" si="5">DT$3*AY5</f>
        <v>7.9320959999999987</v>
      </c>
      <c r="DU5" s="222">
        <f t="shared" si="5"/>
        <v>15.947903999999996</v>
      </c>
      <c r="DV5" s="222">
        <f t="shared" si="5"/>
        <v>6.7642960000000008</v>
      </c>
      <c r="DW5" s="222">
        <f t="shared" si="5"/>
        <v>-1.0849000000000003E-2</v>
      </c>
      <c r="DX5" s="222">
        <f t="shared" si="5"/>
        <v>0</v>
      </c>
      <c r="DY5" s="222">
        <f t="shared" si="5"/>
        <v>0.89281099999999991</v>
      </c>
      <c r="DZ5" s="222">
        <f t="shared" si="5"/>
        <v>0.33745599999999992</v>
      </c>
      <c r="EA5" s="222">
        <f t="shared" si="5"/>
        <v>0</v>
      </c>
      <c r="EB5" s="222">
        <f t="shared" si="5"/>
        <v>0</v>
      </c>
      <c r="EC5" s="222">
        <f t="shared" si="5"/>
        <v>50.240726999999993</v>
      </c>
      <c r="ED5" s="222">
        <f t="shared" si="5"/>
        <v>25.304425999999999</v>
      </c>
      <c r="EE5" s="222">
        <f t="shared" si="5"/>
        <v>0.45269400000000004</v>
      </c>
      <c r="EF5" s="222">
        <f t="shared" si="5"/>
        <v>0</v>
      </c>
      <c r="EG5" s="222">
        <f t="shared" si="5"/>
        <v>33.63512699999999</v>
      </c>
      <c r="EH5" s="222">
        <f t="shared" si="5"/>
        <v>0.33745399999999998</v>
      </c>
      <c r="EI5" s="222">
        <f t="shared" si="5"/>
        <v>0.9400949999999999</v>
      </c>
      <c r="EJ5" s="222">
        <f t="shared" ref="EJ5:EN20" si="6">EJ$3*BO5</f>
        <v>0</v>
      </c>
      <c r="EK5" s="222">
        <f t="shared" si="6"/>
        <v>1.272114</v>
      </c>
      <c r="EL5" s="222">
        <f t="shared" si="6"/>
        <v>6.3533279999999968</v>
      </c>
      <c r="EM5" s="222">
        <f t="shared" si="6"/>
        <v>5.9314999999999989</v>
      </c>
      <c r="EN5" s="222">
        <f t="shared" si="6"/>
        <v>0.79979999999999996</v>
      </c>
      <c r="EO5" s="222">
        <f>SUM(BW5:EN5)</f>
        <v>10710.127406999998</v>
      </c>
      <c r="EP5" s="34">
        <f>EO5/SUM($EO$5:$EO$30)</f>
        <v>2.9061834268340717E-3</v>
      </c>
      <c r="EQ5" s="160">
        <f>ROUND($EO$3*EP5,4)</f>
        <v>2.8E-3</v>
      </c>
      <c r="ES5" s="160">
        <f>EQ5+ER5</f>
        <v>2.8E-3</v>
      </c>
      <c r="EU5" t="s">
        <v>8</v>
      </c>
      <c r="EV5" s="34">
        <v>2.8E-3</v>
      </c>
    </row>
    <row r="6" spans="1:152">
      <c r="A6" t="s">
        <v>9</v>
      </c>
      <c r="B6" s="222">
        <v>97054.85000000002</v>
      </c>
      <c r="C6" s="222">
        <v>51606.030000000013</v>
      </c>
      <c r="D6" s="222">
        <v>564172.92000000062</v>
      </c>
      <c r="E6" s="222"/>
      <c r="F6" s="222">
        <v>249719.90000000002</v>
      </c>
      <c r="G6" s="222"/>
      <c r="H6" s="222">
        <v>108.25</v>
      </c>
      <c r="I6" s="222">
        <v>40400.589999999997</v>
      </c>
      <c r="J6" s="222">
        <v>32718.489999999994</v>
      </c>
      <c r="K6" s="222">
        <v>15130.31</v>
      </c>
      <c r="L6" s="222">
        <v>320485.7000000003</v>
      </c>
      <c r="M6" s="222">
        <v>29735.490000000005</v>
      </c>
      <c r="N6" s="222"/>
      <c r="O6" s="222">
        <v>207.25</v>
      </c>
      <c r="P6" s="222"/>
      <c r="Q6" s="222">
        <v>7341.0199999999986</v>
      </c>
      <c r="R6" s="222"/>
      <c r="S6" s="222"/>
      <c r="T6" s="222">
        <v>28.02</v>
      </c>
      <c r="U6" s="222"/>
      <c r="V6" s="222"/>
      <c r="W6" s="222">
        <v>10763.679999999997</v>
      </c>
      <c r="X6" s="222">
        <v>17258.650000000001</v>
      </c>
      <c r="Y6" s="222">
        <v>12865.729999999996</v>
      </c>
      <c r="Z6" s="222"/>
      <c r="AA6" s="222"/>
      <c r="AB6" s="222">
        <v>7461.05</v>
      </c>
      <c r="AC6" s="222">
        <v>45480.099999999977</v>
      </c>
      <c r="AD6" s="222"/>
      <c r="AE6" s="222"/>
      <c r="AF6" s="222"/>
      <c r="AG6" s="222"/>
      <c r="AH6" s="222"/>
      <c r="AI6" s="222"/>
      <c r="AJ6" s="222"/>
      <c r="AK6" s="222">
        <v>45252.520000000033</v>
      </c>
      <c r="AL6" s="222">
        <v>26203.600000000009</v>
      </c>
      <c r="AM6" s="222">
        <v>39891.010000000017</v>
      </c>
      <c r="AN6" s="222"/>
      <c r="AO6" s="222"/>
      <c r="AP6" s="222"/>
      <c r="AQ6" s="222"/>
      <c r="AR6" s="222"/>
      <c r="AS6" s="222">
        <v>737673.97</v>
      </c>
      <c r="AT6" s="222">
        <v>204.60000000000002</v>
      </c>
      <c r="AU6" s="222">
        <v>3239.23</v>
      </c>
      <c r="AV6" s="222">
        <v>45599.130000000019</v>
      </c>
      <c r="AW6" s="222">
        <v>69040.260000000009</v>
      </c>
      <c r="AX6" s="222"/>
      <c r="AY6" s="222">
        <v>60758.34</v>
      </c>
      <c r="AZ6" s="222">
        <v>147143.13999999993</v>
      </c>
      <c r="BA6" s="222">
        <v>94152.570000000036</v>
      </c>
      <c r="BB6" s="222">
        <v>199503.80999999985</v>
      </c>
      <c r="BC6" s="222">
        <v>106555.80000000003</v>
      </c>
      <c r="BD6" s="222">
        <v>626.96</v>
      </c>
      <c r="BE6" s="222">
        <v>1464.1600000000003</v>
      </c>
      <c r="BF6" s="222"/>
      <c r="BG6" s="222"/>
      <c r="BH6" s="222">
        <v>66658.889999999985</v>
      </c>
      <c r="BI6" s="222">
        <v>45123.139999999992</v>
      </c>
      <c r="BJ6" s="222">
        <v>2723.9399999999996</v>
      </c>
      <c r="BK6" s="222"/>
      <c r="BL6" s="222">
        <v>41705.170000000013</v>
      </c>
      <c r="BM6" s="222">
        <v>64459.73</v>
      </c>
      <c r="BN6" s="222">
        <v>5657.6600000000008</v>
      </c>
      <c r="BO6" s="222">
        <v>127536.07000000002</v>
      </c>
      <c r="BP6" s="222">
        <v>2407.4999999999991</v>
      </c>
      <c r="BQ6" s="222">
        <v>97123.24000000002</v>
      </c>
      <c r="BR6" s="222">
        <v>51800.249999999993</v>
      </c>
      <c r="BS6" s="222">
        <v>20464.12</v>
      </c>
      <c r="BT6" s="222">
        <v>3605506.8400000017</v>
      </c>
      <c r="BV6" t="s">
        <v>9</v>
      </c>
      <c r="BW6" s="222">
        <f t="shared" ref="BW6:CL30" si="7">BW$3*B6</f>
        <v>1737.2818150000003</v>
      </c>
      <c r="BX6" s="222">
        <f t="shared" si="2"/>
        <v>165.13929600000006</v>
      </c>
      <c r="BY6" s="222">
        <f t="shared" si="2"/>
        <v>17150.85676800002</v>
      </c>
      <c r="BZ6" s="222">
        <f t="shared" si="2"/>
        <v>0</v>
      </c>
      <c r="CA6" s="222">
        <f t="shared" si="2"/>
        <v>11162.479530000001</v>
      </c>
      <c r="CB6" s="222">
        <f t="shared" si="2"/>
        <v>0</v>
      </c>
      <c r="CC6" s="222">
        <f t="shared" si="2"/>
        <v>1.9918</v>
      </c>
      <c r="CD6" s="222">
        <f t="shared" si="2"/>
        <v>121.20177</v>
      </c>
      <c r="CE6" s="222">
        <f t="shared" si="2"/>
        <v>29.446640999999993</v>
      </c>
      <c r="CF6" s="222">
        <f t="shared" si="2"/>
        <v>7.5651549999999999</v>
      </c>
      <c r="CG6" s="222">
        <f t="shared" si="2"/>
        <v>5480.3054700000057</v>
      </c>
      <c r="CH6" s="222">
        <f t="shared" si="2"/>
        <v>86.232921000000005</v>
      </c>
      <c r="CI6" s="222">
        <f t="shared" si="2"/>
        <v>0</v>
      </c>
      <c r="CJ6" s="222">
        <f t="shared" si="2"/>
        <v>1.4922</v>
      </c>
      <c r="CK6" s="222">
        <f t="shared" si="2"/>
        <v>0</v>
      </c>
      <c r="CL6" s="222">
        <f t="shared" si="2"/>
        <v>18.352549999999997</v>
      </c>
      <c r="CM6" s="222">
        <f t="shared" si="2"/>
        <v>0</v>
      </c>
      <c r="CN6" s="222">
        <f t="shared" si="3"/>
        <v>0</v>
      </c>
      <c r="CO6" s="222">
        <f t="shared" si="3"/>
        <v>9.2465999999999993E-2</v>
      </c>
      <c r="CP6" s="222">
        <f t="shared" si="3"/>
        <v>0</v>
      </c>
      <c r="CQ6" s="222">
        <f t="shared" si="3"/>
        <v>0</v>
      </c>
      <c r="CR6" s="222">
        <f t="shared" si="3"/>
        <v>19.374623999999994</v>
      </c>
      <c r="CS6" s="222">
        <f t="shared" si="3"/>
        <v>339.99540500000001</v>
      </c>
      <c r="CT6" s="222">
        <f t="shared" si="3"/>
        <v>176.26050099999995</v>
      </c>
      <c r="CU6" s="222">
        <f t="shared" si="3"/>
        <v>0</v>
      </c>
      <c r="CV6" s="222">
        <f t="shared" si="3"/>
        <v>0</v>
      </c>
      <c r="CW6" s="222">
        <f t="shared" si="3"/>
        <v>34.320830000000001</v>
      </c>
      <c r="CX6" s="222">
        <f t="shared" si="3"/>
        <v>145.53631999999993</v>
      </c>
      <c r="CY6" s="222">
        <f t="shared" si="3"/>
        <v>0</v>
      </c>
      <c r="CZ6" s="222">
        <f t="shared" si="3"/>
        <v>0</v>
      </c>
      <c r="DA6" s="222">
        <f t="shared" si="3"/>
        <v>0</v>
      </c>
      <c r="DB6" s="222">
        <f t="shared" si="3"/>
        <v>0</v>
      </c>
      <c r="DC6" s="222">
        <f t="shared" si="3"/>
        <v>0</v>
      </c>
      <c r="DD6" s="222">
        <f t="shared" si="4"/>
        <v>0</v>
      </c>
      <c r="DE6" s="222">
        <f t="shared" si="4"/>
        <v>0</v>
      </c>
      <c r="DF6" s="222">
        <f t="shared" si="4"/>
        <v>221.73734800000017</v>
      </c>
      <c r="DG6" s="222">
        <f t="shared" si="4"/>
        <v>149.36052000000007</v>
      </c>
      <c r="DH6" s="222">
        <f t="shared" si="4"/>
        <v>706.07087700000034</v>
      </c>
      <c r="DI6" s="222">
        <f t="shared" si="4"/>
        <v>0</v>
      </c>
      <c r="DJ6" s="222">
        <f t="shared" si="4"/>
        <v>0</v>
      </c>
      <c r="DK6" s="222">
        <f t="shared" si="4"/>
        <v>0</v>
      </c>
      <c r="DL6" s="222">
        <f t="shared" si="4"/>
        <v>0</v>
      </c>
      <c r="DM6" s="222">
        <f t="shared" si="4"/>
        <v>0</v>
      </c>
      <c r="DN6" s="222">
        <f t="shared" si="4"/>
        <v>21540.079923999998</v>
      </c>
      <c r="DO6" s="222">
        <f t="shared" si="4"/>
        <v>10.352760000000002</v>
      </c>
      <c r="DP6" s="222">
        <f t="shared" si="4"/>
        <v>65.756368999999992</v>
      </c>
      <c r="DQ6" s="222">
        <f t="shared" si="4"/>
        <v>889.18303500000036</v>
      </c>
      <c r="DR6" s="222">
        <f t="shared" si="4"/>
        <v>283.06506600000006</v>
      </c>
      <c r="DS6" s="222">
        <f t="shared" si="4"/>
        <v>0</v>
      </c>
      <c r="DT6" s="222">
        <f t="shared" si="5"/>
        <v>856.69259399999999</v>
      </c>
      <c r="DU6" s="222">
        <f t="shared" si="5"/>
        <v>618.00118799999962</v>
      </c>
      <c r="DV6" s="222">
        <f t="shared" si="5"/>
        <v>5950.4424240000026</v>
      </c>
      <c r="DW6" s="222">
        <f t="shared" si="5"/>
        <v>379.0572389999997</v>
      </c>
      <c r="DX6" s="222">
        <f t="shared" si="5"/>
        <v>42.622320000000016</v>
      </c>
      <c r="DY6" s="222">
        <f t="shared" si="5"/>
        <v>16.865224000000001</v>
      </c>
      <c r="DZ6" s="222">
        <f t="shared" si="5"/>
        <v>6.7351360000000016</v>
      </c>
      <c r="EA6" s="222">
        <f t="shared" si="5"/>
        <v>0</v>
      </c>
      <c r="EB6" s="222">
        <f t="shared" si="5"/>
        <v>0</v>
      </c>
      <c r="EC6" s="222">
        <f t="shared" si="5"/>
        <v>859.89968099999976</v>
      </c>
      <c r="ED6" s="222">
        <f t="shared" si="5"/>
        <v>478.30528399999992</v>
      </c>
      <c r="EE6" s="222">
        <f t="shared" si="5"/>
        <v>8.9890019999999993</v>
      </c>
      <c r="EF6" s="222">
        <f t="shared" si="5"/>
        <v>0</v>
      </c>
      <c r="EG6" s="222">
        <f t="shared" si="5"/>
        <v>588.04289700000015</v>
      </c>
      <c r="EH6" s="222">
        <f t="shared" si="5"/>
        <v>83.797649000000007</v>
      </c>
      <c r="EI6" s="222">
        <f t="shared" si="5"/>
        <v>22.064874000000003</v>
      </c>
      <c r="EJ6" s="222">
        <f t="shared" si="6"/>
        <v>127.53607000000002</v>
      </c>
      <c r="EK6" s="222">
        <f t="shared" si="6"/>
        <v>20.945249999999991</v>
      </c>
      <c r="EL6" s="222">
        <f t="shared" si="6"/>
        <v>233.09577600000003</v>
      </c>
      <c r="EM6" s="222">
        <f t="shared" si="6"/>
        <v>103.60049999999998</v>
      </c>
      <c r="EN6" s="222">
        <f t="shared" si="6"/>
        <v>30.696179999999998</v>
      </c>
      <c r="EO6" s="222">
        <f t="shared" ref="EO6:EO30" si="8">SUM(BW6:EN6)</f>
        <v>70970.92124900005</v>
      </c>
      <c r="EP6" s="34">
        <f t="shared" ref="EP6:EP30" si="9">EO6/SUM($EO$5:$EO$30)</f>
        <v>1.925789556772077E-2</v>
      </c>
      <c r="EQ6" s="160">
        <f t="shared" ref="EQ6:EQ30" si="10">ROUND($EO$3*EP6,4)</f>
        <v>1.8599999999999998E-2</v>
      </c>
      <c r="ES6" s="160">
        <f t="shared" ref="ES6:ES30" si="11">EQ6+ER6</f>
        <v>1.8599999999999998E-2</v>
      </c>
      <c r="EU6" t="s">
        <v>9</v>
      </c>
      <c r="EV6" s="34">
        <v>1.8599999999999998E-2</v>
      </c>
    </row>
    <row r="7" spans="1:152">
      <c r="A7" t="s">
        <v>11</v>
      </c>
      <c r="B7" s="222">
        <v>3751.5800000000013</v>
      </c>
      <c r="C7" s="222">
        <v>12508.2</v>
      </c>
      <c r="D7" s="222">
        <v>10148.030000000008</v>
      </c>
      <c r="E7" s="222"/>
      <c r="F7" s="222">
        <v>17198.809999999998</v>
      </c>
      <c r="G7" s="222"/>
      <c r="H7" s="222">
        <v>2.27</v>
      </c>
      <c r="I7" s="222">
        <v>507.38</v>
      </c>
      <c r="J7" s="222">
        <v>679.25</v>
      </c>
      <c r="K7" s="222">
        <v>109.71000000000001</v>
      </c>
      <c r="L7" s="222">
        <v>2487.3399999999961</v>
      </c>
      <c r="M7" s="222">
        <v>562.62999999999988</v>
      </c>
      <c r="N7" s="222"/>
      <c r="O7" s="222">
        <v>3.1099999999999994</v>
      </c>
      <c r="P7" s="222"/>
      <c r="Q7" s="222">
        <v>100.23999999999998</v>
      </c>
      <c r="R7" s="222"/>
      <c r="S7" s="222"/>
      <c r="T7" s="222">
        <v>0.43000000000000005</v>
      </c>
      <c r="U7" s="222"/>
      <c r="V7" s="222"/>
      <c r="W7" s="222">
        <v>159.38999999999999</v>
      </c>
      <c r="X7" s="222">
        <v>258.77</v>
      </c>
      <c r="Y7" s="222">
        <v>190.99999999999989</v>
      </c>
      <c r="Z7" s="222"/>
      <c r="AA7" s="222"/>
      <c r="AB7" s="222">
        <v>166.80000000000004</v>
      </c>
      <c r="AC7" s="222">
        <v>365.51</v>
      </c>
      <c r="AD7" s="222"/>
      <c r="AE7" s="222"/>
      <c r="AF7" s="222"/>
      <c r="AG7" s="222"/>
      <c r="AH7" s="222"/>
      <c r="AI7" s="222"/>
      <c r="AJ7" s="222"/>
      <c r="AK7" s="222">
        <v>954.59000000000026</v>
      </c>
      <c r="AL7" s="222">
        <v>541.11999999999966</v>
      </c>
      <c r="AM7" s="222">
        <v>838.86000000000013</v>
      </c>
      <c r="AN7" s="222"/>
      <c r="AO7" s="222"/>
      <c r="AP7" s="222"/>
      <c r="AQ7" s="222"/>
      <c r="AR7" s="222"/>
      <c r="AS7" s="222">
        <v>1.1200000000000001</v>
      </c>
      <c r="AT7" s="222">
        <v>2.5299999999999994</v>
      </c>
      <c r="AU7" s="222">
        <v>54.95</v>
      </c>
      <c r="AV7" s="222">
        <v>1197.29</v>
      </c>
      <c r="AW7" s="222">
        <v>1423.3300000000004</v>
      </c>
      <c r="AX7" s="222"/>
      <c r="AY7" s="222">
        <v>55.079999999999984</v>
      </c>
      <c r="AZ7" s="222">
        <v>2842.7799999999993</v>
      </c>
      <c r="BA7" s="222">
        <v>81.19</v>
      </c>
      <c r="BB7" s="222">
        <v>-6.5099999999999962</v>
      </c>
      <c r="BC7" s="222"/>
      <c r="BD7" s="222">
        <v>13.049999999999999</v>
      </c>
      <c r="BE7" s="222">
        <v>27.7</v>
      </c>
      <c r="BF7" s="222"/>
      <c r="BG7" s="222"/>
      <c r="BH7" s="222">
        <v>1402.8200000000002</v>
      </c>
      <c r="BI7" s="222">
        <v>2500.1100000000006</v>
      </c>
      <c r="BJ7" s="222">
        <v>57.58</v>
      </c>
      <c r="BK7" s="222"/>
      <c r="BL7" s="222">
        <v>876.47000000000025</v>
      </c>
      <c r="BM7" s="222">
        <v>81.660000000000011</v>
      </c>
      <c r="BN7" s="222">
        <v>120.79999999999998</v>
      </c>
      <c r="BO7" s="222"/>
      <c r="BP7" s="222">
        <v>36.080000000000005</v>
      </c>
      <c r="BQ7" s="222">
        <v>1873.5599999999993</v>
      </c>
      <c r="BR7" s="222">
        <v>1086.3200000000002</v>
      </c>
      <c r="BS7" s="222">
        <v>397.23</v>
      </c>
      <c r="BT7" s="222">
        <v>65660.160000000003</v>
      </c>
      <c r="BV7" t="s">
        <v>11</v>
      </c>
      <c r="BW7" s="222">
        <f t="shared" si="7"/>
        <v>67.153282000000019</v>
      </c>
      <c r="BX7" s="222">
        <f t="shared" si="2"/>
        <v>40.026240000000001</v>
      </c>
      <c r="BY7" s="222">
        <f t="shared" si="2"/>
        <v>308.50011200000023</v>
      </c>
      <c r="BZ7" s="222">
        <f t="shared" si="2"/>
        <v>0</v>
      </c>
      <c r="CA7" s="222">
        <f t="shared" si="2"/>
        <v>768.78680699999984</v>
      </c>
      <c r="CB7" s="222">
        <f t="shared" si="2"/>
        <v>0</v>
      </c>
      <c r="CC7" s="222">
        <f t="shared" si="2"/>
        <v>4.1768E-2</v>
      </c>
      <c r="CD7" s="222">
        <f t="shared" si="2"/>
        <v>1.52214</v>
      </c>
      <c r="CE7" s="222">
        <f t="shared" si="2"/>
        <v>0.61132500000000001</v>
      </c>
      <c r="CF7" s="222">
        <f t="shared" si="2"/>
        <v>5.4855000000000008E-2</v>
      </c>
      <c r="CG7" s="222">
        <f t="shared" si="2"/>
        <v>42.533513999999933</v>
      </c>
      <c r="CH7" s="222">
        <f t="shared" si="2"/>
        <v>1.6316269999999995</v>
      </c>
      <c r="CI7" s="222">
        <f t="shared" si="2"/>
        <v>0</v>
      </c>
      <c r="CJ7" s="222">
        <f t="shared" si="2"/>
        <v>2.2391999999999995E-2</v>
      </c>
      <c r="CK7" s="222">
        <f t="shared" si="2"/>
        <v>0</v>
      </c>
      <c r="CL7" s="222">
        <f t="shared" si="2"/>
        <v>0.25059999999999993</v>
      </c>
      <c r="CM7" s="222">
        <f t="shared" si="2"/>
        <v>0</v>
      </c>
      <c r="CN7" s="222">
        <f t="shared" si="3"/>
        <v>0</v>
      </c>
      <c r="CO7" s="222">
        <f t="shared" si="3"/>
        <v>1.4190000000000001E-3</v>
      </c>
      <c r="CP7" s="222">
        <f t="shared" si="3"/>
        <v>0</v>
      </c>
      <c r="CQ7" s="222">
        <f t="shared" si="3"/>
        <v>0</v>
      </c>
      <c r="CR7" s="222">
        <f t="shared" si="3"/>
        <v>0.28690199999999999</v>
      </c>
      <c r="CS7" s="222">
        <f t="shared" si="3"/>
        <v>5.0977689999999996</v>
      </c>
      <c r="CT7" s="222">
        <f t="shared" si="3"/>
        <v>2.6166999999999985</v>
      </c>
      <c r="CU7" s="222">
        <f t="shared" si="3"/>
        <v>0</v>
      </c>
      <c r="CV7" s="222">
        <f t="shared" si="3"/>
        <v>0</v>
      </c>
      <c r="CW7" s="222">
        <f t="shared" si="3"/>
        <v>0.76728000000000018</v>
      </c>
      <c r="CX7" s="222">
        <f t="shared" si="3"/>
        <v>1.169632</v>
      </c>
      <c r="CY7" s="222">
        <f t="shared" si="3"/>
        <v>0</v>
      </c>
      <c r="CZ7" s="222">
        <f t="shared" si="3"/>
        <v>0</v>
      </c>
      <c r="DA7" s="222">
        <f t="shared" si="3"/>
        <v>0</v>
      </c>
      <c r="DB7" s="222">
        <f t="shared" si="3"/>
        <v>0</v>
      </c>
      <c r="DC7" s="222">
        <f t="shared" si="3"/>
        <v>0</v>
      </c>
      <c r="DD7" s="222">
        <f t="shared" si="4"/>
        <v>0</v>
      </c>
      <c r="DE7" s="222">
        <f t="shared" si="4"/>
        <v>0</v>
      </c>
      <c r="DF7" s="222">
        <f t="shared" si="4"/>
        <v>4.6774910000000007</v>
      </c>
      <c r="DG7" s="222">
        <f t="shared" si="4"/>
        <v>3.0843839999999982</v>
      </c>
      <c r="DH7" s="222">
        <f t="shared" si="4"/>
        <v>14.847822000000003</v>
      </c>
      <c r="DI7" s="222">
        <f t="shared" si="4"/>
        <v>0</v>
      </c>
      <c r="DJ7" s="222">
        <f t="shared" si="4"/>
        <v>0</v>
      </c>
      <c r="DK7" s="222">
        <f t="shared" si="4"/>
        <v>0</v>
      </c>
      <c r="DL7" s="222">
        <f t="shared" si="4"/>
        <v>0</v>
      </c>
      <c r="DM7" s="222">
        <f t="shared" si="4"/>
        <v>0</v>
      </c>
      <c r="DN7" s="222">
        <f t="shared" si="4"/>
        <v>3.2704000000000004E-2</v>
      </c>
      <c r="DO7" s="222">
        <f t="shared" si="4"/>
        <v>0.12801799999999997</v>
      </c>
      <c r="DP7" s="222">
        <f t="shared" si="4"/>
        <v>1.1154850000000001</v>
      </c>
      <c r="DQ7" s="222">
        <f t="shared" si="4"/>
        <v>23.347155000000001</v>
      </c>
      <c r="DR7" s="222">
        <f t="shared" si="4"/>
        <v>5.8356530000000024</v>
      </c>
      <c r="DS7" s="222">
        <f t="shared" si="4"/>
        <v>0</v>
      </c>
      <c r="DT7" s="222">
        <f t="shared" si="5"/>
        <v>0.77662799999999976</v>
      </c>
      <c r="DU7" s="222">
        <f t="shared" si="5"/>
        <v>11.939675999999997</v>
      </c>
      <c r="DV7" s="222">
        <f t="shared" si="5"/>
        <v>5.131208</v>
      </c>
      <c r="DW7" s="222">
        <f t="shared" si="5"/>
        <v>-1.2368999999999993E-2</v>
      </c>
      <c r="DX7" s="222">
        <f t="shared" si="5"/>
        <v>0</v>
      </c>
      <c r="DY7" s="222">
        <f t="shared" si="5"/>
        <v>0.351045</v>
      </c>
      <c r="DZ7" s="222">
        <f t="shared" si="5"/>
        <v>0.12742000000000001</v>
      </c>
      <c r="EA7" s="222">
        <f t="shared" si="5"/>
        <v>0</v>
      </c>
      <c r="EB7" s="222">
        <f t="shared" si="5"/>
        <v>0</v>
      </c>
      <c r="EC7" s="222">
        <f t="shared" si="5"/>
        <v>18.096378000000001</v>
      </c>
      <c r="ED7" s="222">
        <f t="shared" si="5"/>
        <v>26.501166000000005</v>
      </c>
      <c r="EE7" s="222">
        <f t="shared" si="5"/>
        <v>0.19001399999999999</v>
      </c>
      <c r="EF7" s="222">
        <f t="shared" si="5"/>
        <v>0</v>
      </c>
      <c r="EG7" s="222">
        <f t="shared" si="5"/>
        <v>12.358227000000003</v>
      </c>
      <c r="EH7" s="222">
        <f t="shared" si="5"/>
        <v>0.106158</v>
      </c>
      <c r="EI7" s="222">
        <f t="shared" si="5"/>
        <v>0.47111999999999993</v>
      </c>
      <c r="EJ7" s="222">
        <f t="shared" si="6"/>
        <v>0</v>
      </c>
      <c r="EK7" s="222">
        <f t="shared" si="6"/>
        <v>0.31389600000000001</v>
      </c>
      <c r="EL7" s="222">
        <f t="shared" si="6"/>
        <v>4.4965439999999974</v>
      </c>
      <c r="EM7" s="222">
        <f t="shared" si="6"/>
        <v>2.1726400000000003</v>
      </c>
      <c r="EN7" s="222">
        <f t="shared" si="6"/>
        <v>0.59584500000000007</v>
      </c>
      <c r="EO7" s="222">
        <f t="shared" si="8"/>
        <v>1377.7586720000008</v>
      </c>
      <c r="EP7" s="34">
        <f t="shared" si="9"/>
        <v>3.7385357490017792E-4</v>
      </c>
      <c r="EQ7" s="160">
        <f t="shared" si="10"/>
        <v>4.0000000000000002E-4</v>
      </c>
      <c r="ES7" s="160">
        <f t="shared" si="11"/>
        <v>4.0000000000000002E-4</v>
      </c>
      <c r="EU7" t="s">
        <v>11</v>
      </c>
      <c r="EV7" s="34">
        <v>4.0000000000000002E-4</v>
      </c>
    </row>
    <row r="8" spans="1:152">
      <c r="A8" t="s">
        <v>13</v>
      </c>
      <c r="B8" s="222">
        <v>73160.199999999939</v>
      </c>
      <c r="C8" s="222">
        <v>22505.45</v>
      </c>
      <c r="D8" s="222">
        <v>333309.53000000084</v>
      </c>
      <c r="E8" s="222">
        <v>82065.399999999965</v>
      </c>
      <c r="F8" s="222">
        <v>158852.46999999994</v>
      </c>
      <c r="G8" s="222">
        <v>53058.91</v>
      </c>
      <c r="H8" s="222">
        <v>38726.089999999997</v>
      </c>
      <c r="I8" s="222">
        <v>16003.230000000001</v>
      </c>
      <c r="J8" s="222">
        <v>21363.46</v>
      </c>
      <c r="K8" s="222">
        <v>5705.4699999999993</v>
      </c>
      <c r="L8" s="222">
        <v>89604.549999999916</v>
      </c>
      <c r="M8" s="222">
        <v>18193.53</v>
      </c>
      <c r="N8" s="222">
        <v>482825.43000000046</v>
      </c>
      <c r="O8" s="222">
        <v>93145.91</v>
      </c>
      <c r="P8" s="222">
        <v>86262.159999999989</v>
      </c>
      <c r="Q8" s="222">
        <v>43423.66</v>
      </c>
      <c r="R8" s="222">
        <v>151490.54999999999</v>
      </c>
      <c r="S8" s="222">
        <v>95993.740000000107</v>
      </c>
      <c r="T8" s="222">
        <v>30421.77</v>
      </c>
      <c r="U8" s="222">
        <v>12336.51</v>
      </c>
      <c r="V8" s="222">
        <v>62537.409999999974</v>
      </c>
      <c r="W8" s="222">
        <v>50517</v>
      </c>
      <c r="X8" s="222">
        <v>87208.55</v>
      </c>
      <c r="Y8" s="222">
        <v>71804.36</v>
      </c>
      <c r="Z8" s="222">
        <v>46320.170000000013</v>
      </c>
      <c r="AA8" s="222">
        <v>84571.919999999984</v>
      </c>
      <c r="AB8" s="222">
        <v>15221.65</v>
      </c>
      <c r="AC8" s="222">
        <v>11598.590000000004</v>
      </c>
      <c r="AD8" s="222">
        <v>80458.83</v>
      </c>
      <c r="AE8" s="222">
        <v>73146.070000000022</v>
      </c>
      <c r="AF8" s="222">
        <v>97160.52</v>
      </c>
      <c r="AG8" s="222">
        <v>74413.960000000021</v>
      </c>
      <c r="AH8" s="222">
        <v>53327.450000000019</v>
      </c>
      <c r="AI8" s="222">
        <v>12125.489999999998</v>
      </c>
      <c r="AJ8" s="222">
        <v>133608.54999999999</v>
      </c>
      <c r="AK8" s="222">
        <v>27862.439999999995</v>
      </c>
      <c r="AL8" s="222">
        <v>27916.989999999987</v>
      </c>
      <c r="AM8" s="222">
        <v>26331.41</v>
      </c>
      <c r="AN8" s="222">
        <v>39123.520000000011</v>
      </c>
      <c r="AO8" s="222">
        <v>112487.41000000009</v>
      </c>
      <c r="AP8" s="222">
        <v>56703.959999999948</v>
      </c>
      <c r="AQ8" s="222">
        <v>108878.84000000004</v>
      </c>
      <c r="AR8" s="222">
        <v>247618.50000000003</v>
      </c>
      <c r="AS8" s="222">
        <v>19625.400000000005</v>
      </c>
      <c r="AT8" s="222">
        <v>357533.54000000015</v>
      </c>
      <c r="AU8" s="222">
        <v>168621.89000000007</v>
      </c>
      <c r="AV8" s="222">
        <v>94310.760000000082</v>
      </c>
      <c r="AW8" s="222">
        <v>45691.34</v>
      </c>
      <c r="AX8" s="222">
        <v>191096.58999999997</v>
      </c>
      <c r="AY8" s="222">
        <v>22968.78000000001</v>
      </c>
      <c r="AZ8" s="222">
        <v>115672.98999999987</v>
      </c>
      <c r="BA8" s="222">
        <v>121675.27000000003</v>
      </c>
      <c r="BB8" s="222">
        <v>42389.010000000031</v>
      </c>
      <c r="BC8" s="222">
        <v>3.03</v>
      </c>
      <c r="BD8" s="222">
        <v>238652.80999999991</v>
      </c>
      <c r="BE8" s="222">
        <v>4771.09</v>
      </c>
      <c r="BF8" s="222">
        <v>312857.37999999995</v>
      </c>
      <c r="BG8" s="222">
        <v>187288.62000000002</v>
      </c>
      <c r="BH8" s="222">
        <v>44023.43</v>
      </c>
      <c r="BI8" s="222">
        <v>28618.019999999982</v>
      </c>
      <c r="BJ8" s="222">
        <v>54548.400000000009</v>
      </c>
      <c r="BK8" s="222">
        <v>12333.709999999997</v>
      </c>
      <c r="BL8" s="222">
        <v>32394.019999999997</v>
      </c>
      <c r="BM8" s="222">
        <v>12794.499999999996</v>
      </c>
      <c r="BN8" s="222">
        <v>3901.62</v>
      </c>
      <c r="BO8" s="222"/>
      <c r="BP8" s="222">
        <v>180951.78</v>
      </c>
      <c r="BQ8" s="222">
        <v>87319.340000000011</v>
      </c>
      <c r="BR8" s="222">
        <v>35120.51</v>
      </c>
      <c r="BS8" s="222">
        <v>16080.48</v>
      </c>
      <c r="BT8" s="222">
        <v>5940635.9200000009</v>
      </c>
      <c r="BV8" t="s">
        <v>13</v>
      </c>
      <c r="BW8" s="222">
        <f t="shared" si="7"/>
        <v>1309.5675799999988</v>
      </c>
      <c r="BX8" s="222">
        <f t="shared" si="2"/>
        <v>72.017440000000008</v>
      </c>
      <c r="BY8" s="222">
        <f t="shared" si="2"/>
        <v>10132.609712000025</v>
      </c>
      <c r="BZ8" s="222">
        <f t="shared" si="2"/>
        <v>328.26159999999987</v>
      </c>
      <c r="CA8" s="222">
        <f t="shared" si="2"/>
        <v>7100.7054089999965</v>
      </c>
      <c r="CB8" s="222">
        <f t="shared" si="2"/>
        <v>1490.955371</v>
      </c>
      <c r="CC8" s="222">
        <f t="shared" si="2"/>
        <v>712.56005599999992</v>
      </c>
      <c r="CD8" s="222">
        <f t="shared" si="2"/>
        <v>48.009690000000006</v>
      </c>
      <c r="CE8" s="222">
        <f t="shared" si="2"/>
        <v>19.227114</v>
      </c>
      <c r="CF8" s="222">
        <f t="shared" si="2"/>
        <v>2.8527349999999996</v>
      </c>
      <c r="CG8" s="222">
        <f t="shared" si="2"/>
        <v>1532.2378049999986</v>
      </c>
      <c r="CH8" s="222">
        <f t="shared" si="2"/>
        <v>52.761236999999994</v>
      </c>
      <c r="CI8" s="222">
        <f t="shared" si="2"/>
        <v>40847.031378000036</v>
      </c>
      <c r="CJ8" s="222">
        <f t="shared" si="2"/>
        <v>670.65055200000006</v>
      </c>
      <c r="CK8" s="222">
        <f t="shared" si="2"/>
        <v>784.98565599999995</v>
      </c>
      <c r="CL8" s="222">
        <f t="shared" si="2"/>
        <v>108.55915000000002</v>
      </c>
      <c r="CM8" s="222">
        <f t="shared" si="2"/>
        <v>2257.2091949999999</v>
      </c>
      <c r="CN8" s="222">
        <f t="shared" si="3"/>
        <v>1795.0829380000021</v>
      </c>
      <c r="CO8" s="222">
        <f t="shared" si="3"/>
        <v>100.391841</v>
      </c>
      <c r="CP8" s="222">
        <f t="shared" si="3"/>
        <v>185.04765</v>
      </c>
      <c r="CQ8" s="222">
        <f t="shared" si="3"/>
        <v>50.029927999999984</v>
      </c>
      <c r="CR8" s="222">
        <f t="shared" si="3"/>
        <v>90.930599999999998</v>
      </c>
      <c r="CS8" s="222">
        <f t="shared" si="3"/>
        <v>1718.008435</v>
      </c>
      <c r="CT8" s="222">
        <f t="shared" si="3"/>
        <v>983.71973200000002</v>
      </c>
      <c r="CU8" s="222">
        <f t="shared" si="3"/>
        <v>97.272357000000028</v>
      </c>
      <c r="CV8" s="222">
        <f t="shared" si="3"/>
        <v>262.17295199999995</v>
      </c>
      <c r="CW8" s="222">
        <f t="shared" si="3"/>
        <v>70.019589999999994</v>
      </c>
      <c r="CX8" s="222">
        <f t="shared" si="3"/>
        <v>37.115488000000013</v>
      </c>
      <c r="CY8" s="222">
        <f t="shared" si="3"/>
        <v>249.42237299999999</v>
      </c>
      <c r="CZ8" s="222">
        <f t="shared" si="3"/>
        <v>724.14609300000029</v>
      </c>
      <c r="DA8" s="222">
        <f t="shared" si="3"/>
        <v>2127.815388</v>
      </c>
      <c r="DB8" s="222">
        <f t="shared" si="3"/>
        <v>1012.0298560000002</v>
      </c>
      <c r="DC8" s="222">
        <f t="shared" si="3"/>
        <v>314.63195500000012</v>
      </c>
      <c r="DD8" s="222">
        <f t="shared" si="4"/>
        <v>6.0627449999999987</v>
      </c>
      <c r="DE8" s="222">
        <f t="shared" si="4"/>
        <v>66.80427499999999</v>
      </c>
      <c r="DF8" s="222">
        <f t="shared" si="4"/>
        <v>136.52595599999998</v>
      </c>
      <c r="DG8" s="222">
        <f t="shared" si="4"/>
        <v>159.12684299999992</v>
      </c>
      <c r="DH8" s="222">
        <f t="shared" si="4"/>
        <v>466.06595700000003</v>
      </c>
      <c r="DI8" s="222">
        <f t="shared" si="4"/>
        <v>148.66937600000006</v>
      </c>
      <c r="DJ8" s="222">
        <f t="shared" si="4"/>
        <v>3217.1399260000026</v>
      </c>
      <c r="DK8" s="222">
        <f t="shared" si="4"/>
        <v>1094.3864279999991</v>
      </c>
      <c r="DL8" s="222">
        <f t="shared" si="4"/>
        <v>3505.8986480000012</v>
      </c>
      <c r="DM8" s="222">
        <f t="shared" si="4"/>
        <v>17779.008300000001</v>
      </c>
      <c r="DN8" s="222">
        <f t="shared" si="4"/>
        <v>573.06168000000014</v>
      </c>
      <c r="DO8" s="222">
        <f t="shared" si="4"/>
        <v>18091.197124000006</v>
      </c>
      <c r="DP8" s="222">
        <f t="shared" si="4"/>
        <v>3423.0243670000013</v>
      </c>
      <c r="DQ8" s="222">
        <f t="shared" si="4"/>
        <v>1839.0598200000015</v>
      </c>
      <c r="DR8" s="222">
        <f t="shared" si="4"/>
        <v>187.33449400000001</v>
      </c>
      <c r="DS8" s="222">
        <f t="shared" si="4"/>
        <v>1051.0312449999997</v>
      </c>
      <c r="DT8" s="222">
        <f t="shared" si="5"/>
        <v>323.85979800000013</v>
      </c>
      <c r="DU8" s="222">
        <f t="shared" si="5"/>
        <v>485.82655799999947</v>
      </c>
      <c r="DV8" s="222">
        <f t="shared" si="5"/>
        <v>7689.877064000003</v>
      </c>
      <c r="DW8" s="222">
        <f t="shared" si="5"/>
        <v>80.539119000000056</v>
      </c>
      <c r="DX8" s="222">
        <f t="shared" si="5"/>
        <v>1.212E-3</v>
      </c>
      <c r="DY8" s="222">
        <f t="shared" si="5"/>
        <v>6419.7605889999977</v>
      </c>
      <c r="DZ8" s="222">
        <f t="shared" si="5"/>
        <v>21.947013999999999</v>
      </c>
      <c r="EA8" s="222">
        <f t="shared" si="5"/>
        <v>13546.724553999997</v>
      </c>
      <c r="EB8" s="222">
        <f t="shared" si="5"/>
        <v>468.22155000000009</v>
      </c>
      <c r="EC8" s="222">
        <f t="shared" si="5"/>
        <v>567.90224699999999</v>
      </c>
      <c r="ED8" s="222">
        <f t="shared" si="5"/>
        <v>303.3510119999998</v>
      </c>
      <c r="EE8" s="222">
        <f t="shared" si="5"/>
        <v>180.00972000000002</v>
      </c>
      <c r="EF8" s="222">
        <f t="shared" si="5"/>
        <v>18.500564999999995</v>
      </c>
      <c r="EG8" s="222">
        <f t="shared" si="5"/>
        <v>456.75568199999992</v>
      </c>
      <c r="EH8" s="222">
        <f t="shared" si="5"/>
        <v>16.632849999999994</v>
      </c>
      <c r="EI8" s="222">
        <f t="shared" si="5"/>
        <v>15.216317999999999</v>
      </c>
      <c r="EJ8" s="222">
        <f t="shared" si="6"/>
        <v>0</v>
      </c>
      <c r="EK8" s="222">
        <f t="shared" si="6"/>
        <v>1574.2804859999999</v>
      </c>
      <c r="EL8" s="222">
        <f t="shared" si="6"/>
        <v>209.566416</v>
      </c>
      <c r="EM8" s="222">
        <f t="shared" si="6"/>
        <v>70.241020000000006</v>
      </c>
      <c r="EN8" s="222">
        <f t="shared" si="6"/>
        <v>24.120719999999999</v>
      </c>
      <c r="EO8" s="222">
        <f t="shared" si="8"/>
        <v>161505.77053400001</v>
      </c>
      <c r="EP8" s="34">
        <f t="shared" si="9"/>
        <v>4.3824445389623129E-2</v>
      </c>
      <c r="EQ8" s="160">
        <f t="shared" si="10"/>
        <v>4.24E-2</v>
      </c>
      <c r="ES8" s="160">
        <f t="shared" si="11"/>
        <v>4.24E-2</v>
      </c>
      <c r="EU8" t="s">
        <v>13</v>
      </c>
      <c r="EV8" s="34">
        <v>4.24E-2</v>
      </c>
    </row>
    <row r="9" spans="1:152">
      <c r="A9" t="s">
        <v>14</v>
      </c>
      <c r="B9" s="222">
        <v>573490.07000000018</v>
      </c>
      <c r="C9" s="222">
        <v>189469.24999999988</v>
      </c>
      <c r="D9" s="222">
        <v>1939872.6999999983</v>
      </c>
      <c r="E9" s="222">
        <v>189606.23</v>
      </c>
      <c r="F9" s="222">
        <v>630597.87999999966</v>
      </c>
      <c r="G9" s="222">
        <v>464213.07999999996</v>
      </c>
      <c r="H9" s="222">
        <v>297643.12</v>
      </c>
      <c r="I9" s="222">
        <v>126088.42000000003</v>
      </c>
      <c r="J9" s="222">
        <v>168315.87000000005</v>
      </c>
      <c r="K9" s="222">
        <v>47462.919999999991</v>
      </c>
      <c r="L9" s="222">
        <v>740302.50999999989</v>
      </c>
      <c r="M9" s="222">
        <v>142572.36000000002</v>
      </c>
      <c r="N9" s="222">
        <v>4692602.0800000057</v>
      </c>
      <c r="O9" s="222">
        <v>589904.82999999996</v>
      </c>
      <c r="P9" s="222">
        <v>911479.99999999965</v>
      </c>
      <c r="Q9" s="222">
        <v>335058.96000000002</v>
      </c>
      <c r="R9" s="222">
        <v>1540644.1999999997</v>
      </c>
      <c r="S9" s="222">
        <v>990564.82999999926</v>
      </c>
      <c r="T9" s="222">
        <v>245796.49999999997</v>
      </c>
      <c r="U9" s="222">
        <v>444566.46000000008</v>
      </c>
      <c r="V9" s="222">
        <v>483891.93000000011</v>
      </c>
      <c r="W9" s="222">
        <v>399501.35000000015</v>
      </c>
      <c r="X9" s="222">
        <v>690079.39000000013</v>
      </c>
      <c r="Y9" s="222">
        <v>597550.21000000031</v>
      </c>
      <c r="Z9" s="222">
        <v>485537.31</v>
      </c>
      <c r="AA9" s="222">
        <v>850104.48999999976</v>
      </c>
      <c r="AB9" s="222">
        <v>139338.73999999996</v>
      </c>
      <c r="AC9" s="222">
        <v>315747.35000000027</v>
      </c>
      <c r="AD9" s="222">
        <v>620650.55000000028</v>
      </c>
      <c r="AE9" s="222">
        <v>766876.93</v>
      </c>
      <c r="AF9" s="222">
        <v>1165499.1699999997</v>
      </c>
      <c r="AG9" s="222">
        <v>530581.58000000007</v>
      </c>
      <c r="AH9" s="222">
        <v>559055.05999999971</v>
      </c>
      <c r="AI9" s="222">
        <v>127104.87</v>
      </c>
      <c r="AJ9" s="222">
        <v>1172649.9900000005</v>
      </c>
      <c r="AK9" s="222">
        <v>220666.26000000004</v>
      </c>
      <c r="AL9" s="222">
        <v>208254.47999999995</v>
      </c>
      <c r="AM9" s="222">
        <v>207390.09</v>
      </c>
      <c r="AN9" s="222">
        <v>410141.58000000007</v>
      </c>
      <c r="AO9" s="222">
        <v>1181539.6300000006</v>
      </c>
      <c r="AP9" s="222">
        <v>633280.63000000012</v>
      </c>
      <c r="AQ9" s="222">
        <v>974874.77</v>
      </c>
      <c r="AR9" s="222">
        <v>2021991.0399999984</v>
      </c>
      <c r="AS9" s="222">
        <v>1620.96</v>
      </c>
      <c r="AT9" s="222">
        <v>1508329.1399999994</v>
      </c>
      <c r="AU9" s="222">
        <v>940974.84999999963</v>
      </c>
      <c r="AV9" s="222">
        <v>492868.90000000014</v>
      </c>
      <c r="AW9" s="222">
        <v>360085.81</v>
      </c>
      <c r="AX9" s="222">
        <v>1671400.06</v>
      </c>
      <c r="AY9" s="222">
        <v>159821.69000000003</v>
      </c>
      <c r="AZ9" s="222">
        <v>991574.71999999986</v>
      </c>
      <c r="BA9" s="222">
        <v>943342.61999999965</v>
      </c>
      <c r="BB9" s="222">
        <v>327926.11999999994</v>
      </c>
      <c r="BC9" s="222">
        <v>24.01</v>
      </c>
      <c r="BD9" s="222">
        <v>579795.37000000011</v>
      </c>
      <c r="BE9" s="222">
        <v>162481.56</v>
      </c>
      <c r="BF9" s="222">
        <v>2116169.0599999996</v>
      </c>
      <c r="BG9" s="222">
        <v>862169.3</v>
      </c>
      <c r="BH9" s="222">
        <v>346819.2799999998</v>
      </c>
      <c r="BI9" s="222">
        <v>225101.53000000017</v>
      </c>
      <c r="BJ9" s="222">
        <v>425177.81</v>
      </c>
      <c r="BK9" s="222">
        <v>92148.689999999988</v>
      </c>
      <c r="BL9" s="222">
        <v>254562.50000000003</v>
      </c>
      <c r="BM9" s="222">
        <v>338511.04999999993</v>
      </c>
      <c r="BN9" s="222">
        <v>30933.41</v>
      </c>
      <c r="BO9" s="222"/>
      <c r="BP9" s="222">
        <v>1011942.1800000003</v>
      </c>
      <c r="BQ9" s="222">
        <v>763288.57000000088</v>
      </c>
      <c r="BR9" s="222">
        <v>277381.81999999995</v>
      </c>
      <c r="BS9" s="222">
        <v>137687.71</v>
      </c>
      <c r="BT9" s="222">
        <v>45044698.389999986</v>
      </c>
      <c r="BV9" t="s">
        <v>14</v>
      </c>
      <c r="BW9" s="222">
        <f t="shared" si="7"/>
        <v>10265.472253000004</v>
      </c>
      <c r="BX9" s="222">
        <f t="shared" si="2"/>
        <v>606.30159999999967</v>
      </c>
      <c r="BY9" s="222">
        <f t="shared" si="2"/>
        <v>58972.130079999952</v>
      </c>
      <c r="BZ9" s="222">
        <f t="shared" si="2"/>
        <v>758.42492000000004</v>
      </c>
      <c r="CA9" s="222">
        <f t="shared" si="2"/>
        <v>28187.725235999984</v>
      </c>
      <c r="CB9" s="222">
        <f t="shared" si="2"/>
        <v>13044.387547999999</v>
      </c>
      <c r="CC9" s="222">
        <f t="shared" si="2"/>
        <v>5476.6334079999997</v>
      </c>
      <c r="CD9" s="222">
        <f t="shared" si="2"/>
        <v>378.26526000000007</v>
      </c>
      <c r="CE9" s="222">
        <f t="shared" si="2"/>
        <v>151.48428300000003</v>
      </c>
      <c r="CF9" s="222">
        <f t="shared" si="2"/>
        <v>23.731459999999995</v>
      </c>
      <c r="CG9" s="222">
        <f t="shared" si="2"/>
        <v>12659.172920999999</v>
      </c>
      <c r="CH9" s="222">
        <f t="shared" si="2"/>
        <v>413.45984400000003</v>
      </c>
      <c r="CI9" s="222">
        <f t="shared" si="2"/>
        <v>396994.13596800045</v>
      </c>
      <c r="CJ9" s="222">
        <f t="shared" si="2"/>
        <v>4247.3147759999993</v>
      </c>
      <c r="CK9" s="222">
        <f t="shared" si="2"/>
        <v>8294.4679999999971</v>
      </c>
      <c r="CL9" s="222">
        <f t="shared" si="2"/>
        <v>837.64740000000006</v>
      </c>
      <c r="CM9" s="222">
        <f t="shared" si="2"/>
        <v>22955.598579999994</v>
      </c>
      <c r="CN9" s="222">
        <f t="shared" si="3"/>
        <v>18523.562320999987</v>
      </c>
      <c r="CO9" s="222">
        <f t="shared" si="3"/>
        <v>811.12844999999993</v>
      </c>
      <c r="CP9" s="222">
        <f t="shared" si="3"/>
        <v>6668.496900000001</v>
      </c>
      <c r="CQ9" s="222">
        <f t="shared" si="3"/>
        <v>387.1135440000001</v>
      </c>
      <c r="CR9" s="222">
        <f t="shared" si="3"/>
        <v>719.10243000000025</v>
      </c>
      <c r="CS9" s="222">
        <f t="shared" si="3"/>
        <v>13594.563983000002</v>
      </c>
      <c r="CT9" s="222">
        <f t="shared" si="3"/>
        <v>8186.4378770000048</v>
      </c>
      <c r="CU9" s="222">
        <f t="shared" si="3"/>
        <v>1019.628351</v>
      </c>
      <c r="CV9" s="222">
        <f t="shared" si="3"/>
        <v>2635.323918999999</v>
      </c>
      <c r="CW9" s="222">
        <f t="shared" si="3"/>
        <v>640.9582039999998</v>
      </c>
      <c r="CX9" s="222">
        <f t="shared" si="3"/>
        <v>1010.3915200000009</v>
      </c>
      <c r="CY9" s="222">
        <f t="shared" si="3"/>
        <v>1924.0167050000009</v>
      </c>
      <c r="CZ9" s="222">
        <f t="shared" si="3"/>
        <v>7592.081607000001</v>
      </c>
      <c r="DA9" s="222">
        <f t="shared" si="3"/>
        <v>25524.431822999992</v>
      </c>
      <c r="DB9" s="222">
        <f t="shared" si="3"/>
        <v>7215.9094880000002</v>
      </c>
      <c r="DC9" s="222">
        <f t="shared" si="3"/>
        <v>3298.424853999998</v>
      </c>
      <c r="DD9" s="222">
        <f t="shared" si="4"/>
        <v>63.552434999999996</v>
      </c>
      <c r="DE9" s="222">
        <f t="shared" si="4"/>
        <v>586.32499500000029</v>
      </c>
      <c r="DF9" s="222">
        <f t="shared" si="4"/>
        <v>1081.2646740000002</v>
      </c>
      <c r="DG9" s="222">
        <f t="shared" si="4"/>
        <v>1187.0505359999997</v>
      </c>
      <c r="DH9" s="222">
        <f t="shared" si="4"/>
        <v>3670.8045929999998</v>
      </c>
      <c r="DI9" s="222">
        <f t="shared" si="4"/>
        <v>1558.5380040000002</v>
      </c>
      <c r="DJ9" s="222">
        <f t="shared" si="4"/>
        <v>33792.033418000021</v>
      </c>
      <c r="DK9" s="222">
        <f t="shared" si="4"/>
        <v>12222.316159000004</v>
      </c>
      <c r="DL9" s="222">
        <f t="shared" si="4"/>
        <v>31390.967594000002</v>
      </c>
      <c r="DM9" s="222">
        <f t="shared" si="4"/>
        <v>145178.95667199988</v>
      </c>
      <c r="DN9" s="222">
        <f t="shared" si="4"/>
        <v>47.332031999999998</v>
      </c>
      <c r="DO9" s="222">
        <f t="shared" si="4"/>
        <v>76321.454483999973</v>
      </c>
      <c r="DP9" s="222">
        <f t="shared" si="4"/>
        <v>19101.789454999991</v>
      </c>
      <c r="DQ9" s="222">
        <f t="shared" si="4"/>
        <v>9610.9435500000036</v>
      </c>
      <c r="DR9" s="222">
        <f t="shared" si="4"/>
        <v>1476.3518210000002</v>
      </c>
      <c r="DS9" s="222">
        <f t="shared" si="4"/>
        <v>9192.7003299999997</v>
      </c>
      <c r="DT9" s="222">
        <f t="shared" si="5"/>
        <v>2253.4858290000002</v>
      </c>
      <c r="DU9" s="222">
        <f t="shared" si="5"/>
        <v>4164.6138239999991</v>
      </c>
      <c r="DV9" s="222">
        <f t="shared" si="5"/>
        <v>59619.253583999984</v>
      </c>
      <c r="DW9" s="222">
        <f t="shared" si="5"/>
        <v>623.05962799999986</v>
      </c>
      <c r="DX9" s="222">
        <f t="shared" si="5"/>
        <v>9.6040000000000014E-3</v>
      </c>
      <c r="DY9" s="222">
        <f t="shared" si="5"/>
        <v>15596.495453000003</v>
      </c>
      <c r="DZ9" s="222">
        <f t="shared" si="5"/>
        <v>747.41517599999997</v>
      </c>
      <c r="EA9" s="222">
        <f t="shared" si="5"/>
        <v>91630.12029799998</v>
      </c>
      <c r="EB9" s="222">
        <f t="shared" si="5"/>
        <v>2155.4232500000003</v>
      </c>
      <c r="EC9" s="222">
        <f t="shared" si="5"/>
        <v>4473.9687119999971</v>
      </c>
      <c r="ED9" s="222">
        <f t="shared" si="5"/>
        <v>2386.076218000002</v>
      </c>
      <c r="EE9" s="222">
        <f t="shared" si="5"/>
        <v>1403.086773</v>
      </c>
      <c r="EF9" s="222">
        <f t="shared" si="5"/>
        <v>138.22303499999998</v>
      </c>
      <c r="EG9" s="222">
        <f t="shared" si="5"/>
        <v>3589.3312500000002</v>
      </c>
      <c r="EH9" s="222">
        <f t="shared" si="5"/>
        <v>440.0643649999999</v>
      </c>
      <c r="EI9" s="222">
        <f t="shared" si="5"/>
        <v>120.640299</v>
      </c>
      <c r="EJ9" s="222">
        <f t="shared" si="6"/>
        <v>0</v>
      </c>
      <c r="EK9" s="222">
        <f t="shared" si="6"/>
        <v>8803.8969660000021</v>
      </c>
      <c r="EL9" s="222">
        <f t="shared" si="6"/>
        <v>1831.892568000002</v>
      </c>
      <c r="EM9" s="222">
        <f t="shared" si="6"/>
        <v>554.7636399999999</v>
      </c>
      <c r="EN9" s="222">
        <f t="shared" si="6"/>
        <v>206.531565</v>
      </c>
      <c r="EO9" s="222">
        <f t="shared" si="8"/>
        <v>1211238.658302</v>
      </c>
      <c r="EP9" s="34">
        <f t="shared" si="9"/>
        <v>0.32866851914360334</v>
      </c>
      <c r="EQ9" s="160">
        <f t="shared" si="10"/>
        <v>0.31819999999999998</v>
      </c>
      <c r="ER9" s="34">
        <v>3.1699999999999999E-2</v>
      </c>
      <c r="ES9" s="160">
        <f t="shared" si="11"/>
        <v>0.34989999999999999</v>
      </c>
      <c r="EU9" t="s">
        <v>14</v>
      </c>
      <c r="EV9" s="34">
        <v>0.34989999999999999</v>
      </c>
    </row>
    <row r="10" spans="1:152">
      <c r="A10" t="s">
        <v>15</v>
      </c>
      <c r="B10" s="222">
        <v>30823.590000000011</v>
      </c>
      <c r="C10" s="222">
        <v>9015.1600000000017</v>
      </c>
      <c r="D10" s="222">
        <v>364565.98999999993</v>
      </c>
      <c r="E10" s="222">
        <v>9123.7400000000016</v>
      </c>
      <c r="F10" s="222">
        <v>113391.27000000005</v>
      </c>
      <c r="G10" s="222">
        <v>17841.510000000009</v>
      </c>
      <c r="H10" s="222">
        <v>14128.280000000002</v>
      </c>
      <c r="I10" s="222">
        <v>6898.4</v>
      </c>
      <c r="J10" s="222">
        <v>9203.4700000000012</v>
      </c>
      <c r="K10" s="222">
        <v>6165.6200000000017</v>
      </c>
      <c r="L10" s="222">
        <v>37975.739999999976</v>
      </c>
      <c r="M10" s="222">
        <v>7852.2499999999982</v>
      </c>
      <c r="N10" s="222">
        <v>219613.31000000011</v>
      </c>
      <c r="O10" s="222">
        <v>15129.880000000001</v>
      </c>
      <c r="P10" s="222">
        <v>22024.279999999995</v>
      </c>
      <c r="Q10" s="222">
        <v>17929.540000000008</v>
      </c>
      <c r="R10" s="222">
        <v>54477.11</v>
      </c>
      <c r="S10" s="222">
        <v>23928.620000000003</v>
      </c>
      <c r="T10" s="222">
        <v>10945.039999999995</v>
      </c>
      <c r="U10" s="222">
        <v>4450.7</v>
      </c>
      <c r="V10" s="222">
        <v>22642.420000000009</v>
      </c>
      <c r="W10" s="222">
        <v>20439.179999999997</v>
      </c>
      <c r="X10" s="222">
        <v>5170.2900000000018</v>
      </c>
      <c r="Y10" s="222">
        <v>28999.33</v>
      </c>
      <c r="Z10" s="222">
        <v>11230.089999999998</v>
      </c>
      <c r="AA10" s="222">
        <v>23514.680000000015</v>
      </c>
      <c r="AB10" s="222">
        <v>7677.7399999999989</v>
      </c>
      <c r="AC10" s="222">
        <v>7933.5999999999995</v>
      </c>
      <c r="AD10" s="222">
        <v>19385.909999999996</v>
      </c>
      <c r="AE10" s="222">
        <v>17738.939999999991</v>
      </c>
      <c r="AF10" s="222">
        <v>44166.330000000009</v>
      </c>
      <c r="AG10" s="222">
        <v>15315.980000000001</v>
      </c>
      <c r="AH10" s="222">
        <v>12924.02</v>
      </c>
      <c r="AI10" s="222">
        <v>2941.0699999999997</v>
      </c>
      <c r="AJ10" s="222">
        <v>27582.839999999982</v>
      </c>
      <c r="AK10" s="222">
        <v>11924.850000000002</v>
      </c>
      <c r="AL10" s="222">
        <v>11518.26</v>
      </c>
      <c r="AM10" s="222">
        <v>11315.74</v>
      </c>
      <c r="AN10" s="222">
        <v>9482.48</v>
      </c>
      <c r="AO10" s="222">
        <v>27248.679999999989</v>
      </c>
      <c r="AP10" s="222">
        <v>13742.330000000002</v>
      </c>
      <c r="AQ10" s="222">
        <v>38853.120000000003</v>
      </c>
      <c r="AR10" s="222">
        <v>90373.550000000017</v>
      </c>
      <c r="AS10" s="222">
        <v>75.13</v>
      </c>
      <c r="AT10" s="222">
        <v>249777.09999999998</v>
      </c>
      <c r="AU10" s="222">
        <v>104533.86000000004</v>
      </c>
      <c r="AV10" s="222">
        <v>34290.010000000009</v>
      </c>
      <c r="AW10" s="222">
        <v>19760.23</v>
      </c>
      <c r="AX10" s="222">
        <v>61380.02999999997</v>
      </c>
      <c r="AY10" s="222">
        <v>10621.2</v>
      </c>
      <c r="AZ10" s="222">
        <v>39954.170000000027</v>
      </c>
      <c r="BA10" s="222">
        <v>44037.58</v>
      </c>
      <c r="BB10" s="222">
        <v>15334.009999999997</v>
      </c>
      <c r="BC10" s="222">
        <v>1.06</v>
      </c>
      <c r="BD10" s="222">
        <v>329549.42999999988</v>
      </c>
      <c r="BE10" s="222">
        <v>48266.650000000016</v>
      </c>
      <c r="BF10" s="222">
        <v>63463.78999999995</v>
      </c>
      <c r="BG10" s="222">
        <v>100968.76000000004</v>
      </c>
      <c r="BH10" s="222">
        <v>18961.420000000006</v>
      </c>
      <c r="BI10" s="222">
        <v>12201.79</v>
      </c>
      <c r="BJ10" s="222">
        <v>19472.030000000002</v>
      </c>
      <c r="BK10" s="222">
        <v>4617.0300000000007</v>
      </c>
      <c r="BL10" s="222">
        <v>13702.029999999995</v>
      </c>
      <c r="BM10" s="222">
        <v>4300.71</v>
      </c>
      <c r="BN10" s="222">
        <v>1798.6799999999998</v>
      </c>
      <c r="BO10" s="222"/>
      <c r="BP10" s="222">
        <v>34737.540000000008</v>
      </c>
      <c r="BQ10" s="222">
        <v>30364.550000000007</v>
      </c>
      <c r="BR10" s="222">
        <v>15138.229999999996</v>
      </c>
      <c r="BS10" s="222">
        <v>5542.96</v>
      </c>
      <c r="BT10" s="222">
        <v>2790454.91</v>
      </c>
      <c r="BV10" t="s">
        <v>15</v>
      </c>
      <c r="BW10" s="222">
        <f t="shared" si="7"/>
        <v>551.74226100000021</v>
      </c>
      <c r="BX10" s="222">
        <f t="shared" si="2"/>
        <v>28.848512000000007</v>
      </c>
      <c r="BY10" s="222">
        <f t="shared" si="2"/>
        <v>11082.806095999998</v>
      </c>
      <c r="BZ10" s="222">
        <f t="shared" si="2"/>
        <v>36.494960000000006</v>
      </c>
      <c r="CA10" s="222">
        <f t="shared" si="2"/>
        <v>5068.589769000002</v>
      </c>
      <c r="CB10" s="222">
        <f t="shared" si="2"/>
        <v>501.34643100000028</v>
      </c>
      <c r="CC10" s="222">
        <f t="shared" si="2"/>
        <v>259.96035200000006</v>
      </c>
      <c r="CD10" s="222">
        <f t="shared" si="2"/>
        <v>20.6952</v>
      </c>
      <c r="CE10" s="222">
        <f t="shared" si="2"/>
        <v>8.2831230000000016</v>
      </c>
      <c r="CF10" s="222">
        <f t="shared" si="2"/>
        <v>3.0828100000000007</v>
      </c>
      <c r="CG10" s="222">
        <f t="shared" si="2"/>
        <v>649.3851539999996</v>
      </c>
      <c r="CH10" s="222">
        <f t="shared" si="2"/>
        <v>22.771524999999993</v>
      </c>
      <c r="CI10" s="222">
        <f t="shared" si="2"/>
        <v>18579.286026000009</v>
      </c>
      <c r="CJ10" s="222">
        <f t="shared" si="2"/>
        <v>108.935136</v>
      </c>
      <c r="CK10" s="222">
        <f t="shared" si="2"/>
        <v>200.42094799999995</v>
      </c>
      <c r="CL10" s="222">
        <f t="shared" si="2"/>
        <v>44.823850000000022</v>
      </c>
      <c r="CM10" s="222">
        <f t="shared" si="2"/>
        <v>811.70893899999999</v>
      </c>
      <c r="CN10" s="222">
        <f t="shared" si="3"/>
        <v>447.46519400000005</v>
      </c>
      <c r="CO10" s="222">
        <f t="shared" si="3"/>
        <v>36.118631999999984</v>
      </c>
      <c r="CP10" s="222">
        <f t="shared" si="3"/>
        <v>66.760499999999993</v>
      </c>
      <c r="CQ10" s="222">
        <f t="shared" si="3"/>
        <v>18.11393600000001</v>
      </c>
      <c r="CR10" s="222">
        <f t="shared" si="3"/>
        <v>36.790523999999991</v>
      </c>
      <c r="CS10" s="222">
        <f t="shared" si="3"/>
        <v>101.85471300000003</v>
      </c>
      <c r="CT10" s="222">
        <f t="shared" si="3"/>
        <v>397.29082100000005</v>
      </c>
      <c r="CU10" s="222">
        <f t="shared" si="3"/>
        <v>23.583188999999994</v>
      </c>
      <c r="CV10" s="222">
        <f t="shared" si="3"/>
        <v>72.895508000000049</v>
      </c>
      <c r="CW10" s="222">
        <f t="shared" si="3"/>
        <v>35.317603999999996</v>
      </c>
      <c r="CX10" s="222">
        <f t="shared" si="3"/>
        <v>25.387519999999999</v>
      </c>
      <c r="CY10" s="222">
        <f t="shared" si="3"/>
        <v>60.096320999999989</v>
      </c>
      <c r="CZ10" s="222">
        <f t="shared" si="3"/>
        <v>175.61550599999993</v>
      </c>
      <c r="DA10" s="222">
        <f t="shared" si="3"/>
        <v>967.2426270000002</v>
      </c>
      <c r="DB10" s="222">
        <f t="shared" si="3"/>
        <v>208.29732799999999</v>
      </c>
      <c r="DC10" s="222">
        <f t="shared" si="3"/>
        <v>76.251717999999997</v>
      </c>
      <c r="DD10" s="222">
        <f t="shared" si="4"/>
        <v>1.4705349999999999</v>
      </c>
      <c r="DE10" s="222">
        <f t="shared" si="4"/>
        <v>13.791419999999992</v>
      </c>
      <c r="DF10" s="222">
        <f t="shared" si="4"/>
        <v>58.431765000000006</v>
      </c>
      <c r="DG10" s="222">
        <f t="shared" si="4"/>
        <v>65.654082000000002</v>
      </c>
      <c r="DH10" s="222">
        <f t="shared" si="4"/>
        <v>200.28859800000001</v>
      </c>
      <c r="DI10" s="222">
        <f t="shared" si="4"/>
        <v>36.033423999999997</v>
      </c>
      <c r="DJ10" s="222">
        <f t="shared" si="4"/>
        <v>779.31224799999973</v>
      </c>
      <c r="DK10" s="222">
        <f t="shared" si="4"/>
        <v>265.22696900000005</v>
      </c>
      <c r="DL10" s="222">
        <f t="shared" si="4"/>
        <v>1251.0704640000001</v>
      </c>
      <c r="DM10" s="222">
        <f t="shared" si="4"/>
        <v>6488.8208900000018</v>
      </c>
      <c r="DN10" s="222">
        <f t="shared" si="4"/>
        <v>2.1937959999999999</v>
      </c>
      <c r="DO10" s="222">
        <f t="shared" si="4"/>
        <v>12638.721259999998</v>
      </c>
      <c r="DP10" s="222">
        <f t="shared" si="4"/>
        <v>2122.0373580000009</v>
      </c>
      <c r="DQ10" s="222">
        <f t="shared" si="4"/>
        <v>668.65519500000016</v>
      </c>
      <c r="DR10" s="222">
        <f t="shared" si="4"/>
        <v>81.016943000000012</v>
      </c>
      <c r="DS10" s="222">
        <f t="shared" si="4"/>
        <v>337.59016499999979</v>
      </c>
      <c r="DT10" s="222">
        <f t="shared" si="5"/>
        <v>149.75892000000002</v>
      </c>
      <c r="DU10" s="222">
        <f t="shared" si="5"/>
        <v>167.80751400000011</v>
      </c>
      <c r="DV10" s="222">
        <f t="shared" si="5"/>
        <v>2783.1750560000005</v>
      </c>
      <c r="DW10" s="222">
        <f t="shared" si="5"/>
        <v>29.134618999999994</v>
      </c>
      <c r="DX10" s="222">
        <f t="shared" si="5"/>
        <v>4.2400000000000006E-4</v>
      </c>
      <c r="DY10" s="222">
        <f t="shared" si="5"/>
        <v>8864.8796669999974</v>
      </c>
      <c r="DZ10" s="222">
        <f t="shared" si="5"/>
        <v>222.02659000000008</v>
      </c>
      <c r="EA10" s="222">
        <f t="shared" si="5"/>
        <v>2747.9821069999975</v>
      </c>
      <c r="EB10" s="222">
        <f t="shared" si="5"/>
        <v>252.42190000000011</v>
      </c>
      <c r="EC10" s="222">
        <f t="shared" si="5"/>
        <v>244.60231800000008</v>
      </c>
      <c r="ED10" s="222">
        <f t="shared" si="5"/>
        <v>129.33897400000001</v>
      </c>
      <c r="EE10" s="222">
        <f t="shared" si="5"/>
        <v>64.257699000000002</v>
      </c>
      <c r="EF10" s="222">
        <f t="shared" si="5"/>
        <v>6.9255450000000014</v>
      </c>
      <c r="EG10" s="222">
        <f t="shared" si="5"/>
        <v>193.19862299999994</v>
      </c>
      <c r="EH10" s="222">
        <f t="shared" si="5"/>
        <v>5.5909230000000001</v>
      </c>
      <c r="EI10" s="222">
        <f t="shared" si="5"/>
        <v>7.0148519999999994</v>
      </c>
      <c r="EJ10" s="222">
        <f t="shared" si="6"/>
        <v>0</v>
      </c>
      <c r="EK10" s="222">
        <f t="shared" si="6"/>
        <v>302.21659800000003</v>
      </c>
      <c r="EL10" s="222">
        <f t="shared" si="6"/>
        <v>72.874920000000003</v>
      </c>
      <c r="EM10" s="222">
        <f t="shared" si="6"/>
        <v>30.276459999999993</v>
      </c>
      <c r="EN10" s="222">
        <f t="shared" si="6"/>
        <v>8.3144399999999994</v>
      </c>
      <c r="EO10" s="222">
        <f t="shared" si="8"/>
        <v>82020.375994000002</v>
      </c>
      <c r="EP10" s="34">
        <f t="shared" si="9"/>
        <v>2.2256155162138306E-2</v>
      </c>
      <c r="EQ10" s="160">
        <f t="shared" si="10"/>
        <v>2.1600000000000001E-2</v>
      </c>
      <c r="ES10" s="160">
        <f t="shared" si="11"/>
        <v>2.1600000000000001E-2</v>
      </c>
      <c r="EU10" t="s">
        <v>15</v>
      </c>
      <c r="EV10" s="34">
        <v>2.1600000000000001E-2</v>
      </c>
    </row>
    <row r="11" spans="1:152">
      <c r="A11" t="s">
        <v>16</v>
      </c>
      <c r="B11" s="222">
        <v>254004.48999999993</v>
      </c>
      <c r="C11" s="222">
        <v>80004.97000000003</v>
      </c>
      <c r="D11" s="222">
        <v>1012271.6999999987</v>
      </c>
      <c r="E11" s="222">
        <v>143513.54999999993</v>
      </c>
      <c r="F11" s="222">
        <v>351152.39000000007</v>
      </c>
      <c r="G11" s="222">
        <v>178590.78999999995</v>
      </c>
      <c r="H11" s="222">
        <v>161465.04000000004</v>
      </c>
      <c r="I11" s="222">
        <v>53926.86</v>
      </c>
      <c r="J11" s="222">
        <v>71995.490000000005</v>
      </c>
      <c r="K11" s="222">
        <v>19515.14</v>
      </c>
      <c r="L11" s="222">
        <v>308033.66000000015</v>
      </c>
      <c r="M11" s="222">
        <v>61203.91</v>
      </c>
      <c r="N11" s="222">
        <v>1602296.4999999991</v>
      </c>
      <c r="O11" s="222">
        <v>192285.08</v>
      </c>
      <c r="P11" s="222">
        <v>297018.65999999997</v>
      </c>
      <c r="Q11" s="222">
        <v>174075.76</v>
      </c>
      <c r="R11" s="222">
        <v>602847.85000000021</v>
      </c>
      <c r="S11" s="222">
        <v>303128.53000000026</v>
      </c>
      <c r="T11" s="222">
        <v>121152.37000000001</v>
      </c>
      <c r="U11" s="222">
        <v>50533.929999999993</v>
      </c>
      <c r="V11" s="222">
        <v>254661.56000000003</v>
      </c>
      <c r="W11" s="222">
        <v>203695.38999999987</v>
      </c>
      <c r="X11" s="222">
        <v>359596.1</v>
      </c>
      <c r="Y11" s="222">
        <v>320689.92000000004</v>
      </c>
      <c r="Z11" s="222">
        <v>353553.4800000001</v>
      </c>
      <c r="AA11" s="222">
        <v>418926.8600000001</v>
      </c>
      <c r="AB11" s="222">
        <v>40671.480000000003</v>
      </c>
      <c r="AC11" s="222">
        <v>76519.590000000011</v>
      </c>
      <c r="AD11" s="222">
        <v>282429.13000000012</v>
      </c>
      <c r="AE11" s="222">
        <v>227963.09000000003</v>
      </c>
      <c r="AF11" s="222">
        <v>339929.01</v>
      </c>
      <c r="AG11" s="222">
        <v>236405.39</v>
      </c>
      <c r="AH11" s="222">
        <v>166240.15</v>
      </c>
      <c r="AI11" s="222">
        <v>37790.470000000008</v>
      </c>
      <c r="AJ11" s="222">
        <v>589073.8899999999</v>
      </c>
      <c r="AK11" s="222">
        <v>93889.479999999967</v>
      </c>
      <c r="AL11" s="222">
        <v>96796.589999999982</v>
      </c>
      <c r="AM11" s="222">
        <v>88739.890000000014</v>
      </c>
      <c r="AN11" s="222">
        <v>121966.46</v>
      </c>
      <c r="AO11" s="222">
        <v>350594.11000000016</v>
      </c>
      <c r="AP11" s="222">
        <v>182094.16</v>
      </c>
      <c r="AQ11" s="222">
        <v>345274.29999999981</v>
      </c>
      <c r="AR11" s="222">
        <v>719892.68999999959</v>
      </c>
      <c r="AS11" s="222">
        <v>784.05</v>
      </c>
      <c r="AT11" s="222">
        <v>910031.85999999964</v>
      </c>
      <c r="AU11" s="222">
        <v>476450.53000000014</v>
      </c>
      <c r="AV11" s="222">
        <v>261905.17000000007</v>
      </c>
      <c r="AW11" s="222">
        <v>153935.01</v>
      </c>
      <c r="AX11" s="222">
        <v>736719.51</v>
      </c>
      <c r="AY11" s="222">
        <v>91060.02999999997</v>
      </c>
      <c r="AZ11" s="222">
        <v>396493.01000000024</v>
      </c>
      <c r="BA11" s="222">
        <v>524062.44000000029</v>
      </c>
      <c r="BB11" s="222">
        <v>172618.36000000013</v>
      </c>
      <c r="BC11" s="222">
        <v>11.89</v>
      </c>
      <c r="BD11" s="222">
        <v>1236333.3699999994</v>
      </c>
      <c r="BE11" s="222">
        <v>37728.46</v>
      </c>
      <c r="BF11" s="222">
        <v>874288.19000000018</v>
      </c>
      <c r="BG11" s="222">
        <v>630563.91999999981</v>
      </c>
      <c r="BH11" s="222">
        <v>148369.19999999998</v>
      </c>
      <c r="BI11" s="222">
        <v>98165.399999999951</v>
      </c>
      <c r="BJ11" s="222">
        <v>223244.71999999994</v>
      </c>
      <c r="BK11" s="222">
        <v>53233.850000000013</v>
      </c>
      <c r="BL11" s="222">
        <v>112492.65999999999</v>
      </c>
      <c r="BM11" s="222">
        <v>173294.72</v>
      </c>
      <c r="BN11" s="222">
        <v>13164.53</v>
      </c>
      <c r="BO11" s="222"/>
      <c r="BP11" s="222">
        <v>680362.58000000007</v>
      </c>
      <c r="BQ11" s="222">
        <v>304285.39999999991</v>
      </c>
      <c r="BR11" s="222">
        <v>118897.94</v>
      </c>
      <c r="BS11" s="222">
        <v>55005.9</v>
      </c>
      <c r="BT11" s="222">
        <v>20429912.559999995</v>
      </c>
      <c r="BV11" t="s">
        <v>16</v>
      </c>
      <c r="BW11" s="222">
        <f t="shared" si="7"/>
        <v>4546.6803709999986</v>
      </c>
      <c r="BX11" s="222">
        <f t="shared" si="2"/>
        <v>256.01590400000009</v>
      </c>
      <c r="BY11" s="222">
        <f t="shared" si="2"/>
        <v>30773.059679999958</v>
      </c>
      <c r="BZ11" s="222">
        <f t="shared" si="2"/>
        <v>574.0541999999997</v>
      </c>
      <c r="CA11" s="222">
        <f t="shared" si="2"/>
        <v>15696.511833000002</v>
      </c>
      <c r="CB11" s="222">
        <f t="shared" si="2"/>
        <v>5018.401198999999</v>
      </c>
      <c r="CC11" s="222">
        <f t="shared" si="2"/>
        <v>2970.9567360000005</v>
      </c>
      <c r="CD11" s="222">
        <f t="shared" si="2"/>
        <v>161.78058000000001</v>
      </c>
      <c r="CE11" s="222">
        <f t="shared" si="2"/>
        <v>64.795940999999999</v>
      </c>
      <c r="CF11" s="222">
        <f t="shared" si="2"/>
        <v>9.7575699999999994</v>
      </c>
      <c r="CG11" s="222">
        <f t="shared" si="2"/>
        <v>5267.3755860000028</v>
      </c>
      <c r="CH11" s="222">
        <f t="shared" si="2"/>
        <v>177.49133900000001</v>
      </c>
      <c r="CI11" s="222">
        <f t="shared" si="2"/>
        <v>135554.28389999992</v>
      </c>
      <c r="CJ11" s="222">
        <f t="shared" si="2"/>
        <v>1384.4525759999999</v>
      </c>
      <c r="CK11" s="222">
        <f t="shared" si="2"/>
        <v>2702.8698059999997</v>
      </c>
      <c r="CL11" s="222">
        <f t="shared" si="2"/>
        <v>435.18940000000003</v>
      </c>
      <c r="CM11" s="222">
        <f t="shared" si="2"/>
        <v>8982.4329650000036</v>
      </c>
      <c r="CN11" s="222">
        <f t="shared" si="3"/>
        <v>5668.5035110000053</v>
      </c>
      <c r="CO11" s="222">
        <f t="shared" si="3"/>
        <v>399.80282100000005</v>
      </c>
      <c r="CP11" s="222">
        <f t="shared" si="3"/>
        <v>758.00894999999991</v>
      </c>
      <c r="CQ11" s="222">
        <f t="shared" si="3"/>
        <v>203.72924800000004</v>
      </c>
      <c r="CR11" s="222">
        <f t="shared" si="3"/>
        <v>366.65170199999977</v>
      </c>
      <c r="CS11" s="222">
        <f t="shared" si="3"/>
        <v>7084.043169999999</v>
      </c>
      <c r="CT11" s="222">
        <f t="shared" si="3"/>
        <v>4393.4519040000005</v>
      </c>
      <c r="CU11" s="222">
        <f t="shared" si="3"/>
        <v>742.46230800000012</v>
      </c>
      <c r="CV11" s="222">
        <f t="shared" si="3"/>
        <v>1298.6732660000002</v>
      </c>
      <c r="CW11" s="222">
        <f t="shared" si="3"/>
        <v>187.088808</v>
      </c>
      <c r="CX11" s="222">
        <f t="shared" si="3"/>
        <v>244.86268800000005</v>
      </c>
      <c r="CY11" s="222">
        <f t="shared" si="3"/>
        <v>875.53030300000034</v>
      </c>
      <c r="CZ11" s="222">
        <f t="shared" si="3"/>
        <v>2256.8345910000003</v>
      </c>
      <c r="DA11" s="222">
        <f t="shared" si="3"/>
        <v>7444.4453190000004</v>
      </c>
      <c r="DB11" s="222">
        <f t="shared" si="3"/>
        <v>3215.113304</v>
      </c>
      <c r="DC11" s="222">
        <f t="shared" si="3"/>
        <v>980.81688499999996</v>
      </c>
      <c r="DD11" s="222">
        <f t="shared" si="4"/>
        <v>18.895235000000003</v>
      </c>
      <c r="DE11" s="222">
        <f t="shared" si="4"/>
        <v>294.53694499999995</v>
      </c>
      <c r="DF11" s="222">
        <f t="shared" si="4"/>
        <v>460.05845199999982</v>
      </c>
      <c r="DG11" s="222">
        <f t="shared" si="4"/>
        <v>551.74056299999995</v>
      </c>
      <c r="DH11" s="222">
        <f t="shared" si="4"/>
        <v>1570.6960530000003</v>
      </c>
      <c r="DI11" s="222">
        <f t="shared" si="4"/>
        <v>463.47254800000002</v>
      </c>
      <c r="DJ11" s="222">
        <f t="shared" si="4"/>
        <v>10026.991546000005</v>
      </c>
      <c r="DK11" s="222">
        <f t="shared" si="4"/>
        <v>3514.4172880000001</v>
      </c>
      <c r="DL11" s="222">
        <f t="shared" si="4"/>
        <v>11117.832459999994</v>
      </c>
      <c r="DM11" s="222">
        <f t="shared" si="4"/>
        <v>51688.295141999974</v>
      </c>
      <c r="DN11" s="222">
        <f t="shared" si="4"/>
        <v>22.894259999999999</v>
      </c>
      <c r="DO11" s="222">
        <f t="shared" si="4"/>
        <v>46047.612115999982</v>
      </c>
      <c r="DP11" s="222">
        <f t="shared" si="4"/>
        <v>9671.945759000002</v>
      </c>
      <c r="DQ11" s="222">
        <f t="shared" si="4"/>
        <v>5107.1508150000018</v>
      </c>
      <c r="DR11" s="222">
        <f t="shared" si="4"/>
        <v>631.13354100000004</v>
      </c>
      <c r="DS11" s="222">
        <f t="shared" si="4"/>
        <v>4051.9573049999999</v>
      </c>
      <c r="DT11" s="222">
        <f t="shared" si="5"/>
        <v>1283.9464229999996</v>
      </c>
      <c r="DU11" s="222">
        <f t="shared" si="5"/>
        <v>1665.2706420000009</v>
      </c>
      <c r="DV11" s="222">
        <f t="shared" si="5"/>
        <v>33120.746208000019</v>
      </c>
      <c r="DW11" s="222">
        <f t="shared" si="5"/>
        <v>327.97488400000026</v>
      </c>
      <c r="DX11" s="222">
        <f t="shared" si="5"/>
        <v>4.7560000000000007E-3</v>
      </c>
      <c r="DY11" s="222">
        <f t="shared" si="5"/>
        <v>33257.367652999987</v>
      </c>
      <c r="DZ11" s="222">
        <f t="shared" si="5"/>
        <v>173.550916</v>
      </c>
      <c r="EA11" s="222">
        <f t="shared" si="5"/>
        <v>37856.678627000008</v>
      </c>
      <c r="EB11" s="222">
        <f t="shared" si="5"/>
        <v>1576.4097999999994</v>
      </c>
      <c r="EC11" s="222">
        <f t="shared" si="5"/>
        <v>1913.9626799999999</v>
      </c>
      <c r="ED11" s="222">
        <f t="shared" si="5"/>
        <v>1040.5532399999995</v>
      </c>
      <c r="EE11" s="222">
        <f t="shared" si="5"/>
        <v>736.70757599999979</v>
      </c>
      <c r="EF11" s="222">
        <f t="shared" si="5"/>
        <v>79.850775000000027</v>
      </c>
      <c r="EG11" s="222">
        <f t="shared" si="5"/>
        <v>1586.1465059999998</v>
      </c>
      <c r="EH11" s="222">
        <f t="shared" si="5"/>
        <v>225.28313599999998</v>
      </c>
      <c r="EI11" s="222">
        <f t="shared" si="5"/>
        <v>51.341667000000001</v>
      </c>
      <c r="EJ11" s="222">
        <f t="shared" si="6"/>
        <v>0</v>
      </c>
      <c r="EK11" s="222">
        <f t="shared" si="6"/>
        <v>5919.1544460000005</v>
      </c>
      <c r="EL11" s="222">
        <f t="shared" si="6"/>
        <v>730.28495999999973</v>
      </c>
      <c r="EM11" s="222">
        <f t="shared" si="6"/>
        <v>237.79588000000001</v>
      </c>
      <c r="EN11" s="222">
        <f t="shared" si="6"/>
        <v>82.50885000000001</v>
      </c>
      <c r="EO11" s="222">
        <f t="shared" si="8"/>
        <v>517801.29801699985</v>
      </c>
      <c r="EP11" s="34">
        <f t="shared" si="9"/>
        <v>0.14050491590852979</v>
      </c>
      <c r="EQ11" s="160">
        <f t="shared" si="10"/>
        <v>0.1361</v>
      </c>
      <c r="ES11" s="160">
        <f t="shared" si="11"/>
        <v>0.1361</v>
      </c>
      <c r="EU11" t="s">
        <v>16</v>
      </c>
      <c r="EV11" s="34">
        <v>0.1361</v>
      </c>
    </row>
    <row r="12" spans="1:152">
      <c r="A12" t="s">
        <v>17</v>
      </c>
      <c r="B12" s="222">
        <v>137298.68999999997</v>
      </c>
      <c r="C12" s="222">
        <v>42998.090000000018</v>
      </c>
      <c r="D12" s="222">
        <v>1004075.1799999994</v>
      </c>
      <c r="E12" s="222">
        <v>138841.55000000002</v>
      </c>
      <c r="F12" s="222">
        <v>223959.68000000002</v>
      </c>
      <c r="G12" s="222">
        <v>101107.79999999996</v>
      </c>
      <c r="H12" s="222">
        <v>89980.340000000011</v>
      </c>
      <c r="I12" s="222">
        <v>29236.680000000004</v>
      </c>
      <c r="J12" s="222">
        <v>39024.119999999995</v>
      </c>
      <c r="K12" s="222">
        <v>9829.99</v>
      </c>
      <c r="L12" s="222">
        <v>242518.39999999982</v>
      </c>
      <c r="M12" s="222">
        <v>33506.549999999988</v>
      </c>
      <c r="N12" s="222">
        <v>820053.17000000016</v>
      </c>
      <c r="O12" s="222">
        <v>136811.79</v>
      </c>
      <c r="P12" s="222">
        <v>172733.54999999993</v>
      </c>
      <c r="Q12" s="222">
        <v>83476.530000000013</v>
      </c>
      <c r="R12" s="222">
        <v>319992.9499999999</v>
      </c>
      <c r="S12" s="222">
        <v>179368.01999999993</v>
      </c>
      <c r="T12" s="222">
        <v>65295.77</v>
      </c>
      <c r="U12" s="222">
        <v>26722.910000000003</v>
      </c>
      <c r="V12" s="222">
        <v>135840.93999999997</v>
      </c>
      <c r="W12" s="222">
        <v>98049.41</v>
      </c>
      <c r="X12" s="222">
        <v>168742.53</v>
      </c>
      <c r="Y12" s="222">
        <v>139471.20000000001</v>
      </c>
      <c r="Z12" s="222">
        <v>86114.479999999981</v>
      </c>
      <c r="AA12" s="222">
        <v>189144.77999999997</v>
      </c>
      <c r="AB12" s="222">
        <v>24292.579999999998</v>
      </c>
      <c r="AC12" s="222">
        <v>55345.55999999999</v>
      </c>
      <c r="AD12" s="222">
        <v>257337.70000000004</v>
      </c>
      <c r="AE12" s="222">
        <v>136015.80000000005</v>
      </c>
      <c r="AF12" s="222">
        <v>198648.05000000005</v>
      </c>
      <c r="AG12" s="222">
        <v>132558.65000000002</v>
      </c>
      <c r="AH12" s="222">
        <v>99097.93</v>
      </c>
      <c r="AI12" s="222">
        <v>22543.860000000004</v>
      </c>
      <c r="AJ12" s="222">
        <v>264289.15000000014</v>
      </c>
      <c r="AK12" s="222">
        <v>50313.709999999992</v>
      </c>
      <c r="AL12" s="222">
        <v>54829.100000000013</v>
      </c>
      <c r="AM12" s="222">
        <v>48071.140000000007</v>
      </c>
      <c r="AN12" s="222">
        <v>72701.38</v>
      </c>
      <c r="AO12" s="222">
        <v>209079.26999999993</v>
      </c>
      <c r="AP12" s="222">
        <v>105412.06000000003</v>
      </c>
      <c r="AQ12" s="222">
        <v>186092.88999999996</v>
      </c>
      <c r="AR12" s="222">
        <v>399800.23999999993</v>
      </c>
      <c r="AS12" s="222">
        <v>398.32999999999993</v>
      </c>
      <c r="AT12" s="222">
        <v>553101.91999999923</v>
      </c>
      <c r="AU12" s="222">
        <v>241770.6800000002</v>
      </c>
      <c r="AV12" s="222">
        <v>172957.09000000017</v>
      </c>
      <c r="AW12" s="222">
        <v>83476.200000000012</v>
      </c>
      <c r="AX12" s="222">
        <v>404371.74000000011</v>
      </c>
      <c r="AY12" s="222">
        <v>58898.169999999955</v>
      </c>
      <c r="AZ12" s="222">
        <v>207119.08999999997</v>
      </c>
      <c r="BA12" s="222">
        <v>264015.92000000004</v>
      </c>
      <c r="BB12" s="222">
        <v>92029.620000000039</v>
      </c>
      <c r="BC12" s="222">
        <v>6.35</v>
      </c>
      <c r="BD12" s="222">
        <v>479468.4</v>
      </c>
      <c r="BE12" s="222">
        <v>68530.389999999985</v>
      </c>
      <c r="BF12" s="222">
        <v>894429.70999999961</v>
      </c>
      <c r="BG12" s="222">
        <v>352522.78</v>
      </c>
      <c r="BH12" s="222">
        <v>80392.10000000002</v>
      </c>
      <c r="BI12" s="222">
        <v>53159.549999999981</v>
      </c>
      <c r="BJ12" s="222">
        <v>119510.55999999998</v>
      </c>
      <c r="BK12" s="222">
        <v>27928.919999999991</v>
      </c>
      <c r="BL12" s="222">
        <v>60806.55</v>
      </c>
      <c r="BM12" s="222">
        <v>131981.64000000001</v>
      </c>
      <c r="BN12" s="222">
        <v>7222.5099999999993</v>
      </c>
      <c r="BO12" s="222"/>
      <c r="BP12" s="222">
        <v>208746.55999999997</v>
      </c>
      <c r="BQ12" s="222">
        <v>160165.19000000006</v>
      </c>
      <c r="BR12" s="222">
        <v>64191.41</v>
      </c>
      <c r="BS12" s="222">
        <v>28744.99</v>
      </c>
      <c r="BT12" s="222">
        <v>11846570.539999999</v>
      </c>
      <c r="BV12" t="s">
        <v>17</v>
      </c>
      <c r="BW12" s="222">
        <f t="shared" si="7"/>
        <v>2457.6465509999994</v>
      </c>
      <c r="BX12" s="222">
        <f t="shared" si="2"/>
        <v>137.59388800000008</v>
      </c>
      <c r="BY12" s="222">
        <f t="shared" si="2"/>
        <v>30523.88547199998</v>
      </c>
      <c r="BZ12" s="222">
        <f t="shared" si="2"/>
        <v>555.36620000000005</v>
      </c>
      <c r="CA12" s="222">
        <f t="shared" si="2"/>
        <v>10010.997696</v>
      </c>
      <c r="CB12" s="222">
        <f t="shared" si="2"/>
        <v>2841.129179999999</v>
      </c>
      <c r="CC12" s="222">
        <f t="shared" si="2"/>
        <v>1655.6382560000002</v>
      </c>
      <c r="CD12" s="222">
        <f t="shared" si="2"/>
        <v>87.710040000000021</v>
      </c>
      <c r="CE12" s="222">
        <f t="shared" si="2"/>
        <v>35.121707999999998</v>
      </c>
      <c r="CF12" s="222">
        <f t="shared" si="2"/>
        <v>4.9149950000000002</v>
      </c>
      <c r="CG12" s="222">
        <f t="shared" si="2"/>
        <v>4147.0646399999969</v>
      </c>
      <c r="CH12" s="222">
        <f t="shared" si="2"/>
        <v>97.168994999999953</v>
      </c>
      <c r="CI12" s="222">
        <f t="shared" si="2"/>
        <v>69376.49818200001</v>
      </c>
      <c r="CJ12" s="222">
        <f t="shared" si="2"/>
        <v>985.04488800000001</v>
      </c>
      <c r="CK12" s="222">
        <f t="shared" si="2"/>
        <v>1571.8753049999993</v>
      </c>
      <c r="CL12" s="222">
        <f t="shared" si="2"/>
        <v>208.69132500000003</v>
      </c>
      <c r="CM12" s="222">
        <f t="shared" si="2"/>
        <v>4767.8949549999988</v>
      </c>
      <c r="CN12" s="222">
        <f t="shared" si="3"/>
        <v>3354.1819739999992</v>
      </c>
      <c r="CO12" s="222">
        <f t="shared" si="3"/>
        <v>215.47604099999998</v>
      </c>
      <c r="CP12" s="222">
        <f t="shared" si="3"/>
        <v>400.84365000000003</v>
      </c>
      <c r="CQ12" s="222">
        <f t="shared" si="3"/>
        <v>108.67275199999999</v>
      </c>
      <c r="CR12" s="222">
        <f t="shared" si="3"/>
        <v>176.48893799999999</v>
      </c>
      <c r="CS12" s="222">
        <f t="shared" si="3"/>
        <v>3324.2278409999999</v>
      </c>
      <c r="CT12" s="222">
        <f t="shared" si="3"/>
        <v>1910.7554400000001</v>
      </c>
      <c r="CU12" s="222">
        <f t="shared" si="3"/>
        <v>180.84040799999994</v>
      </c>
      <c r="CV12" s="222">
        <f t="shared" si="3"/>
        <v>586.34881799999994</v>
      </c>
      <c r="CW12" s="222">
        <f t="shared" si="3"/>
        <v>111.74586799999999</v>
      </c>
      <c r="CX12" s="222">
        <f t="shared" si="3"/>
        <v>177.10579199999998</v>
      </c>
      <c r="CY12" s="222">
        <f t="shared" si="3"/>
        <v>797.74687000000006</v>
      </c>
      <c r="CZ12" s="222">
        <f t="shared" si="3"/>
        <v>1346.5564200000006</v>
      </c>
      <c r="DA12" s="222">
        <f t="shared" si="3"/>
        <v>4350.3922950000006</v>
      </c>
      <c r="DB12" s="222">
        <f t="shared" si="3"/>
        <v>1802.7976400000002</v>
      </c>
      <c r="DC12" s="222">
        <f t="shared" si="3"/>
        <v>584.67778699999997</v>
      </c>
      <c r="DD12" s="222">
        <f t="shared" si="4"/>
        <v>11.271930000000003</v>
      </c>
      <c r="DE12" s="222">
        <f t="shared" si="4"/>
        <v>132.14457500000006</v>
      </c>
      <c r="DF12" s="222">
        <f t="shared" si="4"/>
        <v>246.53717899999995</v>
      </c>
      <c r="DG12" s="222">
        <f t="shared" si="4"/>
        <v>312.52587000000011</v>
      </c>
      <c r="DH12" s="222">
        <f t="shared" si="4"/>
        <v>850.85917800000016</v>
      </c>
      <c r="DI12" s="222">
        <f t="shared" si="4"/>
        <v>276.265244</v>
      </c>
      <c r="DJ12" s="222">
        <f t="shared" si="4"/>
        <v>5979.667121999998</v>
      </c>
      <c r="DK12" s="222">
        <f t="shared" si="4"/>
        <v>2034.4527580000006</v>
      </c>
      <c r="DL12" s="222">
        <f t="shared" si="4"/>
        <v>5992.1910579999985</v>
      </c>
      <c r="DM12" s="222">
        <f t="shared" si="4"/>
        <v>28705.657231999998</v>
      </c>
      <c r="DN12" s="222">
        <f t="shared" si="4"/>
        <v>11.631235999999998</v>
      </c>
      <c r="DO12" s="222">
        <f t="shared" si="4"/>
        <v>27986.957151999959</v>
      </c>
      <c r="DP12" s="222">
        <f t="shared" si="4"/>
        <v>4907.9448040000034</v>
      </c>
      <c r="DQ12" s="222">
        <f t="shared" si="4"/>
        <v>3372.6632550000031</v>
      </c>
      <c r="DR12" s="222">
        <f t="shared" si="4"/>
        <v>342.25242000000009</v>
      </c>
      <c r="DS12" s="222">
        <f t="shared" si="4"/>
        <v>2224.0445700000005</v>
      </c>
      <c r="DT12" s="222">
        <f t="shared" si="5"/>
        <v>830.46419699999933</v>
      </c>
      <c r="DU12" s="222">
        <f t="shared" si="5"/>
        <v>869.90017799999976</v>
      </c>
      <c r="DV12" s="222">
        <f t="shared" si="5"/>
        <v>16685.806144000006</v>
      </c>
      <c r="DW12" s="222">
        <f t="shared" si="5"/>
        <v>174.85627800000006</v>
      </c>
      <c r="DX12" s="222">
        <f t="shared" si="5"/>
        <v>2.5400000000000002E-3</v>
      </c>
      <c r="DY12" s="222">
        <f t="shared" si="5"/>
        <v>12897.69996</v>
      </c>
      <c r="DZ12" s="222">
        <f t="shared" si="5"/>
        <v>315.2397939999999</v>
      </c>
      <c r="EA12" s="222">
        <f t="shared" si="5"/>
        <v>38728.806442999979</v>
      </c>
      <c r="EB12" s="222">
        <f t="shared" si="5"/>
        <v>881.30695000000014</v>
      </c>
      <c r="EC12" s="222">
        <f t="shared" si="5"/>
        <v>1037.0580900000002</v>
      </c>
      <c r="ED12" s="222">
        <f t="shared" si="5"/>
        <v>563.49122999999975</v>
      </c>
      <c r="EE12" s="222">
        <f t="shared" si="5"/>
        <v>394.38484799999992</v>
      </c>
      <c r="EF12" s="222">
        <f t="shared" si="5"/>
        <v>41.893379999999986</v>
      </c>
      <c r="EG12" s="222">
        <f t="shared" si="5"/>
        <v>857.37235499999997</v>
      </c>
      <c r="EH12" s="222">
        <f t="shared" si="5"/>
        <v>171.576132</v>
      </c>
      <c r="EI12" s="222">
        <f t="shared" si="5"/>
        <v>28.167788999999996</v>
      </c>
      <c r="EJ12" s="222">
        <f t="shared" si="6"/>
        <v>0</v>
      </c>
      <c r="EK12" s="222">
        <f t="shared" si="6"/>
        <v>1816.0950719999996</v>
      </c>
      <c r="EL12" s="222">
        <f t="shared" si="6"/>
        <v>384.39645600000011</v>
      </c>
      <c r="EM12" s="222">
        <f t="shared" si="6"/>
        <v>128.38282000000001</v>
      </c>
      <c r="EN12" s="222">
        <f t="shared" si="6"/>
        <v>43.117485000000002</v>
      </c>
      <c r="EO12" s="222">
        <f t="shared" si="8"/>
        <v>309130.18453399994</v>
      </c>
      <c r="EP12" s="34">
        <f t="shared" si="9"/>
        <v>8.3882197184665955E-2</v>
      </c>
      <c r="EQ12" s="160">
        <f t="shared" si="10"/>
        <v>8.1199999999999994E-2</v>
      </c>
      <c r="ES12" s="160">
        <f t="shared" si="11"/>
        <v>8.1199999999999994E-2</v>
      </c>
      <c r="EU12" t="s">
        <v>17</v>
      </c>
      <c r="EV12" s="34">
        <v>8.1199999999999994E-2</v>
      </c>
    </row>
    <row r="13" spans="1:152">
      <c r="A13" t="s">
        <v>18</v>
      </c>
      <c r="B13" s="222">
        <v>2918.090000000002</v>
      </c>
      <c r="C13" s="222">
        <v>1642.06</v>
      </c>
      <c r="D13" s="222">
        <v>7513.6900000000032</v>
      </c>
      <c r="E13" s="222"/>
      <c r="F13" s="222">
        <v>9835.0000000000127</v>
      </c>
      <c r="G13" s="222"/>
      <c r="H13" s="222">
        <v>3.3</v>
      </c>
      <c r="I13" s="222">
        <v>1364.0299999999997</v>
      </c>
      <c r="J13" s="222">
        <v>972.07</v>
      </c>
      <c r="K13" s="222">
        <v>157.98999999999998</v>
      </c>
      <c r="L13" s="222">
        <v>3550.0299999999984</v>
      </c>
      <c r="M13" s="222">
        <v>923.43000000000018</v>
      </c>
      <c r="N13" s="222"/>
      <c r="O13" s="222">
        <v>8.91</v>
      </c>
      <c r="P13" s="222"/>
      <c r="Q13" s="222">
        <v>375.72999999999996</v>
      </c>
      <c r="R13" s="222"/>
      <c r="S13" s="222"/>
      <c r="T13" s="222">
        <v>1.81</v>
      </c>
      <c r="U13" s="222"/>
      <c r="V13" s="222"/>
      <c r="W13" s="222">
        <v>592.03000000000009</v>
      </c>
      <c r="X13" s="222">
        <v>953.43</v>
      </c>
      <c r="Y13" s="222">
        <v>720.61000000000024</v>
      </c>
      <c r="Z13" s="222"/>
      <c r="AA13" s="222"/>
      <c r="AB13" s="222">
        <v>226.98000000000002</v>
      </c>
      <c r="AC13" s="222">
        <v>401.19</v>
      </c>
      <c r="AD13" s="222"/>
      <c r="AE13" s="222"/>
      <c r="AF13" s="222"/>
      <c r="AG13" s="222"/>
      <c r="AH13" s="222"/>
      <c r="AI13" s="222"/>
      <c r="AJ13" s="222"/>
      <c r="AK13" s="222">
        <v>1370.2499999999998</v>
      </c>
      <c r="AL13" s="222">
        <v>703.71999999999991</v>
      </c>
      <c r="AM13" s="222">
        <v>1195.4000000000005</v>
      </c>
      <c r="AN13" s="222"/>
      <c r="AO13" s="222"/>
      <c r="AP13" s="222"/>
      <c r="AQ13" s="222"/>
      <c r="AR13" s="222"/>
      <c r="AS13" s="222">
        <v>16675.340000000004</v>
      </c>
      <c r="AT13" s="222">
        <v>6.9700000000000006</v>
      </c>
      <c r="AU13" s="222">
        <v>916.29999999999984</v>
      </c>
      <c r="AV13" s="222">
        <v>1070.3099999999997</v>
      </c>
      <c r="AW13" s="222">
        <v>2070.9700000000003</v>
      </c>
      <c r="AX13" s="222"/>
      <c r="AY13" s="222">
        <v>816.9699999999998</v>
      </c>
      <c r="AZ13" s="222">
        <v>5391.420000000001</v>
      </c>
      <c r="BA13" s="222">
        <v>4062.8200000000006</v>
      </c>
      <c r="BB13" s="222">
        <v>7675.6899999999987</v>
      </c>
      <c r="BC13" s="222">
        <v>3862.7499999999991</v>
      </c>
      <c r="BD13" s="222">
        <v>18.86</v>
      </c>
      <c r="BE13" s="222">
        <v>40.010000000000005</v>
      </c>
      <c r="BF13" s="222"/>
      <c r="BG13" s="222"/>
      <c r="BH13" s="222">
        <v>1994.17</v>
      </c>
      <c r="BI13" s="222">
        <v>1403.4300000000003</v>
      </c>
      <c r="BJ13" s="222">
        <v>81.88000000000001</v>
      </c>
      <c r="BK13" s="222"/>
      <c r="BL13" s="222">
        <v>1253.21</v>
      </c>
      <c r="BM13" s="222">
        <v>322.58999999999992</v>
      </c>
      <c r="BN13" s="222">
        <v>172.54000000000002</v>
      </c>
      <c r="BO13" s="222">
        <v>5082.6099999999997</v>
      </c>
      <c r="BP13" s="222">
        <v>130.07000000000002</v>
      </c>
      <c r="BQ13" s="222">
        <v>3536.6800000000021</v>
      </c>
      <c r="BR13" s="222">
        <v>1562.1200000000001</v>
      </c>
      <c r="BS13" s="222">
        <v>746.38000000000011</v>
      </c>
      <c r="BT13" s="222">
        <v>94323.840000000055</v>
      </c>
      <c r="BV13" t="s">
        <v>18</v>
      </c>
      <c r="BW13" s="222">
        <f t="shared" si="7"/>
        <v>52.233811000000031</v>
      </c>
      <c r="BX13" s="222">
        <f t="shared" si="2"/>
        <v>5.2545919999999997</v>
      </c>
      <c r="BY13" s="222">
        <f t="shared" si="2"/>
        <v>228.41617600000009</v>
      </c>
      <c r="BZ13" s="222">
        <f t="shared" si="2"/>
        <v>0</v>
      </c>
      <c r="CA13" s="222">
        <f t="shared" si="2"/>
        <v>439.62450000000052</v>
      </c>
      <c r="CB13" s="222">
        <f t="shared" si="2"/>
        <v>0</v>
      </c>
      <c r="CC13" s="222">
        <f t="shared" si="2"/>
        <v>6.0719999999999996E-2</v>
      </c>
      <c r="CD13" s="222">
        <f t="shared" si="2"/>
        <v>4.0920899999999989</v>
      </c>
      <c r="CE13" s="222">
        <f t="shared" si="2"/>
        <v>0.87486300000000006</v>
      </c>
      <c r="CF13" s="222">
        <f t="shared" si="2"/>
        <v>7.8994999999999996E-2</v>
      </c>
      <c r="CG13" s="222">
        <f t="shared" si="2"/>
        <v>60.705512999999975</v>
      </c>
      <c r="CH13" s="222">
        <f t="shared" si="2"/>
        <v>2.6779470000000005</v>
      </c>
      <c r="CI13" s="222">
        <f t="shared" si="2"/>
        <v>0</v>
      </c>
      <c r="CJ13" s="222">
        <f t="shared" si="2"/>
        <v>6.4152000000000001E-2</v>
      </c>
      <c r="CK13" s="222">
        <f t="shared" si="2"/>
        <v>0</v>
      </c>
      <c r="CL13" s="222">
        <f t="shared" si="2"/>
        <v>0.93932499999999997</v>
      </c>
      <c r="CM13" s="222">
        <f t="shared" si="2"/>
        <v>0</v>
      </c>
      <c r="CN13" s="222">
        <f t="shared" si="3"/>
        <v>0</v>
      </c>
      <c r="CO13" s="222">
        <f t="shared" si="3"/>
        <v>5.973E-3</v>
      </c>
      <c r="CP13" s="222">
        <f t="shared" si="3"/>
        <v>0</v>
      </c>
      <c r="CQ13" s="222">
        <f t="shared" si="3"/>
        <v>0</v>
      </c>
      <c r="CR13" s="222">
        <f t="shared" si="3"/>
        <v>1.0656540000000001</v>
      </c>
      <c r="CS13" s="222">
        <f t="shared" si="3"/>
        <v>18.782570999999997</v>
      </c>
      <c r="CT13" s="222">
        <f t="shared" si="3"/>
        <v>9.8723570000000027</v>
      </c>
      <c r="CU13" s="222">
        <f t="shared" si="3"/>
        <v>0</v>
      </c>
      <c r="CV13" s="222">
        <f t="shared" si="3"/>
        <v>0</v>
      </c>
      <c r="CW13" s="222">
        <f t="shared" si="3"/>
        <v>1.044108</v>
      </c>
      <c r="CX13" s="222">
        <f t="shared" si="3"/>
        <v>1.2838080000000001</v>
      </c>
      <c r="CY13" s="222">
        <f t="shared" si="3"/>
        <v>0</v>
      </c>
      <c r="CZ13" s="222">
        <f t="shared" si="3"/>
        <v>0</v>
      </c>
      <c r="DA13" s="222">
        <f t="shared" si="3"/>
        <v>0</v>
      </c>
      <c r="DB13" s="222">
        <f t="shared" si="3"/>
        <v>0</v>
      </c>
      <c r="DC13" s="222">
        <f t="shared" si="3"/>
        <v>0</v>
      </c>
      <c r="DD13" s="222">
        <f t="shared" si="4"/>
        <v>0</v>
      </c>
      <c r="DE13" s="222">
        <f t="shared" si="4"/>
        <v>0</v>
      </c>
      <c r="DF13" s="222">
        <f t="shared" si="4"/>
        <v>6.714224999999999</v>
      </c>
      <c r="DG13" s="222">
        <f t="shared" si="4"/>
        <v>4.0112039999999993</v>
      </c>
      <c r="DH13" s="222">
        <f t="shared" si="4"/>
        <v>21.158580000000011</v>
      </c>
      <c r="DI13" s="222">
        <f t="shared" si="4"/>
        <v>0</v>
      </c>
      <c r="DJ13" s="222">
        <f t="shared" si="4"/>
        <v>0</v>
      </c>
      <c r="DK13" s="222">
        <f t="shared" si="4"/>
        <v>0</v>
      </c>
      <c r="DL13" s="222">
        <f t="shared" si="4"/>
        <v>0</v>
      </c>
      <c r="DM13" s="222">
        <f t="shared" si="4"/>
        <v>0</v>
      </c>
      <c r="DN13" s="222">
        <f t="shared" si="4"/>
        <v>486.91992800000014</v>
      </c>
      <c r="DO13" s="222">
        <f t="shared" si="4"/>
        <v>0.35268200000000005</v>
      </c>
      <c r="DP13" s="222">
        <f t="shared" si="4"/>
        <v>18.600889999999996</v>
      </c>
      <c r="DQ13" s="222">
        <f t="shared" si="4"/>
        <v>20.871044999999995</v>
      </c>
      <c r="DR13" s="222">
        <f t="shared" si="4"/>
        <v>8.4909770000000009</v>
      </c>
      <c r="DS13" s="222">
        <f t="shared" si="4"/>
        <v>0</v>
      </c>
      <c r="DT13" s="222">
        <f t="shared" si="5"/>
        <v>11.519276999999997</v>
      </c>
      <c r="DU13" s="222">
        <f t="shared" si="5"/>
        <v>22.643964000000004</v>
      </c>
      <c r="DV13" s="222">
        <f t="shared" si="5"/>
        <v>256.77022400000004</v>
      </c>
      <c r="DW13" s="222">
        <f t="shared" si="5"/>
        <v>14.583810999999997</v>
      </c>
      <c r="DX13" s="222">
        <f t="shared" si="5"/>
        <v>1.5450999999999997</v>
      </c>
      <c r="DY13" s="222">
        <f t="shared" si="5"/>
        <v>0.50733399999999995</v>
      </c>
      <c r="DZ13" s="222">
        <f t="shared" si="5"/>
        <v>0.18404600000000002</v>
      </c>
      <c r="EA13" s="222">
        <f t="shared" si="5"/>
        <v>0</v>
      </c>
      <c r="EB13" s="222">
        <f t="shared" si="5"/>
        <v>0</v>
      </c>
      <c r="EC13" s="222">
        <f t="shared" si="5"/>
        <v>25.724793000000002</v>
      </c>
      <c r="ED13" s="222">
        <f t="shared" si="5"/>
        <v>14.876358000000003</v>
      </c>
      <c r="EE13" s="222">
        <f t="shared" si="5"/>
        <v>0.27020400000000006</v>
      </c>
      <c r="EF13" s="222">
        <f t="shared" si="5"/>
        <v>0</v>
      </c>
      <c r="EG13" s="222">
        <f t="shared" si="5"/>
        <v>17.670261</v>
      </c>
      <c r="EH13" s="222">
        <f t="shared" si="5"/>
        <v>0.41936699999999988</v>
      </c>
      <c r="EI13" s="222">
        <f t="shared" si="5"/>
        <v>0.672906</v>
      </c>
      <c r="EJ13" s="222">
        <f t="shared" si="6"/>
        <v>5.0826099999999999</v>
      </c>
      <c r="EK13" s="222">
        <f t="shared" si="6"/>
        <v>1.1316090000000001</v>
      </c>
      <c r="EL13" s="222">
        <f t="shared" si="6"/>
        <v>8.488032000000004</v>
      </c>
      <c r="EM13" s="222">
        <f t="shared" si="6"/>
        <v>3.1242400000000004</v>
      </c>
      <c r="EN13" s="222">
        <f t="shared" si="6"/>
        <v>1.1195700000000002</v>
      </c>
      <c r="EO13" s="222">
        <f t="shared" si="8"/>
        <v>1780.530392000001</v>
      </c>
      <c r="EP13" s="34">
        <f t="shared" si="9"/>
        <v>4.8314531840421986E-4</v>
      </c>
      <c r="EQ13" s="160">
        <f t="shared" si="10"/>
        <v>5.0000000000000001E-4</v>
      </c>
      <c r="ES13" s="160">
        <f t="shared" si="11"/>
        <v>5.0000000000000001E-4</v>
      </c>
      <c r="EU13" t="s">
        <v>18</v>
      </c>
      <c r="EV13" s="34">
        <v>5.0000000000000001E-4</v>
      </c>
    </row>
    <row r="14" spans="1:152">
      <c r="A14" t="s">
        <v>19</v>
      </c>
      <c r="B14" s="222">
        <v>725382.54999999981</v>
      </c>
      <c r="C14" s="222">
        <v>371265.91</v>
      </c>
      <c r="D14" s="222">
        <v>4106082.2699999986</v>
      </c>
      <c r="E14" s="222"/>
      <c r="F14" s="222">
        <v>930767.92999999935</v>
      </c>
      <c r="G14" s="222"/>
      <c r="H14" s="222">
        <v>812.66</v>
      </c>
      <c r="I14" s="222">
        <v>300388.03999999992</v>
      </c>
      <c r="J14" s="222">
        <v>363604.35000000009</v>
      </c>
      <c r="K14" s="222">
        <v>140354.67999999996</v>
      </c>
      <c r="L14" s="222">
        <v>1532104.0400000003</v>
      </c>
      <c r="M14" s="222">
        <v>217431.41</v>
      </c>
      <c r="N14" s="222"/>
      <c r="O14" s="222">
        <v>3586.37</v>
      </c>
      <c r="P14" s="222"/>
      <c r="Q14" s="222">
        <v>204572.19000000003</v>
      </c>
      <c r="R14" s="222"/>
      <c r="S14" s="222"/>
      <c r="T14" s="222">
        <v>925.8</v>
      </c>
      <c r="U14" s="222"/>
      <c r="V14" s="222"/>
      <c r="W14" s="222">
        <v>349083.45999999996</v>
      </c>
      <c r="X14" s="222">
        <v>601629.52</v>
      </c>
      <c r="Y14" s="222">
        <v>881155.78999999992</v>
      </c>
      <c r="Z14" s="222"/>
      <c r="AA14" s="222"/>
      <c r="AB14" s="222">
        <v>49696.040000000008</v>
      </c>
      <c r="AC14" s="222">
        <v>99860.950000000012</v>
      </c>
      <c r="AD14" s="222"/>
      <c r="AE14" s="222"/>
      <c r="AF14" s="222"/>
      <c r="AG14" s="222"/>
      <c r="AH14" s="222"/>
      <c r="AI14" s="222"/>
      <c r="AJ14" s="222"/>
      <c r="AK14" s="222">
        <v>341557.72000000003</v>
      </c>
      <c r="AL14" s="222">
        <v>177239.16</v>
      </c>
      <c r="AM14" s="222">
        <v>298613.83</v>
      </c>
      <c r="AN14" s="222"/>
      <c r="AO14" s="222"/>
      <c r="AP14" s="222"/>
      <c r="AQ14" s="222"/>
      <c r="AR14" s="222"/>
      <c r="AS14" s="222">
        <v>3080982.8899999973</v>
      </c>
      <c r="AT14" s="222">
        <v>1600.99</v>
      </c>
      <c r="AU14" s="222">
        <v>23877.879999999997</v>
      </c>
      <c r="AV14" s="222">
        <v>276815.85999999993</v>
      </c>
      <c r="AW14" s="222">
        <v>517192.93000000005</v>
      </c>
      <c r="AX14" s="222"/>
      <c r="AY14" s="222">
        <v>335723.50999999995</v>
      </c>
      <c r="AZ14" s="222">
        <v>1293088.1099999996</v>
      </c>
      <c r="BA14" s="222">
        <v>639224.55000000016</v>
      </c>
      <c r="BB14" s="222">
        <v>1389132.5199999989</v>
      </c>
      <c r="BC14" s="222">
        <v>708620.17</v>
      </c>
      <c r="BD14" s="222">
        <v>4686.7600000000011</v>
      </c>
      <c r="BE14" s="222">
        <v>275379.58</v>
      </c>
      <c r="BF14" s="222"/>
      <c r="BG14" s="222"/>
      <c r="BH14" s="222">
        <v>499142.81000000017</v>
      </c>
      <c r="BI14" s="222">
        <v>331898.7</v>
      </c>
      <c r="BJ14" s="222">
        <v>20443.420000000002</v>
      </c>
      <c r="BK14" s="222">
        <v>48007.78</v>
      </c>
      <c r="BL14" s="222">
        <v>312167.14999999997</v>
      </c>
      <c r="BM14" s="222">
        <v>367071.34</v>
      </c>
      <c r="BN14" s="222">
        <v>42809.42</v>
      </c>
      <c r="BO14" s="222">
        <v>918806.3399999995</v>
      </c>
      <c r="BP14" s="222">
        <v>221772.96999999983</v>
      </c>
      <c r="BQ14" s="222">
        <v>846651.88</v>
      </c>
      <c r="BR14" s="222">
        <v>393212.76999999996</v>
      </c>
      <c r="BS14" s="222">
        <v>179921.61000000002</v>
      </c>
      <c r="BT14" s="222">
        <v>24424346.609999992</v>
      </c>
      <c r="BV14" t="s">
        <v>19</v>
      </c>
      <c r="BW14" s="222">
        <f t="shared" si="7"/>
        <v>12984.347644999996</v>
      </c>
      <c r="BX14" s="222">
        <f t="shared" si="2"/>
        <v>1188.0509119999999</v>
      </c>
      <c r="BY14" s="222">
        <f t="shared" si="2"/>
        <v>124824.90100799996</v>
      </c>
      <c r="BZ14" s="222">
        <f t="shared" si="2"/>
        <v>0</v>
      </c>
      <c r="CA14" s="222">
        <f t="shared" si="2"/>
        <v>41605.326470999971</v>
      </c>
      <c r="CB14" s="222">
        <f t="shared" si="2"/>
        <v>0</v>
      </c>
      <c r="CC14" s="222">
        <f t="shared" si="2"/>
        <v>14.952943999999999</v>
      </c>
      <c r="CD14" s="222">
        <f t="shared" si="2"/>
        <v>901.1641199999998</v>
      </c>
      <c r="CE14" s="222">
        <f t="shared" si="2"/>
        <v>327.24391500000007</v>
      </c>
      <c r="CF14" s="222">
        <f t="shared" si="2"/>
        <v>70.177339999999987</v>
      </c>
      <c r="CG14" s="222">
        <f t="shared" si="2"/>
        <v>26198.979084000006</v>
      </c>
      <c r="CH14" s="222">
        <f t="shared" si="2"/>
        <v>630.55108899999993</v>
      </c>
      <c r="CI14" s="222">
        <f t="shared" si="2"/>
        <v>0</v>
      </c>
      <c r="CJ14" s="222">
        <f t="shared" si="2"/>
        <v>25.821863999999998</v>
      </c>
      <c r="CK14" s="222">
        <f t="shared" si="2"/>
        <v>0</v>
      </c>
      <c r="CL14" s="222">
        <f t="shared" si="2"/>
        <v>511.43047500000011</v>
      </c>
      <c r="CM14" s="222">
        <f t="shared" si="2"/>
        <v>0</v>
      </c>
      <c r="CN14" s="222">
        <f t="shared" si="3"/>
        <v>0</v>
      </c>
      <c r="CO14" s="222">
        <f t="shared" si="3"/>
        <v>3.0551399999999997</v>
      </c>
      <c r="CP14" s="222">
        <f t="shared" si="3"/>
        <v>0</v>
      </c>
      <c r="CQ14" s="222">
        <f t="shared" si="3"/>
        <v>0</v>
      </c>
      <c r="CR14" s="222">
        <f t="shared" si="3"/>
        <v>628.3502279999999</v>
      </c>
      <c r="CS14" s="222">
        <f t="shared" si="3"/>
        <v>11852.101543999999</v>
      </c>
      <c r="CT14" s="222">
        <f t="shared" si="3"/>
        <v>12071.834322999999</v>
      </c>
      <c r="CU14" s="222">
        <f t="shared" si="3"/>
        <v>0</v>
      </c>
      <c r="CV14" s="222">
        <f t="shared" si="3"/>
        <v>0</v>
      </c>
      <c r="CW14" s="222">
        <f t="shared" si="3"/>
        <v>228.60178400000004</v>
      </c>
      <c r="CX14" s="222">
        <f t="shared" si="3"/>
        <v>319.55504000000008</v>
      </c>
      <c r="CY14" s="222">
        <f t="shared" si="3"/>
        <v>0</v>
      </c>
      <c r="CZ14" s="222">
        <f t="shared" si="3"/>
        <v>0</v>
      </c>
      <c r="DA14" s="222">
        <f t="shared" si="3"/>
        <v>0</v>
      </c>
      <c r="DB14" s="222">
        <f t="shared" si="3"/>
        <v>0</v>
      </c>
      <c r="DC14" s="222">
        <f t="shared" si="3"/>
        <v>0</v>
      </c>
      <c r="DD14" s="222">
        <f t="shared" si="4"/>
        <v>0</v>
      </c>
      <c r="DE14" s="222">
        <f t="shared" si="4"/>
        <v>0</v>
      </c>
      <c r="DF14" s="222">
        <f t="shared" si="4"/>
        <v>1673.632828</v>
      </c>
      <c r="DG14" s="222">
        <f t="shared" si="4"/>
        <v>1010.2632120000001</v>
      </c>
      <c r="DH14" s="222">
        <f t="shared" si="4"/>
        <v>5285.4647910000003</v>
      </c>
      <c r="DI14" s="222">
        <f t="shared" si="4"/>
        <v>0</v>
      </c>
      <c r="DJ14" s="222">
        <f t="shared" si="4"/>
        <v>0</v>
      </c>
      <c r="DK14" s="222">
        <f t="shared" si="4"/>
        <v>0</v>
      </c>
      <c r="DL14" s="222">
        <f t="shared" si="4"/>
        <v>0</v>
      </c>
      <c r="DM14" s="222">
        <f t="shared" si="4"/>
        <v>0</v>
      </c>
      <c r="DN14" s="222">
        <f t="shared" si="4"/>
        <v>89964.700387999925</v>
      </c>
      <c r="DO14" s="222">
        <f t="shared" si="4"/>
        <v>81.010093999999995</v>
      </c>
      <c r="DP14" s="222">
        <f t="shared" si="4"/>
        <v>484.72096399999992</v>
      </c>
      <c r="DQ14" s="222">
        <f t="shared" si="4"/>
        <v>5397.9092699999983</v>
      </c>
      <c r="DR14" s="222">
        <f t="shared" si="4"/>
        <v>2120.4910130000003</v>
      </c>
      <c r="DS14" s="222">
        <f t="shared" si="4"/>
        <v>0</v>
      </c>
      <c r="DT14" s="222">
        <f t="shared" si="5"/>
        <v>4733.7014909999989</v>
      </c>
      <c r="DU14" s="222">
        <f t="shared" si="5"/>
        <v>5430.9700619999985</v>
      </c>
      <c r="DV14" s="222">
        <f t="shared" si="5"/>
        <v>40398.991560000017</v>
      </c>
      <c r="DW14" s="222">
        <f t="shared" si="5"/>
        <v>2639.3517879999977</v>
      </c>
      <c r="DX14" s="222">
        <f t="shared" si="5"/>
        <v>283.44806800000003</v>
      </c>
      <c r="DY14" s="222">
        <f t="shared" si="5"/>
        <v>126.07384400000004</v>
      </c>
      <c r="DZ14" s="222">
        <f t="shared" si="5"/>
        <v>1266.7460680000002</v>
      </c>
      <c r="EA14" s="222">
        <f t="shared" si="5"/>
        <v>0</v>
      </c>
      <c r="EB14" s="222">
        <f t="shared" si="5"/>
        <v>0</v>
      </c>
      <c r="EC14" s="222">
        <f t="shared" si="5"/>
        <v>6438.9422490000024</v>
      </c>
      <c r="ED14" s="222">
        <f t="shared" si="5"/>
        <v>3518.1262200000001</v>
      </c>
      <c r="EE14" s="222">
        <f t="shared" si="5"/>
        <v>67.463286000000011</v>
      </c>
      <c r="EF14" s="222">
        <f t="shared" si="5"/>
        <v>72.011669999999995</v>
      </c>
      <c r="EG14" s="222">
        <f t="shared" si="5"/>
        <v>4401.556814999999</v>
      </c>
      <c r="EH14" s="222">
        <f t="shared" si="5"/>
        <v>477.19274200000001</v>
      </c>
      <c r="EI14" s="222">
        <f t="shared" si="5"/>
        <v>166.95673799999997</v>
      </c>
      <c r="EJ14" s="222">
        <f t="shared" si="6"/>
        <v>918.80633999999952</v>
      </c>
      <c r="EK14" s="222">
        <f t="shared" si="6"/>
        <v>1929.4248389999984</v>
      </c>
      <c r="EL14" s="222">
        <f t="shared" si="6"/>
        <v>2031.9645119999998</v>
      </c>
      <c r="EM14" s="222">
        <f t="shared" si="6"/>
        <v>786.42553999999996</v>
      </c>
      <c r="EN14" s="222">
        <f t="shared" si="6"/>
        <v>269.88241500000004</v>
      </c>
      <c r="EO14" s="222">
        <f t="shared" si="8"/>
        <v>416362.67373299983</v>
      </c>
      <c r="EP14" s="34">
        <f t="shared" si="9"/>
        <v>0.1129796365600944</v>
      </c>
      <c r="EQ14" s="160">
        <f t="shared" si="10"/>
        <v>0.1094</v>
      </c>
      <c r="ES14" s="160">
        <f t="shared" si="11"/>
        <v>0.1094</v>
      </c>
      <c r="EU14" t="s">
        <v>19</v>
      </c>
      <c r="EV14" s="34">
        <v>0.1094</v>
      </c>
    </row>
    <row r="15" spans="1:152">
      <c r="A15" t="s">
        <v>20</v>
      </c>
      <c r="B15" s="222">
        <v>1919.7300000000009</v>
      </c>
      <c r="C15" s="222">
        <v>235.97</v>
      </c>
      <c r="D15" s="222">
        <v>3459.1499999999978</v>
      </c>
      <c r="E15" s="222"/>
      <c r="F15" s="222">
        <v>9391.8800000000101</v>
      </c>
      <c r="G15" s="222"/>
      <c r="H15" s="222">
        <v>0.64</v>
      </c>
      <c r="I15" s="222">
        <v>187.50000000000003</v>
      </c>
      <c r="J15" s="222">
        <v>252.41999999999996</v>
      </c>
      <c r="K15" s="222">
        <v>39.929999999999993</v>
      </c>
      <c r="L15" s="222">
        <v>921.63999999999874</v>
      </c>
      <c r="M15" s="222">
        <v>211.22</v>
      </c>
      <c r="N15" s="222"/>
      <c r="O15" s="222">
        <v>5.01</v>
      </c>
      <c r="P15" s="222"/>
      <c r="Q15" s="222">
        <v>299.67</v>
      </c>
      <c r="R15" s="222"/>
      <c r="S15" s="222"/>
      <c r="T15" s="222">
        <v>1.3399999999999999</v>
      </c>
      <c r="U15" s="222"/>
      <c r="V15" s="222"/>
      <c r="W15" s="222">
        <v>514.22000000000014</v>
      </c>
      <c r="X15" s="222">
        <v>823.58999999999992</v>
      </c>
      <c r="Y15" s="222">
        <v>611.82999999999993</v>
      </c>
      <c r="Z15" s="222"/>
      <c r="AA15" s="222"/>
      <c r="AB15" s="222">
        <v>113.38</v>
      </c>
      <c r="AC15" s="222">
        <v>98.89</v>
      </c>
      <c r="AD15" s="222"/>
      <c r="AE15" s="222"/>
      <c r="AF15" s="222"/>
      <c r="AG15" s="222"/>
      <c r="AH15" s="222"/>
      <c r="AI15" s="222"/>
      <c r="AJ15" s="222"/>
      <c r="AK15" s="222">
        <v>359.07000000000028</v>
      </c>
      <c r="AL15" s="222">
        <v>169.51000000000002</v>
      </c>
      <c r="AM15" s="222">
        <v>309.86999999999989</v>
      </c>
      <c r="AN15" s="222"/>
      <c r="AO15" s="222"/>
      <c r="AP15" s="222"/>
      <c r="AQ15" s="222"/>
      <c r="AR15" s="222"/>
      <c r="AS15" s="222">
        <v>2.13</v>
      </c>
      <c r="AT15" s="222">
        <v>2.06</v>
      </c>
      <c r="AU15" s="222">
        <v>17.300000000000004</v>
      </c>
      <c r="AV15" s="222">
        <v>434.12999999999988</v>
      </c>
      <c r="AW15" s="222">
        <v>536.55999999999995</v>
      </c>
      <c r="AX15" s="222"/>
      <c r="AY15" s="222">
        <v>646.64</v>
      </c>
      <c r="AZ15" s="222">
        <v>802.85999999999967</v>
      </c>
      <c r="BA15" s="222">
        <v>22.32</v>
      </c>
      <c r="BB15" s="222">
        <v>-0.19000000000000011</v>
      </c>
      <c r="BC15" s="222"/>
      <c r="BD15" s="222">
        <v>4.16</v>
      </c>
      <c r="BE15" s="222">
        <v>9.6</v>
      </c>
      <c r="BF15" s="222"/>
      <c r="BG15" s="222"/>
      <c r="BH15" s="222">
        <v>519.34</v>
      </c>
      <c r="BI15" s="222">
        <v>334.69000000000005</v>
      </c>
      <c r="BJ15" s="222">
        <v>19.36</v>
      </c>
      <c r="BK15" s="222"/>
      <c r="BL15" s="222">
        <v>314.59000000000009</v>
      </c>
      <c r="BM15" s="222">
        <v>33.179999999999993</v>
      </c>
      <c r="BN15" s="222">
        <v>34.770000000000003</v>
      </c>
      <c r="BO15" s="222"/>
      <c r="BP15" s="222">
        <v>113.14000000000001</v>
      </c>
      <c r="BQ15" s="222">
        <v>533.60999999999967</v>
      </c>
      <c r="BR15" s="222">
        <v>403.05</v>
      </c>
      <c r="BS15" s="222">
        <v>111.42</v>
      </c>
      <c r="BT15" s="222">
        <v>24821.180000000008</v>
      </c>
      <c r="BV15" t="s">
        <v>20</v>
      </c>
      <c r="BW15" s="222">
        <f t="shared" si="7"/>
        <v>34.363167000000018</v>
      </c>
      <c r="BX15" s="222">
        <f t="shared" si="2"/>
        <v>0.755104</v>
      </c>
      <c r="BY15" s="222">
        <f t="shared" si="2"/>
        <v>105.15815999999994</v>
      </c>
      <c r="BZ15" s="222">
        <f t="shared" si="2"/>
        <v>0</v>
      </c>
      <c r="CA15" s="222">
        <f t="shared" si="2"/>
        <v>419.81703600000043</v>
      </c>
      <c r="CB15" s="222">
        <f t="shared" si="2"/>
        <v>0</v>
      </c>
      <c r="CC15" s="222">
        <f t="shared" si="2"/>
        <v>1.1776E-2</v>
      </c>
      <c r="CD15" s="222">
        <f t="shared" si="2"/>
        <v>0.56250000000000011</v>
      </c>
      <c r="CE15" s="222">
        <f t="shared" si="2"/>
        <v>0.22717799999999996</v>
      </c>
      <c r="CF15" s="222">
        <f t="shared" si="2"/>
        <v>1.9964999999999997E-2</v>
      </c>
      <c r="CG15" s="222">
        <f t="shared" si="2"/>
        <v>15.760043999999979</v>
      </c>
      <c r="CH15" s="222">
        <f t="shared" si="2"/>
        <v>0.61253799999999992</v>
      </c>
      <c r="CI15" s="222">
        <f t="shared" si="2"/>
        <v>0</v>
      </c>
      <c r="CJ15" s="222">
        <f t="shared" si="2"/>
        <v>3.6072E-2</v>
      </c>
      <c r="CK15" s="222">
        <f t="shared" si="2"/>
        <v>0</v>
      </c>
      <c r="CL15" s="222">
        <f t="shared" si="2"/>
        <v>0.74917500000000004</v>
      </c>
      <c r="CM15" s="222">
        <f t="shared" si="2"/>
        <v>0</v>
      </c>
      <c r="CN15" s="222">
        <f t="shared" si="3"/>
        <v>0</v>
      </c>
      <c r="CO15" s="222">
        <f t="shared" si="3"/>
        <v>4.4219999999999997E-3</v>
      </c>
      <c r="CP15" s="222">
        <f t="shared" si="3"/>
        <v>0</v>
      </c>
      <c r="CQ15" s="222">
        <f t="shared" si="3"/>
        <v>0</v>
      </c>
      <c r="CR15" s="222">
        <f t="shared" si="3"/>
        <v>0.9255960000000002</v>
      </c>
      <c r="CS15" s="222">
        <f t="shared" si="3"/>
        <v>16.224722999999997</v>
      </c>
      <c r="CT15" s="222">
        <f t="shared" si="3"/>
        <v>8.3820709999999998</v>
      </c>
      <c r="CU15" s="222">
        <f t="shared" si="3"/>
        <v>0</v>
      </c>
      <c r="CV15" s="222">
        <f t="shared" si="3"/>
        <v>0</v>
      </c>
      <c r="CW15" s="222">
        <f t="shared" si="3"/>
        <v>0.52154800000000001</v>
      </c>
      <c r="CX15" s="222">
        <f t="shared" si="3"/>
        <v>0.31644800000000001</v>
      </c>
      <c r="CY15" s="222">
        <f t="shared" si="3"/>
        <v>0</v>
      </c>
      <c r="CZ15" s="222">
        <f t="shared" si="3"/>
        <v>0</v>
      </c>
      <c r="DA15" s="222">
        <f t="shared" si="3"/>
        <v>0</v>
      </c>
      <c r="DB15" s="222">
        <f t="shared" si="3"/>
        <v>0</v>
      </c>
      <c r="DC15" s="222">
        <f t="shared" si="3"/>
        <v>0</v>
      </c>
      <c r="DD15" s="222">
        <f t="shared" si="4"/>
        <v>0</v>
      </c>
      <c r="DE15" s="222">
        <f t="shared" si="4"/>
        <v>0</v>
      </c>
      <c r="DF15" s="222">
        <f t="shared" si="4"/>
        <v>1.7594430000000012</v>
      </c>
      <c r="DG15" s="222">
        <f t="shared" si="4"/>
        <v>0.96620700000000015</v>
      </c>
      <c r="DH15" s="222">
        <f t="shared" si="4"/>
        <v>5.4846989999999982</v>
      </c>
      <c r="DI15" s="222">
        <f t="shared" si="4"/>
        <v>0</v>
      </c>
      <c r="DJ15" s="222">
        <f t="shared" si="4"/>
        <v>0</v>
      </c>
      <c r="DK15" s="222">
        <f t="shared" si="4"/>
        <v>0</v>
      </c>
      <c r="DL15" s="222">
        <f t="shared" si="4"/>
        <v>0</v>
      </c>
      <c r="DM15" s="222">
        <f t="shared" si="4"/>
        <v>0</v>
      </c>
      <c r="DN15" s="222">
        <f t="shared" si="4"/>
        <v>6.2195999999999994E-2</v>
      </c>
      <c r="DO15" s="222">
        <f t="shared" si="4"/>
        <v>0.104236</v>
      </c>
      <c r="DP15" s="222">
        <f t="shared" si="4"/>
        <v>0.35119000000000006</v>
      </c>
      <c r="DQ15" s="222">
        <f t="shared" si="4"/>
        <v>8.4655349999999974</v>
      </c>
      <c r="DR15" s="222">
        <f t="shared" si="4"/>
        <v>2.1998959999999999</v>
      </c>
      <c r="DS15" s="222">
        <f t="shared" si="4"/>
        <v>0</v>
      </c>
      <c r="DT15" s="222">
        <f t="shared" si="5"/>
        <v>9.1176239999999993</v>
      </c>
      <c r="DU15" s="222">
        <f t="shared" si="5"/>
        <v>3.3720119999999985</v>
      </c>
      <c r="DV15" s="222">
        <f t="shared" si="5"/>
        <v>1.4106240000000001</v>
      </c>
      <c r="DW15" s="222">
        <f t="shared" si="5"/>
        <v>-3.6100000000000021E-4</v>
      </c>
      <c r="DX15" s="222">
        <f t="shared" si="5"/>
        <v>0</v>
      </c>
      <c r="DY15" s="222">
        <f t="shared" si="5"/>
        <v>0.111904</v>
      </c>
      <c r="DZ15" s="222">
        <f t="shared" si="5"/>
        <v>4.4159999999999998E-2</v>
      </c>
      <c r="EA15" s="222">
        <f t="shared" si="5"/>
        <v>0</v>
      </c>
      <c r="EB15" s="222">
        <f t="shared" si="5"/>
        <v>0</v>
      </c>
      <c r="EC15" s="222">
        <f t="shared" si="5"/>
        <v>6.6994860000000003</v>
      </c>
      <c r="ED15" s="222">
        <f t="shared" si="5"/>
        <v>3.5477140000000005</v>
      </c>
      <c r="EE15" s="222">
        <f t="shared" si="5"/>
        <v>6.3888E-2</v>
      </c>
      <c r="EF15" s="222">
        <f t="shared" si="5"/>
        <v>0</v>
      </c>
      <c r="EG15" s="222">
        <f t="shared" si="5"/>
        <v>4.4357190000000015</v>
      </c>
      <c r="EH15" s="222">
        <f t="shared" si="5"/>
        <v>4.3133999999999992E-2</v>
      </c>
      <c r="EI15" s="222">
        <f t="shared" si="5"/>
        <v>0.135603</v>
      </c>
      <c r="EJ15" s="222">
        <f t="shared" si="6"/>
        <v>0</v>
      </c>
      <c r="EK15" s="222">
        <f t="shared" si="6"/>
        <v>0.98431800000000003</v>
      </c>
      <c r="EL15" s="222">
        <f t="shared" si="6"/>
        <v>1.2806639999999991</v>
      </c>
      <c r="EM15" s="222">
        <f t="shared" si="6"/>
        <v>0.80610000000000004</v>
      </c>
      <c r="EN15" s="222">
        <f t="shared" si="6"/>
        <v>0.16713</v>
      </c>
      <c r="EO15" s="222">
        <f t="shared" si="8"/>
        <v>656.06064400000059</v>
      </c>
      <c r="EP15" s="34">
        <f t="shared" si="9"/>
        <v>1.7802146493091573E-4</v>
      </c>
      <c r="EQ15" s="160">
        <f t="shared" si="10"/>
        <v>2.0000000000000001E-4</v>
      </c>
      <c r="ES15" s="160">
        <f t="shared" si="11"/>
        <v>2.0000000000000001E-4</v>
      </c>
      <c r="EU15" t="s">
        <v>20</v>
      </c>
      <c r="EV15" s="34">
        <v>2.0000000000000001E-4</v>
      </c>
    </row>
    <row r="16" spans="1:152">
      <c r="A16" t="s">
        <v>21</v>
      </c>
      <c r="B16" s="222">
        <v>377769.12999999989</v>
      </c>
      <c r="C16" s="222">
        <v>1669.7100000000003</v>
      </c>
      <c r="D16" s="222">
        <v>1347027.2799999996</v>
      </c>
      <c r="E16" s="222"/>
      <c r="F16" s="222">
        <v>179360.47</v>
      </c>
      <c r="G16" s="222"/>
      <c r="H16" s="222">
        <v>56.11</v>
      </c>
      <c r="I16" s="222">
        <v>13124.18</v>
      </c>
      <c r="J16" s="222">
        <v>17531.380000000005</v>
      </c>
      <c r="K16" s="222">
        <v>2832.97</v>
      </c>
      <c r="L16" s="222">
        <v>64337.820000000022</v>
      </c>
      <c r="M16" s="222">
        <v>14412.279999999999</v>
      </c>
      <c r="N16" s="222"/>
      <c r="O16" s="222">
        <v>125.94999999999999</v>
      </c>
      <c r="P16" s="222"/>
      <c r="Q16" s="222">
        <v>3612.7999999999993</v>
      </c>
      <c r="R16" s="222"/>
      <c r="S16" s="222"/>
      <c r="T16" s="222">
        <v>24.759999999999998</v>
      </c>
      <c r="U16" s="222"/>
      <c r="V16" s="222"/>
      <c r="W16" s="222">
        <v>107626.03000000009</v>
      </c>
      <c r="X16" s="222">
        <v>9584.0199999999986</v>
      </c>
      <c r="Y16" s="222">
        <v>7341.5000000000009</v>
      </c>
      <c r="Z16" s="222"/>
      <c r="AA16" s="222"/>
      <c r="AB16" s="222">
        <v>3798.8799999999997</v>
      </c>
      <c r="AC16" s="222">
        <v>6986.6299999999992</v>
      </c>
      <c r="AD16" s="222"/>
      <c r="AE16" s="222"/>
      <c r="AF16" s="222"/>
      <c r="AG16" s="222"/>
      <c r="AH16" s="222"/>
      <c r="AI16" s="222"/>
      <c r="AJ16" s="222"/>
      <c r="AK16" s="222">
        <v>210155.89000000007</v>
      </c>
      <c r="AL16" s="222">
        <v>14369.360000000002</v>
      </c>
      <c r="AM16" s="222">
        <v>21634.270000000004</v>
      </c>
      <c r="AN16" s="222"/>
      <c r="AO16" s="222"/>
      <c r="AP16" s="222"/>
      <c r="AQ16" s="222"/>
      <c r="AR16" s="222"/>
      <c r="AS16" s="222">
        <v>37.189999999999991</v>
      </c>
      <c r="AT16" s="222">
        <v>64.479999999999961</v>
      </c>
      <c r="AU16" s="222">
        <v>1327.6299999999999</v>
      </c>
      <c r="AV16" s="222">
        <v>36978.130000000012</v>
      </c>
      <c r="AW16" s="222">
        <v>40541.529999999977</v>
      </c>
      <c r="AX16" s="222"/>
      <c r="AY16" s="222">
        <v>2996.5800000000004</v>
      </c>
      <c r="AZ16" s="222">
        <v>19457.039999999994</v>
      </c>
      <c r="BA16" s="222">
        <v>554.54</v>
      </c>
      <c r="BB16" s="222">
        <v>-29.29</v>
      </c>
      <c r="BC16" s="222"/>
      <c r="BD16" s="222">
        <v>335.17</v>
      </c>
      <c r="BE16" s="222">
        <v>14105.829999999998</v>
      </c>
      <c r="BF16" s="222"/>
      <c r="BG16" s="222"/>
      <c r="BH16" s="222">
        <v>36091.169999999991</v>
      </c>
      <c r="BI16" s="222">
        <v>21626.35</v>
      </c>
      <c r="BJ16" s="222">
        <v>1441.18</v>
      </c>
      <c r="BK16" s="222"/>
      <c r="BL16" s="222">
        <v>22518.360000000004</v>
      </c>
      <c r="BM16" s="222">
        <v>2169.61</v>
      </c>
      <c r="BN16" s="222">
        <v>2935.6</v>
      </c>
      <c r="BO16" s="222"/>
      <c r="BP16" s="222">
        <v>1229.8399999999999</v>
      </c>
      <c r="BQ16" s="222">
        <v>14971.330000000007</v>
      </c>
      <c r="BR16" s="222">
        <v>27727.759999999995</v>
      </c>
      <c r="BS16" s="222">
        <v>2648.6699999999992</v>
      </c>
      <c r="BT16" s="222">
        <v>2653110.1199999992</v>
      </c>
      <c r="BV16" t="s">
        <v>21</v>
      </c>
      <c r="BW16" s="222">
        <f t="shared" si="7"/>
        <v>6762.0674269999981</v>
      </c>
      <c r="BX16" s="222">
        <f t="shared" si="2"/>
        <v>5.3430720000000012</v>
      </c>
      <c r="BY16" s="222">
        <f t="shared" si="2"/>
        <v>40949.62931199999</v>
      </c>
      <c r="BZ16" s="222">
        <f t="shared" si="2"/>
        <v>0</v>
      </c>
      <c r="CA16" s="222">
        <f t="shared" si="2"/>
        <v>8017.4130089999999</v>
      </c>
      <c r="CB16" s="222">
        <f t="shared" si="2"/>
        <v>0</v>
      </c>
      <c r="CC16" s="222">
        <f t="shared" si="2"/>
        <v>1.032424</v>
      </c>
      <c r="CD16" s="222">
        <f t="shared" si="2"/>
        <v>39.372540000000001</v>
      </c>
      <c r="CE16" s="222">
        <f t="shared" si="2"/>
        <v>15.778242000000004</v>
      </c>
      <c r="CF16" s="222">
        <f t="shared" si="2"/>
        <v>1.416485</v>
      </c>
      <c r="CG16" s="222">
        <f t="shared" si="2"/>
        <v>1100.1767220000004</v>
      </c>
      <c r="CH16" s="222">
        <f t="shared" si="2"/>
        <v>41.795611999999991</v>
      </c>
      <c r="CI16" s="222">
        <f t="shared" si="2"/>
        <v>0</v>
      </c>
      <c r="CJ16" s="222">
        <f t="shared" si="2"/>
        <v>0.90683999999999987</v>
      </c>
      <c r="CK16" s="222">
        <f t="shared" si="2"/>
        <v>0</v>
      </c>
      <c r="CL16" s="222">
        <f t="shared" si="2"/>
        <v>9.0319999999999983</v>
      </c>
      <c r="CM16" s="222">
        <f t="shared" si="2"/>
        <v>0</v>
      </c>
      <c r="CN16" s="222">
        <f t="shared" si="3"/>
        <v>0</v>
      </c>
      <c r="CO16" s="222">
        <f t="shared" si="3"/>
        <v>8.1707999999999989E-2</v>
      </c>
      <c r="CP16" s="222">
        <f t="shared" si="3"/>
        <v>0</v>
      </c>
      <c r="CQ16" s="222">
        <f t="shared" si="3"/>
        <v>0</v>
      </c>
      <c r="CR16" s="222">
        <f t="shared" si="3"/>
        <v>193.72685400000015</v>
      </c>
      <c r="CS16" s="222">
        <f t="shared" si="3"/>
        <v>188.80519399999997</v>
      </c>
      <c r="CT16" s="222">
        <f t="shared" si="3"/>
        <v>100.57855000000002</v>
      </c>
      <c r="CU16" s="222">
        <f t="shared" si="3"/>
        <v>0</v>
      </c>
      <c r="CV16" s="222">
        <f t="shared" si="3"/>
        <v>0</v>
      </c>
      <c r="CW16" s="222">
        <f t="shared" si="3"/>
        <v>17.474847999999998</v>
      </c>
      <c r="CX16" s="222">
        <f t="shared" si="3"/>
        <v>22.357215999999998</v>
      </c>
      <c r="CY16" s="222">
        <f t="shared" si="3"/>
        <v>0</v>
      </c>
      <c r="CZ16" s="222">
        <f t="shared" si="3"/>
        <v>0</v>
      </c>
      <c r="DA16" s="222">
        <f t="shared" si="3"/>
        <v>0</v>
      </c>
      <c r="DB16" s="222">
        <f t="shared" si="3"/>
        <v>0</v>
      </c>
      <c r="DC16" s="222">
        <f t="shared" si="3"/>
        <v>0</v>
      </c>
      <c r="DD16" s="222">
        <f t="shared" si="4"/>
        <v>0</v>
      </c>
      <c r="DE16" s="222">
        <f t="shared" si="4"/>
        <v>0</v>
      </c>
      <c r="DF16" s="222">
        <f t="shared" si="4"/>
        <v>1029.7638610000004</v>
      </c>
      <c r="DG16" s="222">
        <f t="shared" si="4"/>
        <v>81.905352000000022</v>
      </c>
      <c r="DH16" s="222">
        <f t="shared" si="4"/>
        <v>382.92657900000006</v>
      </c>
      <c r="DI16" s="222">
        <f t="shared" si="4"/>
        <v>0</v>
      </c>
      <c r="DJ16" s="222">
        <f t="shared" si="4"/>
        <v>0</v>
      </c>
      <c r="DK16" s="222">
        <f t="shared" si="4"/>
        <v>0</v>
      </c>
      <c r="DL16" s="222">
        <f t="shared" si="4"/>
        <v>0</v>
      </c>
      <c r="DM16" s="222">
        <f t="shared" si="4"/>
        <v>0</v>
      </c>
      <c r="DN16" s="222">
        <f t="shared" si="4"/>
        <v>1.0859479999999997</v>
      </c>
      <c r="DO16" s="222">
        <f t="shared" si="4"/>
        <v>3.262687999999998</v>
      </c>
      <c r="DP16" s="222">
        <f t="shared" si="4"/>
        <v>26.950888999999997</v>
      </c>
      <c r="DQ16" s="222">
        <f t="shared" si="4"/>
        <v>721.07353500000022</v>
      </c>
      <c r="DR16" s="222">
        <f t="shared" si="4"/>
        <v>166.22027299999991</v>
      </c>
      <c r="DS16" s="222">
        <f t="shared" si="4"/>
        <v>0</v>
      </c>
      <c r="DT16" s="222">
        <f t="shared" si="5"/>
        <v>42.251778000000002</v>
      </c>
      <c r="DU16" s="222">
        <f t="shared" si="5"/>
        <v>81.719567999999967</v>
      </c>
      <c r="DV16" s="222">
        <f t="shared" si="5"/>
        <v>35.046928000000001</v>
      </c>
      <c r="DW16" s="222">
        <f t="shared" si="5"/>
        <v>-5.5650999999999999E-2</v>
      </c>
      <c r="DX16" s="222">
        <f t="shared" si="5"/>
        <v>0</v>
      </c>
      <c r="DY16" s="222">
        <f t="shared" si="5"/>
        <v>9.0160730000000004</v>
      </c>
      <c r="DZ16" s="222">
        <f t="shared" si="5"/>
        <v>64.886817999999991</v>
      </c>
      <c r="EA16" s="222">
        <f t="shared" si="5"/>
        <v>0</v>
      </c>
      <c r="EB16" s="222">
        <f t="shared" si="5"/>
        <v>0</v>
      </c>
      <c r="EC16" s="222">
        <f t="shared" si="5"/>
        <v>465.5760929999999</v>
      </c>
      <c r="ED16" s="222">
        <f t="shared" si="5"/>
        <v>229.23930999999999</v>
      </c>
      <c r="EE16" s="222">
        <f t="shared" si="5"/>
        <v>4.7558940000000005</v>
      </c>
      <c r="EF16" s="222">
        <f t="shared" si="5"/>
        <v>0</v>
      </c>
      <c r="EG16" s="222">
        <f t="shared" si="5"/>
        <v>317.50887600000004</v>
      </c>
      <c r="EH16" s="222">
        <f t="shared" si="5"/>
        <v>2.8204929999999999</v>
      </c>
      <c r="EI16" s="222">
        <f t="shared" si="5"/>
        <v>11.448839999999999</v>
      </c>
      <c r="EJ16" s="222">
        <f t="shared" si="6"/>
        <v>0</v>
      </c>
      <c r="EK16" s="222">
        <f t="shared" si="6"/>
        <v>10.699607999999998</v>
      </c>
      <c r="EL16" s="222">
        <f t="shared" si="6"/>
        <v>35.931192000000017</v>
      </c>
      <c r="EM16" s="222">
        <f t="shared" si="6"/>
        <v>55.455519999999993</v>
      </c>
      <c r="EN16" s="222">
        <f t="shared" si="6"/>
        <v>3.9730049999999988</v>
      </c>
      <c r="EO16" s="222">
        <f t="shared" si="8"/>
        <v>61250.451524999997</v>
      </c>
      <c r="EP16" s="34">
        <f t="shared" si="9"/>
        <v>1.6620254861927874E-2</v>
      </c>
      <c r="EQ16" s="162">
        <f>ROUND($EO$3*EP16,4)-0.0003</f>
        <v>1.5799999999999998E-2</v>
      </c>
      <c r="ES16" s="160">
        <f t="shared" si="11"/>
        <v>1.5799999999999998E-2</v>
      </c>
      <c r="EU16" t="s">
        <v>21</v>
      </c>
      <c r="EV16" s="34">
        <v>1.5799999999999998E-2</v>
      </c>
    </row>
    <row r="17" spans="1:152">
      <c r="A17" t="s">
        <v>22</v>
      </c>
      <c r="B17" s="222">
        <v>779892.80000000028</v>
      </c>
      <c r="C17" s="222">
        <v>522401.2699999999</v>
      </c>
      <c r="D17" s="222">
        <v>2040342.61</v>
      </c>
      <c r="E17" s="222">
        <v>167252.84000000005</v>
      </c>
      <c r="F17" s="222">
        <v>1032333.5699999997</v>
      </c>
      <c r="G17" s="222"/>
      <c r="H17" s="222">
        <v>871.72</v>
      </c>
      <c r="I17" s="222">
        <v>249329.61999999997</v>
      </c>
      <c r="J17" s="222">
        <v>275501.60999999987</v>
      </c>
      <c r="K17" s="222">
        <v>53385.530000000006</v>
      </c>
      <c r="L17" s="222">
        <v>1048457.3299999996</v>
      </c>
      <c r="M17" s="222">
        <v>224336.24999999994</v>
      </c>
      <c r="N17" s="222"/>
      <c r="O17" s="222">
        <v>55114.09</v>
      </c>
      <c r="P17" s="222"/>
      <c r="Q17" s="222">
        <v>523826.72999999986</v>
      </c>
      <c r="R17" s="222"/>
      <c r="S17" s="222"/>
      <c r="T17" s="222">
        <v>3542</v>
      </c>
      <c r="U17" s="222"/>
      <c r="V17" s="222"/>
      <c r="W17" s="222">
        <v>874099.74000000011</v>
      </c>
      <c r="X17" s="222">
        <v>1590774.0899999999</v>
      </c>
      <c r="Y17" s="222">
        <v>1099938.7800000007</v>
      </c>
      <c r="Z17" s="222"/>
      <c r="AA17" s="222"/>
      <c r="AB17" s="222">
        <v>31899.77</v>
      </c>
      <c r="AC17" s="222">
        <v>142465.23999999993</v>
      </c>
      <c r="AD17" s="222">
        <v>3066.38</v>
      </c>
      <c r="AE17" s="222"/>
      <c r="AF17" s="222">
        <v>45836.110000000008</v>
      </c>
      <c r="AG17" s="222"/>
      <c r="AH17" s="222"/>
      <c r="AI17" s="222"/>
      <c r="AJ17" s="222"/>
      <c r="AK17" s="222">
        <v>362121.7099999999</v>
      </c>
      <c r="AL17" s="222">
        <v>191010.00999999998</v>
      </c>
      <c r="AM17" s="222">
        <v>316488.18999999994</v>
      </c>
      <c r="AN17" s="222"/>
      <c r="AO17" s="222">
        <v>333.03</v>
      </c>
      <c r="AP17" s="222"/>
      <c r="AQ17" s="222">
        <v>-4.75</v>
      </c>
      <c r="AR17" s="222"/>
      <c r="AS17" s="222">
        <v>3608.01</v>
      </c>
      <c r="AT17" s="222">
        <v>2414.9199999999996</v>
      </c>
      <c r="AU17" s="222">
        <v>19873.639999999996</v>
      </c>
      <c r="AV17" s="222">
        <v>309416.19</v>
      </c>
      <c r="AW17" s="222">
        <v>547997.56000000006</v>
      </c>
      <c r="AX17" s="222">
        <v>238190.05999999997</v>
      </c>
      <c r="AY17" s="222">
        <v>547964.96999999986</v>
      </c>
      <c r="AZ17" s="222">
        <v>1275490.4800000009</v>
      </c>
      <c r="BA17" s="222">
        <v>41263.820000000007</v>
      </c>
      <c r="BB17" s="222">
        <v>512069.08999999997</v>
      </c>
      <c r="BC17" s="222">
        <v>79.25</v>
      </c>
      <c r="BD17" s="222">
        <v>5002</v>
      </c>
      <c r="BE17" s="222">
        <v>12458.760000000004</v>
      </c>
      <c r="BF17" s="222">
        <v>96.03</v>
      </c>
      <c r="BG17" s="222"/>
      <c r="BH17" s="222">
        <v>529110.89000000013</v>
      </c>
      <c r="BI17" s="222">
        <v>377954.02999999997</v>
      </c>
      <c r="BJ17" s="222">
        <v>21784.92</v>
      </c>
      <c r="BK17" s="222"/>
      <c r="BL17" s="222">
        <v>331406.77000000008</v>
      </c>
      <c r="BM17" s="222">
        <v>1121981.7800000005</v>
      </c>
      <c r="BN17" s="222">
        <v>46526.049999999988</v>
      </c>
      <c r="BO17" s="222"/>
      <c r="BP17" s="222">
        <v>194169.01</v>
      </c>
      <c r="BQ17" s="222">
        <v>1050535.7399999998</v>
      </c>
      <c r="BR17" s="222">
        <v>1676405.2899999998</v>
      </c>
      <c r="BS17" s="222">
        <v>176232.43</v>
      </c>
      <c r="BT17" s="222">
        <v>20676647.959999997</v>
      </c>
      <c r="BV17" t="s">
        <v>22</v>
      </c>
      <c r="BW17" s="222">
        <f t="shared" si="7"/>
        <v>13960.081120000004</v>
      </c>
      <c r="BX17" s="222">
        <f t="shared" si="2"/>
        <v>1671.6840639999998</v>
      </c>
      <c r="BY17" s="222">
        <f t="shared" si="2"/>
        <v>62026.415344000001</v>
      </c>
      <c r="BZ17" s="222">
        <f t="shared" si="2"/>
        <v>669.0113600000002</v>
      </c>
      <c r="CA17" s="222">
        <f t="shared" si="2"/>
        <v>46145.310578999983</v>
      </c>
      <c r="CB17" s="222">
        <f t="shared" si="2"/>
        <v>0</v>
      </c>
      <c r="CC17" s="222">
        <f t="shared" si="2"/>
        <v>16.039648</v>
      </c>
      <c r="CD17" s="222">
        <f t="shared" si="2"/>
        <v>747.98885999999993</v>
      </c>
      <c r="CE17" s="222">
        <f t="shared" si="2"/>
        <v>247.95144899999988</v>
      </c>
      <c r="CF17" s="222">
        <f t="shared" si="2"/>
        <v>26.692765000000005</v>
      </c>
      <c r="CG17" s="222">
        <f t="shared" si="2"/>
        <v>17928.620342999995</v>
      </c>
      <c r="CH17" s="222">
        <f t="shared" si="2"/>
        <v>650.57512499999973</v>
      </c>
      <c r="CI17" s="222">
        <f t="shared" si="2"/>
        <v>0</v>
      </c>
      <c r="CJ17" s="222">
        <f t="shared" si="2"/>
        <v>396.82144799999998</v>
      </c>
      <c r="CK17" s="222">
        <f t="shared" si="2"/>
        <v>0</v>
      </c>
      <c r="CL17" s="222">
        <f t="shared" si="2"/>
        <v>1309.5668249999997</v>
      </c>
      <c r="CM17" s="222">
        <f t="shared" si="2"/>
        <v>0</v>
      </c>
      <c r="CN17" s="222">
        <f t="shared" si="3"/>
        <v>0</v>
      </c>
      <c r="CO17" s="222">
        <f t="shared" si="3"/>
        <v>11.688599999999999</v>
      </c>
      <c r="CP17" s="222">
        <f t="shared" si="3"/>
        <v>0</v>
      </c>
      <c r="CQ17" s="222">
        <f t="shared" si="3"/>
        <v>0</v>
      </c>
      <c r="CR17" s="222">
        <f t="shared" si="3"/>
        <v>1573.3795320000002</v>
      </c>
      <c r="CS17" s="222">
        <f t="shared" si="3"/>
        <v>31338.249572999994</v>
      </c>
      <c r="CT17" s="222">
        <f t="shared" si="3"/>
        <v>15069.16128600001</v>
      </c>
      <c r="CU17" s="222">
        <f t="shared" si="3"/>
        <v>0</v>
      </c>
      <c r="CV17" s="222">
        <f t="shared" si="3"/>
        <v>0</v>
      </c>
      <c r="CW17" s="222">
        <f t="shared" si="3"/>
        <v>146.73894200000001</v>
      </c>
      <c r="CX17" s="222">
        <f t="shared" si="3"/>
        <v>455.8887679999998</v>
      </c>
      <c r="CY17" s="222">
        <f t="shared" si="3"/>
        <v>9.5057779999999994</v>
      </c>
      <c r="CZ17" s="222">
        <f t="shared" si="3"/>
        <v>0</v>
      </c>
      <c r="DA17" s="222">
        <f t="shared" si="3"/>
        <v>1003.8108090000002</v>
      </c>
      <c r="DB17" s="222">
        <f t="shared" si="3"/>
        <v>0</v>
      </c>
      <c r="DC17" s="222">
        <f t="shared" si="3"/>
        <v>0</v>
      </c>
      <c r="DD17" s="222">
        <f t="shared" si="4"/>
        <v>0</v>
      </c>
      <c r="DE17" s="222">
        <f t="shared" si="4"/>
        <v>0</v>
      </c>
      <c r="DF17" s="222">
        <f t="shared" si="4"/>
        <v>1774.3963789999996</v>
      </c>
      <c r="DG17" s="222">
        <f t="shared" si="4"/>
        <v>1088.757057</v>
      </c>
      <c r="DH17" s="222">
        <f t="shared" si="4"/>
        <v>5601.8409629999987</v>
      </c>
      <c r="DI17" s="222">
        <f t="shared" si="4"/>
        <v>0</v>
      </c>
      <c r="DJ17" s="222">
        <f t="shared" si="4"/>
        <v>9.5246579999999987</v>
      </c>
      <c r="DK17" s="222">
        <f t="shared" si="4"/>
        <v>0</v>
      </c>
      <c r="DL17" s="222">
        <f t="shared" si="4"/>
        <v>-0.15295</v>
      </c>
      <c r="DM17" s="222">
        <f t="shared" si="4"/>
        <v>0</v>
      </c>
      <c r="DN17" s="222">
        <f t="shared" si="4"/>
        <v>105.353892</v>
      </c>
      <c r="DO17" s="222">
        <f t="shared" si="4"/>
        <v>122.19495199999997</v>
      </c>
      <c r="DP17" s="222">
        <f t="shared" si="4"/>
        <v>403.43489199999988</v>
      </c>
      <c r="DQ17" s="222">
        <f t="shared" si="4"/>
        <v>6033.6157050000002</v>
      </c>
      <c r="DR17" s="222">
        <f t="shared" si="4"/>
        <v>2246.7899960000004</v>
      </c>
      <c r="DS17" s="222">
        <f t="shared" si="4"/>
        <v>1310.0453299999997</v>
      </c>
      <c r="DT17" s="222">
        <f t="shared" si="5"/>
        <v>7726.3060769999975</v>
      </c>
      <c r="DU17" s="222">
        <f t="shared" si="5"/>
        <v>5357.0600160000031</v>
      </c>
      <c r="DV17" s="222">
        <f t="shared" si="5"/>
        <v>2607.8734240000008</v>
      </c>
      <c r="DW17" s="222">
        <f t="shared" si="5"/>
        <v>972.93127099999992</v>
      </c>
      <c r="DX17" s="222">
        <f t="shared" si="5"/>
        <v>3.1699999999999999E-2</v>
      </c>
      <c r="DY17" s="222">
        <f t="shared" si="5"/>
        <v>134.5538</v>
      </c>
      <c r="DZ17" s="222">
        <f t="shared" si="5"/>
        <v>57.310296000000015</v>
      </c>
      <c r="EA17" s="222">
        <f t="shared" si="5"/>
        <v>4.158099</v>
      </c>
      <c r="EB17" s="222">
        <f t="shared" si="5"/>
        <v>0</v>
      </c>
      <c r="EC17" s="222">
        <f t="shared" si="5"/>
        <v>6825.5304810000016</v>
      </c>
      <c r="ED17" s="222">
        <f t="shared" si="5"/>
        <v>4006.3127179999997</v>
      </c>
      <c r="EE17" s="222">
        <f t="shared" si="5"/>
        <v>71.890235999999987</v>
      </c>
      <c r="EF17" s="222">
        <f t="shared" si="5"/>
        <v>0</v>
      </c>
      <c r="EG17" s="222">
        <f t="shared" si="5"/>
        <v>4672.835457000001</v>
      </c>
      <c r="EH17" s="222">
        <f t="shared" si="5"/>
        <v>1458.5763140000006</v>
      </c>
      <c r="EI17" s="222">
        <f t="shared" si="5"/>
        <v>181.45159499999994</v>
      </c>
      <c r="EJ17" s="222">
        <f t="shared" si="6"/>
        <v>0</v>
      </c>
      <c r="EK17" s="222">
        <f t="shared" si="6"/>
        <v>1689.270387</v>
      </c>
      <c r="EL17" s="222">
        <f t="shared" si="6"/>
        <v>2521.2857759999993</v>
      </c>
      <c r="EM17" s="222">
        <f t="shared" si="6"/>
        <v>3352.8105799999998</v>
      </c>
      <c r="EN17" s="222">
        <f t="shared" si="6"/>
        <v>264.34864499999998</v>
      </c>
      <c r="EO17" s="222">
        <f t="shared" si="8"/>
        <v>256005.51996399995</v>
      </c>
      <c r="EP17" s="34">
        <f t="shared" si="9"/>
        <v>6.9466867295261844E-2</v>
      </c>
      <c r="EQ17" s="160">
        <f t="shared" si="10"/>
        <v>6.7299999999999999E-2</v>
      </c>
      <c r="ES17" s="160">
        <f t="shared" si="11"/>
        <v>6.7299999999999999E-2</v>
      </c>
      <c r="EU17" t="s">
        <v>22</v>
      </c>
      <c r="EV17" s="34">
        <v>8.2599999999999993E-2</v>
      </c>
    </row>
    <row r="18" spans="1:152">
      <c r="A18" t="s">
        <v>23</v>
      </c>
      <c r="B18" s="222">
        <v>49746.510000000017</v>
      </c>
      <c r="C18" s="222">
        <v>5607.1799999999994</v>
      </c>
      <c r="D18" s="222">
        <v>146824.34999999986</v>
      </c>
      <c r="E18" s="222"/>
      <c r="F18" s="222">
        <v>22570.690000000002</v>
      </c>
      <c r="G18" s="222"/>
      <c r="H18" s="222">
        <v>8.26</v>
      </c>
      <c r="I18" s="222">
        <v>1963.4200000000003</v>
      </c>
      <c r="J18" s="222">
        <v>2623.119999999999</v>
      </c>
      <c r="K18" s="222">
        <v>424.14</v>
      </c>
      <c r="L18" s="222">
        <v>9615.5600000000013</v>
      </c>
      <c r="M18" s="222">
        <v>2381.4199999999996</v>
      </c>
      <c r="N18" s="222"/>
      <c r="O18" s="222">
        <v>22.75</v>
      </c>
      <c r="P18" s="222"/>
      <c r="Q18" s="222">
        <v>711.30000000000007</v>
      </c>
      <c r="R18" s="222"/>
      <c r="S18" s="222"/>
      <c r="T18" s="222">
        <v>2.4</v>
      </c>
      <c r="U18" s="222"/>
      <c r="V18" s="222"/>
      <c r="W18" s="222">
        <v>953.82999999999981</v>
      </c>
      <c r="X18" s="222">
        <v>1525.53</v>
      </c>
      <c r="Y18" s="222">
        <v>1131.7900000000006</v>
      </c>
      <c r="Z18" s="222"/>
      <c r="AA18" s="222"/>
      <c r="AB18" s="222">
        <v>792.81</v>
      </c>
      <c r="AC18" s="222">
        <v>10528.97</v>
      </c>
      <c r="AD18" s="222"/>
      <c r="AE18" s="222"/>
      <c r="AF18" s="222"/>
      <c r="AG18" s="222"/>
      <c r="AH18" s="222"/>
      <c r="AI18" s="222"/>
      <c r="AJ18" s="222"/>
      <c r="AK18" s="222">
        <v>3615.4899999999989</v>
      </c>
      <c r="AL18" s="222">
        <v>2241.3900000000003</v>
      </c>
      <c r="AM18" s="222">
        <v>3237.7600000000011</v>
      </c>
      <c r="AN18" s="222"/>
      <c r="AO18" s="222"/>
      <c r="AP18" s="222"/>
      <c r="AQ18" s="222"/>
      <c r="AR18" s="222"/>
      <c r="AS18" s="222">
        <v>29.330000000000002</v>
      </c>
      <c r="AT18" s="222">
        <v>15.969999999999997</v>
      </c>
      <c r="AU18" s="222">
        <v>206.16</v>
      </c>
      <c r="AV18" s="222">
        <v>6123.5400000000009</v>
      </c>
      <c r="AW18" s="222">
        <v>5567.94</v>
      </c>
      <c r="AX18" s="222"/>
      <c r="AY18" s="222">
        <v>7159.0099999999993</v>
      </c>
      <c r="AZ18" s="222">
        <v>3386.4100000000012</v>
      </c>
      <c r="BA18" s="222">
        <v>94.509999999999991</v>
      </c>
      <c r="BB18" s="222">
        <v>-5.3000000000000016</v>
      </c>
      <c r="BC18" s="222"/>
      <c r="BD18" s="222">
        <v>49.570000000000007</v>
      </c>
      <c r="BE18" s="222">
        <v>106.88999999999997</v>
      </c>
      <c r="BF18" s="222"/>
      <c r="BG18" s="222"/>
      <c r="BH18" s="222">
        <v>5401.6899999999987</v>
      </c>
      <c r="BI18" s="222">
        <v>3953.0499999999997</v>
      </c>
      <c r="BJ18" s="222">
        <v>214.78000000000003</v>
      </c>
      <c r="BK18" s="222"/>
      <c r="BL18" s="222">
        <v>3364.39</v>
      </c>
      <c r="BM18" s="222">
        <v>327.31</v>
      </c>
      <c r="BN18" s="222">
        <v>431.30000000000007</v>
      </c>
      <c r="BO18" s="222"/>
      <c r="BP18" s="222">
        <v>216.38000000000002</v>
      </c>
      <c r="BQ18" s="222">
        <v>2529.5699999999997</v>
      </c>
      <c r="BR18" s="222">
        <v>4149.7299999999996</v>
      </c>
      <c r="BS18" s="222">
        <v>466.39000000000004</v>
      </c>
      <c r="BT18" s="222">
        <v>310317.28999999992</v>
      </c>
      <c r="BV18" t="s">
        <v>23</v>
      </c>
      <c r="BW18" s="222">
        <f t="shared" si="7"/>
        <v>890.46252900000025</v>
      </c>
      <c r="BX18" s="222">
        <f t="shared" si="2"/>
        <v>17.942975999999998</v>
      </c>
      <c r="BY18" s="222">
        <f t="shared" si="2"/>
        <v>4463.4602399999958</v>
      </c>
      <c r="BZ18" s="222">
        <f t="shared" si="2"/>
        <v>0</v>
      </c>
      <c r="CA18" s="222">
        <f t="shared" si="2"/>
        <v>1008.909843</v>
      </c>
      <c r="CB18" s="222">
        <f t="shared" si="2"/>
        <v>0</v>
      </c>
      <c r="CC18" s="222">
        <f t="shared" si="2"/>
        <v>0.15198399999999998</v>
      </c>
      <c r="CD18" s="222">
        <f t="shared" si="2"/>
        <v>5.8902600000000014</v>
      </c>
      <c r="CE18" s="222">
        <f t="shared" si="2"/>
        <v>2.3608079999999991</v>
      </c>
      <c r="CF18" s="222">
        <f t="shared" si="2"/>
        <v>0.21207000000000001</v>
      </c>
      <c r="CG18" s="222">
        <f t="shared" si="2"/>
        <v>164.42607600000002</v>
      </c>
      <c r="CH18" s="222">
        <f t="shared" si="2"/>
        <v>6.9061179999999984</v>
      </c>
      <c r="CI18" s="222">
        <f t="shared" si="2"/>
        <v>0</v>
      </c>
      <c r="CJ18" s="222">
        <f t="shared" si="2"/>
        <v>0.1638</v>
      </c>
      <c r="CK18" s="222">
        <f t="shared" si="2"/>
        <v>0</v>
      </c>
      <c r="CL18" s="222">
        <f t="shared" si="2"/>
        <v>1.7782500000000001</v>
      </c>
      <c r="CM18" s="222">
        <f t="shared" si="2"/>
        <v>0</v>
      </c>
      <c r="CN18" s="222">
        <f t="shared" si="3"/>
        <v>0</v>
      </c>
      <c r="CO18" s="222">
        <f t="shared" si="3"/>
        <v>7.92E-3</v>
      </c>
      <c r="CP18" s="222">
        <f t="shared" si="3"/>
        <v>0</v>
      </c>
      <c r="CQ18" s="222">
        <f t="shared" si="3"/>
        <v>0</v>
      </c>
      <c r="CR18" s="222">
        <f t="shared" si="3"/>
        <v>1.7168939999999997</v>
      </c>
      <c r="CS18" s="222">
        <f t="shared" si="3"/>
        <v>30.052940999999997</v>
      </c>
      <c r="CT18" s="222">
        <f t="shared" si="3"/>
        <v>15.505523000000009</v>
      </c>
      <c r="CU18" s="222">
        <f t="shared" si="3"/>
        <v>0</v>
      </c>
      <c r="CV18" s="222">
        <f t="shared" si="3"/>
        <v>0</v>
      </c>
      <c r="CW18" s="222">
        <f t="shared" si="3"/>
        <v>3.6469259999999997</v>
      </c>
      <c r="CX18" s="222">
        <f t="shared" si="3"/>
        <v>33.692703999999999</v>
      </c>
      <c r="CY18" s="222">
        <f t="shared" si="3"/>
        <v>0</v>
      </c>
      <c r="CZ18" s="222">
        <f t="shared" si="3"/>
        <v>0</v>
      </c>
      <c r="DA18" s="222">
        <f t="shared" si="3"/>
        <v>0</v>
      </c>
      <c r="DB18" s="222">
        <f t="shared" si="3"/>
        <v>0</v>
      </c>
      <c r="DC18" s="222">
        <f t="shared" si="3"/>
        <v>0</v>
      </c>
      <c r="DD18" s="222">
        <f t="shared" si="4"/>
        <v>0</v>
      </c>
      <c r="DE18" s="222">
        <f t="shared" si="4"/>
        <v>0</v>
      </c>
      <c r="DF18" s="222">
        <f t="shared" si="4"/>
        <v>17.715900999999995</v>
      </c>
      <c r="DG18" s="222">
        <f t="shared" si="4"/>
        <v>12.775923000000002</v>
      </c>
      <c r="DH18" s="222">
        <f t="shared" si="4"/>
        <v>57.308352000000021</v>
      </c>
      <c r="DI18" s="222">
        <f t="shared" si="4"/>
        <v>0</v>
      </c>
      <c r="DJ18" s="222">
        <f t="shared" si="4"/>
        <v>0</v>
      </c>
      <c r="DK18" s="222">
        <f t="shared" si="4"/>
        <v>0</v>
      </c>
      <c r="DL18" s="222">
        <f t="shared" si="4"/>
        <v>0</v>
      </c>
      <c r="DM18" s="222">
        <f t="shared" si="4"/>
        <v>0</v>
      </c>
      <c r="DN18" s="222">
        <f t="shared" si="4"/>
        <v>0.85643600000000009</v>
      </c>
      <c r="DO18" s="222">
        <f t="shared" si="4"/>
        <v>0.80808199999999986</v>
      </c>
      <c r="DP18" s="222">
        <f t="shared" si="4"/>
        <v>4.1850479999999992</v>
      </c>
      <c r="DQ18" s="222">
        <f t="shared" si="4"/>
        <v>119.40903000000002</v>
      </c>
      <c r="DR18" s="222">
        <f t="shared" si="4"/>
        <v>22.828554</v>
      </c>
      <c r="DS18" s="222">
        <f t="shared" si="4"/>
        <v>0</v>
      </c>
      <c r="DT18" s="222">
        <f t="shared" si="5"/>
        <v>100.94204099999999</v>
      </c>
      <c r="DU18" s="222">
        <f t="shared" si="5"/>
        <v>14.222922000000004</v>
      </c>
      <c r="DV18" s="222">
        <f t="shared" si="5"/>
        <v>5.9730319999999999</v>
      </c>
      <c r="DW18" s="222">
        <f t="shared" si="5"/>
        <v>-1.0070000000000003E-2</v>
      </c>
      <c r="DX18" s="222">
        <f t="shared" si="5"/>
        <v>0</v>
      </c>
      <c r="DY18" s="222">
        <f t="shared" si="5"/>
        <v>1.3334330000000003</v>
      </c>
      <c r="DZ18" s="222">
        <f t="shared" si="5"/>
        <v>0.49169399999999985</v>
      </c>
      <c r="EA18" s="222">
        <f t="shared" si="5"/>
        <v>0</v>
      </c>
      <c r="EB18" s="222">
        <f t="shared" si="5"/>
        <v>0</v>
      </c>
      <c r="EC18" s="222">
        <f t="shared" si="5"/>
        <v>69.681800999999979</v>
      </c>
      <c r="ED18" s="222">
        <f t="shared" si="5"/>
        <v>41.902329999999999</v>
      </c>
      <c r="EE18" s="222">
        <f t="shared" si="5"/>
        <v>0.70877400000000013</v>
      </c>
      <c r="EF18" s="222">
        <f t="shared" si="5"/>
        <v>0</v>
      </c>
      <c r="EG18" s="222">
        <f t="shared" si="5"/>
        <v>47.437898999999994</v>
      </c>
      <c r="EH18" s="222">
        <f t="shared" si="5"/>
        <v>0.42550299999999996</v>
      </c>
      <c r="EI18" s="222">
        <f t="shared" si="5"/>
        <v>1.6820700000000002</v>
      </c>
      <c r="EJ18" s="222">
        <f t="shared" si="6"/>
        <v>0</v>
      </c>
      <c r="EK18" s="222">
        <f t="shared" si="6"/>
        <v>1.882506</v>
      </c>
      <c r="EL18" s="222">
        <f t="shared" si="6"/>
        <v>6.0709679999999988</v>
      </c>
      <c r="EM18" s="222">
        <f t="shared" si="6"/>
        <v>8.2994599999999998</v>
      </c>
      <c r="EN18" s="222">
        <f t="shared" si="6"/>
        <v>0.69958500000000012</v>
      </c>
      <c r="EO18" s="222">
        <f t="shared" si="8"/>
        <v>7184.9191359999959</v>
      </c>
      <c r="EP18" s="34">
        <f t="shared" si="9"/>
        <v>1.9496213371410335E-3</v>
      </c>
      <c r="EQ18" s="160">
        <f t="shared" si="10"/>
        <v>1.9E-3</v>
      </c>
      <c r="ES18" s="160">
        <f t="shared" si="11"/>
        <v>1.9E-3</v>
      </c>
      <c r="EU18" t="s">
        <v>23</v>
      </c>
      <c r="EV18" s="34">
        <v>1.9E-3</v>
      </c>
    </row>
    <row r="19" spans="1:152">
      <c r="A19" t="s">
        <v>24</v>
      </c>
      <c r="B19" s="222">
        <v>19.11</v>
      </c>
      <c r="C19" s="222">
        <v>0.04</v>
      </c>
      <c r="D19" s="222">
        <v>13.259999999999994</v>
      </c>
      <c r="E19" s="222"/>
      <c r="F19" s="222">
        <v>506.7</v>
      </c>
      <c r="G19" s="222"/>
      <c r="H19" s="222"/>
      <c r="I19" s="222">
        <v>5.21</v>
      </c>
      <c r="J19" s="222">
        <v>6.77</v>
      </c>
      <c r="K19" s="222">
        <v>0.47</v>
      </c>
      <c r="L19" s="222">
        <v>29.970000000000006</v>
      </c>
      <c r="M19" s="222">
        <v>3.41</v>
      </c>
      <c r="N19" s="222"/>
      <c r="O19" s="222">
        <v>0.05</v>
      </c>
      <c r="P19" s="222"/>
      <c r="Q19" s="222">
        <v>0.55000000000000016</v>
      </c>
      <c r="R19" s="222"/>
      <c r="S19" s="222"/>
      <c r="T19" s="222"/>
      <c r="U19" s="222"/>
      <c r="V19" s="222"/>
      <c r="W19" s="222">
        <v>1.2000000000000004</v>
      </c>
      <c r="X19" s="222">
        <v>1.33</v>
      </c>
      <c r="Y19" s="222">
        <v>1.2400000000000009</v>
      </c>
      <c r="Z19" s="222"/>
      <c r="AA19" s="222"/>
      <c r="AB19" s="222">
        <v>24.169999999999998</v>
      </c>
      <c r="AC19" s="222">
        <v>1.93</v>
      </c>
      <c r="AD19" s="222"/>
      <c r="AE19" s="222"/>
      <c r="AF19" s="222"/>
      <c r="AG19" s="222"/>
      <c r="AH19" s="222"/>
      <c r="AI19" s="222"/>
      <c r="AJ19" s="222"/>
      <c r="AK19" s="222">
        <v>7.8400000000000007</v>
      </c>
      <c r="AL19" s="222">
        <v>5.1400000000000006</v>
      </c>
      <c r="AM19" s="222">
        <v>7.8599999999999985</v>
      </c>
      <c r="AN19" s="222"/>
      <c r="AO19" s="222"/>
      <c r="AP19" s="222"/>
      <c r="AQ19" s="222"/>
      <c r="AR19" s="222"/>
      <c r="AS19" s="222"/>
      <c r="AT19" s="222"/>
      <c r="AU19" s="222">
        <v>0.18</v>
      </c>
      <c r="AV19" s="222">
        <v>4.5799999999999992</v>
      </c>
      <c r="AW19" s="222">
        <v>11.28</v>
      </c>
      <c r="AX19" s="222"/>
      <c r="AY19" s="222">
        <v>0.22000000000000008</v>
      </c>
      <c r="AZ19" s="222">
        <v>0.09</v>
      </c>
      <c r="BA19" s="222"/>
      <c r="BB19" s="222">
        <v>-0.37</v>
      </c>
      <c r="BC19" s="222"/>
      <c r="BD19" s="222">
        <v>0.3</v>
      </c>
      <c r="BE19" s="222">
        <v>-9.999999999999995E-3</v>
      </c>
      <c r="BF19" s="222"/>
      <c r="BG19" s="222"/>
      <c r="BH19" s="222">
        <v>9.7899999999999991</v>
      </c>
      <c r="BI19" s="222">
        <v>11.790000000000001</v>
      </c>
      <c r="BJ19" s="222"/>
      <c r="BK19" s="222"/>
      <c r="BL19" s="222">
        <v>7.4799999999999995</v>
      </c>
      <c r="BM19" s="222">
        <v>1.46</v>
      </c>
      <c r="BN19" s="222"/>
      <c r="BO19" s="222"/>
      <c r="BP19" s="222">
        <v>0.27</v>
      </c>
      <c r="BQ19" s="222">
        <v>1.76</v>
      </c>
      <c r="BR19" s="222">
        <v>9.33</v>
      </c>
      <c r="BS19" s="222"/>
      <c r="BT19" s="222">
        <v>694.39999999999986</v>
      </c>
      <c r="BV19" t="s">
        <v>24</v>
      </c>
      <c r="BW19" s="222">
        <f t="shared" si="7"/>
        <v>0.34206899999999996</v>
      </c>
      <c r="BX19" s="222">
        <f t="shared" si="2"/>
        <v>1.2800000000000002E-4</v>
      </c>
      <c r="BY19" s="222">
        <f t="shared" si="2"/>
        <v>0.40310399999999985</v>
      </c>
      <c r="BZ19" s="222">
        <f t="shared" si="2"/>
        <v>0</v>
      </c>
      <c r="CA19" s="222">
        <f t="shared" si="2"/>
        <v>22.649489999999997</v>
      </c>
      <c r="CB19" s="222">
        <f t="shared" si="2"/>
        <v>0</v>
      </c>
      <c r="CC19" s="222">
        <f t="shared" si="2"/>
        <v>0</v>
      </c>
      <c r="CD19" s="222">
        <f t="shared" si="2"/>
        <v>1.5630000000000002E-2</v>
      </c>
      <c r="CE19" s="222">
        <f t="shared" si="2"/>
        <v>6.0929999999999995E-3</v>
      </c>
      <c r="CF19" s="222">
        <f t="shared" si="2"/>
        <v>2.3499999999999999E-4</v>
      </c>
      <c r="CG19" s="222">
        <f t="shared" si="2"/>
        <v>0.51248700000000014</v>
      </c>
      <c r="CH19" s="222">
        <f t="shared" si="2"/>
        <v>9.8890000000000002E-3</v>
      </c>
      <c r="CI19" s="222">
        <f t="shared" si="2"/>
        <v>0</v>
      </c>
      <c r="CJ19" s="222">
        <f t="shared" si="2"/>
        <v>3.6000000000000002E-4</v>
      </c>
      <c r="CK19" s="222">
        <f t="shared" si="2"/>
        <v>0</v>
      </c>
      <c r="CL19" s="222">
        <f t="shared" si="2"/>
        <v>1.3750000000000004E-3</v>
      </c>
      <c r="CM19" s="222">
        <f t="shared" si="2"/>
        <v>0</v>
      </c>
      <c r="CN19" s="222">
        <f t="shared" si="3"/>
        <v>0</v>
      </c>
      <c r="CO19" s="222">
        <f t="shared" si="3"/>
        <v>0</v>
      </c>
      <c r="CP19" s="222">
        <f t="shared" si="3"/>
        <v>0</v>
      </c>
      <c r="CQ19" s="222">
        <f t="shared" si="3"/>
        <v>0</v>
      </c>
      <c r="CR19" s="222">
        <f t="shared" si="3"/>
        <v>2.1600000000000005E-3</v>
      </c>
      <c r="CS19" s="222">
        <f t="shared" si="3"/>
        <v>2.6200999999999999E-2</v>
      </c>
      <c r="CT19" s="222">
        <f t="shared" si="3"/>
        <v>1.6988000000000014E-2</v>
      </c>
      <c r="CU19" s="222">
        <f t="shared" si="3"/>
        <v>0</v>
      </c>
      <c r="CV19" s="222">
        <f t="shared" si="3"/>
        <v>0</v>
      </c>
      <c r="CW19" s="222">
        <f t="shared" si="3"/>
        <v>0.11118199999999999</v>
      </c>
      <c r="CX19" s="222">
        <f t="shared" si="3"/>
        <v>6.1760000000000001E-3</v>
      </c>
      <c r="CY19" s="222">
        <f t="shared" si="3"/>
        <v>0</v>
      </c>
      <c r="CZ19" s="222">
        <f t="shared" si="3"/>
        <v>0</v>
      </c>
      <c r="DA19" s="222">
        <f t="shared" si="3"/>
        <v>0</v>
      </c>
      <c r="DB19" s="222">
        <f t="shared" si="3"/>
        <v>0</v>
      </c>
      <c r="DC19" s="222">
        <f t="shared" si="3"/>
        <v>0</v>
      </c>
      <c r="DD19" s="222">
        <f t="shared" si="4"/>
        <v>0</v>
      </c>
      <c r="DE19" s="222">
        <f t="shared" si="4"/>
        <v>0</v>
      </c>
      <c r="DF19" s="222">
        <f t="shared" si="4"/>
        <v>3.8416000000000006E-2</v>
      </c>
      <c r="DG19" s="222">
        <f t="shared" si="4"/>
        <v>2.9298000000000005E-2</v>
      </c>
      <c r="DH19" s="222">
        <f t="shared" si="4"/>
        <v>0.13912199999999997</v>
      </c>
      <c r="DI19" s="222">
        <f t="shared" si="4"/>
        <v>0</v>
      </c>
      <c r="DJ19" s="222">
        <f t="shared" si="4"/>
        <v>0</v>
      </c>
      <c r="DK19" s="222">
        <f t="shared" si="4"/>
        <v>0</v>
      </c>
      <c r="DL19" s="222">
        <f t="shared" si="4"/>
        <v>0</v>
      </c>
      <c r="DM19" s="222">
        <f t="shared" si="4"/>
        <v>0</v>
      </c>
      <c r="DN19" s="222">
        <f t="shared" si="4"/>
        <v>0</v>
      </c>
      <c r="DO19" s="222">
        <f t="shared" si="4"/>
        <v>0</v>
      </c>
      <c r="DP19" s="222">
        <f t="shared" si="4"/>
        <v>3.6539999999999997E-3</v>
      </c>
      <c r="DQ19" s="222">
        <f t="shared" si="4"/>
        <v>8.9309999999999987E-2</v>
      </c>
      <c r="DR19" s="222">
        <f t="shared" si="4"/>
        <v>4.6248000000000004E-2</v>
      </c>
      <c r="DS19" s="222">
        <f t="shared" si="4"/>
        <v>0</v>
      </c>
      <c r="DT19" s="222">
        <f t="shared" si="5"/>
        <v>3.102000000000001E-3</v>
      </c>
      <c r="DU19" s="222">
        <f t="shared" si="5"/>
        <v>3.7799999999999997E-4</v>
      </c>
      <c r="DV19" s="222">
        <f t="shared" si="5"/>
        <v>0</v>
      </c>
      <c r="DW19" s="222">
        <f t="shared" si="5"/>
        <v>-7.0299999999999996E-4</v>
      </c>
      <c r="DX19" s="222">
        <f t="shared" si="5"/>
        <v>0</v>
      </c>
      <c r="DY19" s="222">
        <f t="shared" si="5"/>
        <v>8.069999999999999E-3</v>
      </c>
      <c r="DZ19" s="222">
        <f t="shared" si="5"/>
        <v>-4.5999999999999973E-5</v>
      </c>
      <c r="EA19" s="222">
        <f t="shared" si="5"/>
        <v>0</v>
      </c>
      <c r="EB19" s="222">
        <f t="shared" si="5"/>
        <v>0</v>
      </c>
      <c r="EC19" s="222">
        <f t="shared" si="5"/>
        <v>0.12629099999999999</v>
      </c>
      <c r="ED19" s="222">
        <f t="shared" si="5"/>
        <v>0.12497400000000002</v>
      </c>
      <c r="EE19" s="222">
        <f t="shared" si="5"/>
        <v>0</v>
      </c>
      <c r="EF19" s="222">
        <f t="shared" si="5"/>
        <v>0</v>
      </c>
      <c r="EG19" s="222">
        <f t="shared" si="5"/>
        <v>0.10546799999999999</v>
      </c>
      <c r="EH19" s="222">
        <f t="shared" si="5"/>
        <v>1.8979999999999999E-3</v>
      </c>
      <c r="EI19" s="222">
        <f t="shared" si="5"/>
        <v>0</v>
      </c>
      <c r="EJ19" s="222">
        <f t="shared" si="6"/>
        <v>0</v>
      </c>
      <c r="EK19" s="222">
        <f t="shared" si="6"/>
        <v>2.349E-3</v>
      </c>
      <c r="EL19" s="222">
        <f t="shared" si="6"/>
        <v>4.2239999999999995E-3</v>
      </c>
      <c r="EM19" s="222">
        <f t="shared" si="6"/>
        <v>1.866E-2</v>
      </c>
      <c r="EN19" s="222">
        <f t="shared" si="6"/>
        <v>0</v>
      </c>
      <c r="EO19" s="222">
        <f t="shared" si="8"/>
        <v>24.844280000000001</v>
      </c>
      <c r="EP19" s="34">
        <f t="shared" si="9"/>
        <v>6.7414730043673333E-6</v>
      </c>
      <c r="EQ19" s="160">
        <f t="shared" si="10"/>
        <v>0</v>
      </c>
      <c r="ES19" s="160">
        <f t="shared" si="11"/>
        <v>0</v>
      </c>
      <c r="EU19" t="s">
        <v>24</v>
      </c>
      <c r="EV19" s="34">
        <v>0</v>
      </c>
    </row>
    <row r="20" spans="1:152">
      <c r="A20" t="s">
        <v>27</v>
      </c>
      <c r="B20" s="222">
        <v>1031.1499999999992</v>
      </c>
      <c r="C20" s="222">
        <v>9.8500000000000014</v>
      </c>
      <c r="D20" s="222">
        <v>7243.849999999994</v>
      </c>
      <c r="E20" s="222"/>
      <c r="F20" s="222">
        <v>7776.0000000000018</v>
      </c>
      <c r="G20" s="222"/>
      <c r="H20" s="222">
        <v>0.97</v>
      </c>
      <c r="I20" s="222">
        <v>259.60000000000008</v>
      </c>
      <c r="J20" s="222">
        <v>348.01</v>
      </c>
      <c r="K20" s="222">
        <v>55.77</v>
      </c>
      <c r="L20" s="222">
        <v>1276.9499999999989</v>
      </c>
      <c r="M20" s="222">
        <v>283.66999999999996</v>
      </c>
      <c r="N20" s="222"/>
      <c r="O20" s="222">
        <v>1.46</v>
      </c>
      <c r="P20" s="222"/>
      <c r="Q20" s="222">
        <v>39.410000000000004</v>
      </c>
      <c r="R20" s="222"/>
      <c r="S20" s="222"/>
      <c r="T20" s="222">
        <v>0.1</v>
      </c>
      <c r="U20" s="222"/>
      <c r="V20" s="222"/>
      <c r="W20" s="222">
        <v>50.500000000000043</v>
      </c>
      <c r="X20" s="222">
        <v>83.229999999999905</v>
      </c>
      <c r="Y20" s="222">
        <v>58.319999999999979</v>
      </c>
      <c r="Z20" s="222"/>
      <c r="AA20" s="222"/>
      <c r="AB20" s="222">
        <v>127.89999999999999</v>
      </c>
      <c r="AC20" s="222">
        <v>561.72</v>
      </c>
      <c r="AD20" s="222"/>
      <c r="AE20" s="222"/>
      <c r="AF20" s="222"/>
      <c r="AG20" s="222"/>
      <c r="AH20" s="222"/>
      <c r="AI20" s="222"/>
      <c r="AJ20" s="222"/>
      <c r="AK20" s="222">
        <v>509.23999999999995</v>
      </c>
      <c r="AL20" s="222">
        <v>205.78000000000006</v>
      </c>
      <c r="AM20" s="222">
        <v>432.48</v>
      </c>
      <c r="AN20" s="222"/>
      <c r="AO20" s="222"/>
      <c r="AP20" s="222"/>
      <c r="AQ20" s="222"/>
      <c r="AR20" s="222"/>
      <c r="AS20" s="222">
        <v>1.1100000000000001</v>
      </c>
      <c r="AT20" s="222">
        <v>1.71</v>
      </c>
      <c r="AU20" s="222">
        <v>24.679999999999996</v>
      </c>
      <c r="AV20" s="222">
        <v>219.70000000000005</v>
      </c>
      <c r="AW20" s="222">
        <v>741.09</v>
      </c>
      <c r="AX20" s="222"/>
      <c r="AY20" s="222">
        <v>12.009999999999996</v>
      </c>
      <c r="AZ20" s="222">
        <v>504.51000000000033</v>
      </c>
      <c r="BA20" s="222">
        <v>12.28</v>
      </c>
      <c r="BB20" s="222">
        <v>-0.88000000000000012</v>
      </c>
      <c r="BC20" s="222"/>
      <c r="BD20" s="222">
        <v>6.2600000000000007</v>
      </c>
      <c r="BE20" s="222">
        <v>13.909999999999998</v>
      </c>
      <c r="BF20" s="222"/>
      <c r="BG20" s="222"/>
      <c r="BH20" s="222">
        <v>719.56000000000006</v>
      </c>
      <c r="BI20" s="222">
        <v>424.43000000000006</v>
      </c>
      <c r="BJ20" s="222">
        <v>27.41</v>
      </c>
      <c r="BK20" s="222"/>
      <c r="BL20" s="222">
        <v>440.26000000000005</v>
      </c>
      <c r="BM20" s="222">
        <v>44.76</v>
      </c>
      <c r="BN20" s="222">
        <v>51.429999999999993</v>
      </c>
      <c r="BO20" s="222"/>
      <c r="BP20" s="222">
        <v>11.749999999999996</v>
      </c>
      <c r="BQ20" s="222">
        <v>368.21999999999991</v>
      </c>
      <c r="BR20" s="222">
        <v>548.18999999999994</v>
      </c>
      <c r="BS20" s="222">
        <v>69.839999999999989</v>
      </c>
      <c r="BT20" s="222">
        <v>24598.189999999991</v>
      </c>
      <c r="BV20" t="s">
        <v>27</v>
      </c>
      <c r="BW20" s="222">
        <f t="shared" si="7"/>
        <v>18.457584999999984</v>
      </c>
      <c r="BX20" s="222">
        <f t="shared" si="2"/>
        <v>3.1520000000000006E-2</v>
      </c>
      <c r="BY20" s="222">
        <f t="shared" si="2"/>
        <v>220.21303999999981</v>
      </c>
      <c r="BZ20" s="222">
        <f t="shared" si="2"/>
        <v>0</v>
      </c>
      <c r="CA20" s="222">
        <f t="shared" si="2"/>
        <v>347.58720000000005</v>
      </c>
      <c r="CB20" s="222">
        <f t="shared" si="2"/>
        <v>0</v>
      </c>
      <c r="CC20" s="222">
        <f t="shared" si="2"/>
        <v>1.7847999999999999E-2</v>
      </c>
      <c r="CD20" s="222">
        <f t="shared" si="2"/>
        <v>0.77880000000000027</v>
      </c>
      <c r="CE20" s="222">
        <f t="shared" si="2"/>
        <v>0.31320899999999996</v>
      </c>
      <c r="CF20" s="222">
        <f t="shared" si="2"/>
        <v>2.7885000000000004E-2</v>
      </c>
      <c r="CG20" s="222">
        <f t="shared" si="2"/>
        <v>21.835844999999981</v>
      </c>
      <c r="CH20" s="222">
        <f t="shared" si="2"/>
        <v>0.82264299999999979</v>
      </c>
      <c r="CI20" s="222">
        <f t="shared" si="2"/>
        <v>0</v>
      </c>
      <c r="CJ20" s="222">
        <f t="shared" si="2"/>
        <v>1.0511999999999999E-2</v>
      </c>
      <c r="CK20" s="222">
        <f t="shared" si="2"/>
        <v>0</v>
      </c>
      <c r="CL20" s="222">
        <f t="shared" si="2"/>
        <v>9.8525000000000015E-2</v>
      </c>
      <c r="CM20" s="222">
        <f t="shared" ref="CM20:DB30" si="12">CM$3*R20</f>
        <v>0</v>
      </c>
      <c r="CN20" s="222">
        <f t="shared" si="3"/>
        <v>0</v>
      </c>
      <c r="CO20" s="222">
        <f t="shared" si="3"/>
        <v>3.3E-4</v>
      </c>
      <c r="CP20" s="222">
        <f t="shared" si="3"/>
        <v>0</v>
      </c>
      <c r="CQ20" s="222">
        <f t="shared" si="3"/>
        <v>0</v>
      </c>
      <c r="CR20" s="222">
        <f t="shared" si="3"/>
        <v>9.0900000000000078E-2</v>
      </c>
      <c r="CS20" s="222">
        <f t="shared" si="3"/>
        <v>1.6396309999999981</v>
      </c>
      <c r="CT20" s="222">
        <f t="shared" si="3"/>
        <v>0.79898399999999969</v>
      </c>
      <c r="CU20" s="222">
        <f t="shared" si="3"/>
        <v>0</v>
      </c>
      <c r="CV20" s="222">
        <f t="shared" si="3"/>
        <v>0</v>
      </c>
      <c r="CW20" s="222">
        <f t="shared" si="3"/>
        <v>0.58833999999999997</v>
      </c>
      <c r="CX20" s="222">
        <f t="shared" si="3"/>
        <v>1.7975040000000002</v>
      </c>
      <c r="CY20" s="222">
        <f t="shared" si="3"/>
        <v>0</v>
      </c>
      <c r="CZ20" s="222">
        <f t="shared" si="3"/>
        <v>0</v>
      </c>
      <c r="DA20" s="222">
        <f t="shared" si="3"/>
        <v>0</v>
      </c>
      <c r="DB20" s="222">
        <f t="shared" si="3"/>
        <v>0</v>
      </c>
      <c r="DC20" s="222">
        <f t="shared" ref="DC20:DR30" si="13">DC$3*AH20</f>
        <v>0</v>
      </c>
      <c r="DD20" s="222">
        <f t="shared" si="4"/>
        <v>0</v>
      </c>
      <c r="DE20" s="222">
        <f t="shared" si="4"/>
        <v>0</v>
      </c>
      <c r="DF20" s="222">
        <f t="shared" si="4"/>
        <v>2.4952759999999996</v>
      </c>
      <c r="DG20" s="222">
        <f t="shared" si="4"/>
        <v>1.1729460000000003</v>
      </c>
      <c r="DH20" s="222">
        <f t="shared" si="4"/>
        <v>7.6548960000000008</v>
      </c>
      <c r="DI20" s="222">
        <f t="shared" si="4"/>
        <v>0</v>
      </c>
      <c r="DJ20" s="222">
        <f t="shared" si="4"/>
        <v>0</v>
      </c>
      <c r="DK20" s="222">
        <f t="shared" si="4"/>
        <v>0</v>
      </c>
      <c r="DL20" s="222">
        <f t="shared" si="4"/>
        <v>0</v>
      </c>
      <c r="DM20" s="222">
        <f t="shared" si="4"/>
        <v>0</v>
      </c>
      <c r="DN20" s="222">
        <f t="shared" si="4"/>
        <v>3.2412000000000003E-2</v>
      </c>
      <c r="DO20" s="222">
        <f t="shared" si="4"/>
        <v>8.6525999999999992E-2</v>
      </c>
      <c r="DP20" s="222">
        <f t="shared" si="4"/>
        <v>0.50100399999999989</v>
      </c>
      <c r="DQ20" s="222">
        <f t="shared" si="4"/>
        <v>4.2841500000000012</v>
      </c>
      <c r="DR20" s="222">
        <f t="shared" si="4"/>
        <v>3.0384690000000005</v>
      </c>
      <c r="DS20" s="222">
        <f t="shared" ref="DS20:EH30" si="14">DS$3*AX20</f>
        <v>0</v>
      </c>
      <c r="DT20" s="222">
        <f t="shared" si="5"/>
        <v>0.16934099999999994</v>
      </c>
      <c r="DU20" s="222">
        <f t="shared" si="5"/>
        <v>2.1189420000000014</v>
      </c>
      <c r="DV20" s="222">
        <f t="shared" si="5"/>
        <v>0.77609600000000001</v>
      </c>
      <c r="DW20" s="222">
        <f t="shared" si="5"/>
        <v>-1.6720000000000003E-3</v>
      </c>
      <c r="DX20" s="222">
        <f t="shared" si="5"/>
        <v>0</v>
      </c>
      <c r="DY20" s="222">
        <f t="shared" si="5"/>
        <v>0.16839400000000002</v>
      </c>
      <c r="DZ20" s="222">
        <f t="shared" si="5"/>
        <v>6.3985999999999987E-2</v>
      </c>
      <c r="EA20" s="222">
        <f t="shared" si="5"/>
        <v>0</v>
      </c>
      <c r="EB20" s="222">
        <f t="shared" si="5"/>
        <v>0</v>
      </c>
      <c r="EC20" s="222">
        <f t="shared" si="5"/>
        <v>9.2823240000000009</v>
      </c>
      <c r="ED20" s="222">
        <f t="shared" si="5"/>
        <v>4.4989580000000009</v>
      </c>
      <c r="EE20" s="222">
        <f t="shared" si="5"/>
        <v>9.0453000000000006E-2</v>
      </c>
      <c r="EF20" s="222">
        <f t="shared" si="5"/>
        <v>0</v>
      </c>
      <c r="EG20" s="222">
        <f t="shared" si="5"/>
        <v>6.2076660000000006</v>
      </c>
      <c r="EH20" s="222">
        <f t="shared" si="5"/>
        <v>5.8187999999999997E-2</v>
      </c>
      <c r="EI20" s="222">
        <f t="shared" ref="EI20:EN30" si="15">EI$3*BN20</f>
        <v>0.20057699999999995</v>
      </c>
      <c r="EJ20" s="222">
        <f t="shared" si="6"/>
        <v>0</v>
      </c>
      <c r="EK20" s="222">
        <f t="shared" si="6"/>
        <v>0.10222499999999997</v>
      </c>
      <c r="EL20" s="222">
        <f t="shared" si="6"/>
        <v>0.88372799999999974</v>
      </c>
      <c r="EM20" s="222">
        <f t="shared" si="6"/>
        <v>1.0963799999999999</v>
      </c>
      <c r="EN20" s="222">
        <f t="shared" si="6"/>
        <v>0.10475999999999999</v>
      </c>
      <c r="EO20" s="222">
        <f t="shared" si="8"/>
        <v>660.19632599999989</v>
      </c>
      <c r="EP20" s="34">
        <f t="shared" si="9"/>
        <v>1.7914367851720777E-4</v>
      </c>
      <c r="EQ20" s="160">
        <f t="shared" si="10"/>
        <v>2.0000000000000001E-4</v>
      </c>
      <c r="ES20" s="160">
        <f t="shared" si="11"/>
        <v>2.0000000000000001E-4</v>
      </c>
      <c r="EU20" t="s">
        <v>27</v>
      </c>
      <c r="EV20" s="34">
        <v>2.0000000000000001E-4</v>
      </c>
    </row>
    <row r="21" spans="1:152">
      <c r="A21" t="s">
        <v>30</v>
      </c>
      <c r="B21" s="222">
        <v>52842.55</v>
      </c>
      <c r="C21" s="222">
        <v>327.05999999999983</v>
      </c>
      <c r="D21" s="222">
        <v>6744.4899999999989</v>
      </c>
      <c r="E21" s="222"/>
      <c r="F21" s="222">
        <v>18466.290000000008</v>
      </c>
      <c r="G21" s="222"/>
      <c r="H21" s="222">
        <v>1.62</v>
      </c>
      <c r="I21" s="222">
        <v>442.2700000000001</v>
      </c>
      <c r="J21" s="222">
        <v>592.37</v>
      </c>
      <c r="K21" s="222">
        <v>94.87</v>
      </c>
      <c r="L21" s="222">
        <v>2177.4899999999966</v>
      </c>
      <c r="M21" s="222">
        <v>495.77</v>
      </c>
      <c r="N21" s="222"/>
      <c r="O21" s="222">
        <v>2.6599999999999997</v>
      </c>
      <c r="P21" s="222"/>
      <c r="Q21" s="222">
        <v>116.80000000000008</v>
      </c>
      <c r="R21" s="222"/>
      <c r="S21" s="222"/>
      <c r="T21" s="222">
        <v>0.79</v>
      </c>
      <c r="U21" s="222"/>
      <c r="V21" s="222"/>
      <c r="W21" s="222">
        <v>181.35000000000005</v>
      </c>
      <c r="X21" s="222">
        <v>291.77999999999997</v>
      </c>
      <c r="Y21" s="222">
        <v>219.73000000000002</v>
      </c>
      <c r="Z21" s="222"/>
      <c r="AA21" s="222"/>
      <c r="AB21" s="222">
        <v>180.6</v>
      </c>
      <c r="AC21" s="222">
        <v>233.89999999999995</v>
      </c>
      <c r="AD21" s="222"/>
      <c r="AE21" s="222"/>
      <c r="AF21" s="222"/>
      <c r="AG21" s="222"/>
      <c r="AH21" s="222"/>
      <c r="AI21" s="222"/>
      <c r="AJ21" s="222"/>
      <c r="AK21" s="222">
        <v>861.6700000000003</v>
      </c>
      <c r="AL21" s="222">
        <v>465.57</v>
      </c>
      <c r="AM21" s="222">
        <v>738.21000000000015</v>
      </c>
      <c r="AN21" s="222"/>
      <c r="AO21" s="222"/>
      <c r="AP21" s="222"/>
      <c r="AQ21" s="222"/>
      <c r="AR21" s="222"/>
      <c r="AS21" s="222">
        <v>2.4</v>
      </c>
      <c r="AT21" s="222">
        <v>-3.72</v>
      </c>
      <c r="AU21" s="222">
        <v>43.61</v>
      </c>
      <c r="AV21" s="222">
        <v>815.86</v>
      </c>
      <c r="AW21" s="222">
        <v>1266.6900000000003</v>
      </c>
      <c r="AX21" s="222"/>
      <c r="AY21" s="222">
        <v>39.560000000000009</v>
      </c>
      <c r="AZ21" s="222">
        <v>511.27000000000038</v>
      </c>
      <c r="BA21" s="222">
        <v>12.28</v>
      </c>
      <c r="BB21" s="222">
        <v>-1.3599999999999999</v>
      </c>
      <c r="BC21" s="222"/>
      <c r="BD21" s="222">
        <v>10.129999999999999</v>
      </c>
      <c r="BE21" s="222">
        <v>23.400000000000002</v>
      </c>
      <c r="BF21" s="222"/>
      <c r="BG21" s="222"/>
      <c r="BH21" s="222">
        <v>1233.9300000000003</v>
      </c>
      <c r="BI21" s="222">
        <v>762.63</v>
      </c>
      <c r="BJ21" s="222">
        <v>46.88</v>
      </c>
      <c r="BK21" s="222"/>
      <c r="BL21" s="222">
        <v>749.54000000000019</v>
      </c>
      <c r="BM21" s="222">
        <v>77.349999999999994</v>
      </c>
      <c r="BN21" s="222">
        <v>86.3</v>
      </c>
      <c r="BO21" s="222"/>
      <c r="BP21" s="222">
        <v>41.949999999999996</v>
      </c>
      <c r="BQ21" s="222">
        <v>411.66</v>
      </c>
      <c r="BR21" s="222">
        <v>930.39000000000021</v>
      </c>
      <c r="BS21" s="222">
        <v>69.839999999999989</v>
      </c>
      <c r="BT21" s="222">
        <v>92608.43</v>
      </c>
      <c r="BV21" t="s">
        <v>30</v>
      </c>
      <c r="BW21" s="222">
        <f t="shared" si="7"/>
        <v>945.88164500000005</v>
      </c>
      <c r="BX21" s="222">
        <f t="shared" si="7"/>
        <v>1.0465919999999995</v>
      </c>
      <c r="BY21" s="222">
        <f t="shared" si="7"/>
        <v>205.03249599999995</v>
      </c>
      <c r="BZ21" s="222">
        <f t="shared" si="7"/>
        <v>0</v>
      </c>
      <c r="CA21" s="222">
        <f t="shared" si="7"/>
        <v>825.44316300000025</v>
      </c>
      <c r="CB21" s="222">
        <f t="shared" si="7"/>
        <v>0</v>
      </c>
      <c r="CC21" s="222">
        <f t="shared" si="7"/>
        <v>2.9808000000000001E-2</v>
      </c>
      <c r="CD21" s="222">
        <f t="shared" si="7"/>
        <v>1.3268100000000003</v>
      </c>
      <c r="CE21" s="222">
        <f t="shared" si="7"/>
        <v>0.53313299999999997</v>
      </c>
      <c r="CF21" s="222">
        <f t="shared" si="7"/>
        <v>4.7435000000000005E-2</v>
      </c>
      <c r="CG21" s="222">
        <f t="shared" si="7"/>
        <v>37.235078999999942</v>
      </c>
      <c r="CH21" s="222">
        <f t="shared" si="7"/>
        <v>1.4377329999999999</v>
      </c>
      <c r="CI21" s="222">
        <f t="shared" si="7"/>
        <v>0</v>
      </c>
      <c r="CJ21" s="222">
        <f t="shared" si="7"/>
        <v>1.9151999999999999E-2</v>
      </c>
      <c r="CK21" s="222">
        <f t="shared" si="7"/>
        <v>0</v>
      </c>
      <c r="CL21" s="222">
        <f t="shared" si="7"/>
        <v>0.2920000000000002</v>
      </c>
      <c r="CM21" s="222">
        <f t="shared" si="12"/>
        <v>0</v>
      </c>
      <c r="CN21" s="222">
        <f t="shared" si="12"/>
        <v>0</v>
      </c>
      <c r="CO21" s="222">
        <f t="shared" si="12"/>
        <v>2.6069999999999999E-3</v>
      </c>
      <c r="CP21" s="222">
        <f t="shared" si="12"/>
        <v>0</v>
      </c>
      <c r="CQ21" s="222">
        <f t="shared" si="12"/>
        <v>0</v>
      </c>
      <c r="CR21" s="222">
        <f t="shared" si="12"/>
        <v>0.32643000000000011</v>
      </c>
      <c r="CS21" s="222">
        <f t="shared" si="12"/>
        <v>5.7480659999999988</v>
      </c>
      <c r="CT21" s="222">
        <f t="shared" si="12"/>
        <v>3.0103010000000001</v>
      </c>
      <c r="CU21" s="222">
        <f t="shared" si="12"/>
        <v>0</v>
      </c>
      <c r="CV21" s="222">
        <f t="shared" si="12"/>
        <v>0</v>
      </c>
      <c r="CW21" s="222">
        <f t="shared" si="12"/>
        <v>0.83075999999999994</v>
      </c>
      <c r="CX21" s="222">
        <f t="shared" si="12"/>
        <v>0.74847999999999992</v>
      </c>
      <c r="CY21" s="222">
        <f t="shared" si="12"/>
        <v>0</v>
      </c>
      <c r="CZ21" s="222">
        <f t="shared" si="12"/>
        <v>0</v>
      </c>
      <c r="DA21" s="222">
        <f t="shared" si="12"/>
        <v>0</v>
      </c>
      <c r="DB21" s="222">
        <f t="shared" si="12"/>
        <v>0</v>
      </c>
      <c r="DC21" s="222">
        <f t="shared" si="13"/>
        <v>0</v>
      </c>
      <c r="DD21" s="222">
        <f t="shared" si="13"/>
        <v>0</v>
      </c>
      <c r="DE21" s="222">
        <f t="shared" si="13"/>
        <v>0</v>
      </c>
      <c r="DF21" s="222">
        <f t="shared" si="13"/>
        <v>4.2221830000000011</v>
      </c>
      <c r="DG21" s="222">
        <f t="shared" si="13"/>
        <v>2.6537489999999999</v>
      </c>
      <c r="DH21" s="222">
        <f t="shared" si="13"/>
        <v>13.066317000000003</v>
      </c>
      <c r="DI21" s="222">
        <f t="shared" si="13"/>
        <v>0</v>
      </c>
      <c r="DJ21" s="222">
        <f t="shared" si="13"/>
        <v>0</v>
      </c>
      <c r="DK21" s="222">
        <f t="shared" si="13"/>
        <v>0</v>
      </c>
      <c r="DL21" s="222">
        <f t="shared" si="13"/>
        <v>0</v>
      </c>
      <c r="DM21" s="222">
        <f t="shared" si="13"/>
        <v>0</v>
      </c>
      <c r="DN21" s="222">
        <f t="shared" si="13"/>
        <v>7.0080000000000003E-2</v>
      </c>
      <c r="DO21" s="222">
        <f t="shared" si="13"/>
        <v>-0.18823200000000001</v>
      </c>
      <c r="DP21" s="222">
        <f t="shared" si="13"/>
        <v>0.88528299999999993</v>
      </c>
      <c r="DQ21" s="222">
        <f t="shared" si="13"/>
        <v>15.909269999999999</v>
      </c>
      <c r="DR21" s="222">
        <f t="shared" si="13"/>
        <v>5.1934290000000018</v>
      </c>
      <c r="DS21" s="222">
        <f t="shared" si="14"/>
        <v>0</v>
      </c>
      <c r="DT21" s="222">
        <f t="shared" si="14"/>
        <v>0.55779600000000007</v>
      </c>
      <c r="DU21" s="222">
        <f t="shared" si="14"/>
        <v>2.1473340000000016</v>
      </c>
      <c r="DV21" s="222">
        <f t="shared" si="14"/>
        <v>0.77609600000000001</v>
      </c>
      <c r="DW21" s="222">
        <f t="shared" si="14"/>
        <v>-2.5839999999999999E-3</v>
      </c>
      <c r="DX21" s="222">
        <f t="shared" si="14"/>
        <v>0</v>
      </c>
      <c r="DY21" s="222">
        <f t="shared" si="14"/>
        <v>0.27249699999999999</v>
      </c>
      <c r="DZ21" s="222">
        <f t="shared" si="14"/>
        <v>0.10764000000000001</v>
      </c>
      <c r="EA21" s="222">
        <f t="shared" si="14"/>
        <v>0</v>
      </c>
      <c r="EB21" s="222">
        <f t="shared" si="14"/>
        <v>0</v>
      </c>
      <c r="EC21" s="222">
        <f t="shared" si="14"/>
        <v>15.917697000000004</v>
      </c>
      <c r="ED21" s="222">
        <f t="shared" si="14"/>
        <v>8.0838780000000003</v>
      </c>
      <c r="EE21" s="222">
        <f t="shared" si="14"/>
        <v>0.15470400000000001</v>
      </c>
      <c r="EF21" s="222">
        <f t="shared" si="14"/>
        <v>0</v>
      </c>
      <c r="EG21" s="222">
        <f t="shared" si="14"/>
        <v>10.568514000000002</v>
      </c>
      <c r="EH21" s="222">
        <f t="shared" si="14"/>
        <v>0.10055499999999999</v>
      </c>
      <c r="EI21" s="222">
        <f t="shared" si="15"/>
        <v>0.33656999999999998</v>
      </c>
      <c r="EJ21" s="222">
        <f t="shared" si="15"/>
        <v>0</v>
      </c>
      <c r="EK21" s="222">
        <f t="shared" si="15"/>
        <v>0.36496499999999993</v>
      </c>
      <c r="EL21" s="222">
        <f t="shared" si="15"/>
        <v>0.98798399999999997</v>
      </c>
      <c r="EM21" s="222">
        <f t="shared" si="15"/>
        <v>1.8607800000000005</v>
      </c>
      <c r="EN21" s="222">
        <f t="shared" si="15"/>
        <v>0.10475999999999999</v>
      </c>
      <c r="EO21" s="222">
        <f t="shared" si="8"/>
        <v>2113.1429550000012</v>
      </c>
      <c r="EP21" s="34">
        <f t="shared" si="9"/>
        <v>5.7339943783846908E-4</v>
      </c>
      <c r="EQ21" s="160">
        <f t="shared" si="10"/>
        <v>5.9999999999999995E-4</v>
      </c>
      <c r="ES21" s="160">
        <f t="shared" si="11"/>
        <v>5.9999999999999995E-4</v>
      </c>
      <c r="EU21" t="s">
        <v>30</v>
      </c>
      <c r="EV21" s="34">
        <v>5.9999999999999995E-4</v>
      </c>
    </row>
    <row r="22" spans="1:152">
      <c r="A22" t="s">
        <v>31</v>
      </c>
      <c r="B22" s="222">
        <v>3260.7400000000021</v>
      </c>
      <c r="C22" s="222">
        <v>-0.35</v>
      </c>
      <c r="D22" s="222">
        <v>214.83000000000004</v>
      </c>
      <c r="E22" s="222"/>
      <c r="F22" s="222">
        <v>4774.9100000000017</v>
      </c>
      <c r="G22" s="222"/>
      <c r="H22" s="222">
        <v>0.31</v>
      </c>
      <c r="I22" s="222">
        <v>41.69</v>
      </c>
      <c r="J22" s="222">
        <v>54.3</v>
      </c>
      <c r="K22" s="222">
        <v>8.8800000000000008</v>
      </c>
      <c r="L22" s="222">
        <v>194.13000000000008</v>
      </c>
      <c r="M22" s="222">
        <v>33.86999999999999</v>
      </c>
      <c r="N22" s="222"/>
      <c r="O22" s="222">
        <v>4.9999999999999947E-2</v>
      </c>
      <c r="P22" s="222"/>
      <c r="Q22" s="222">
        <v>15.989999999999986</v>
      </c>
      <c r="R22" s="222"/>
      <c r="S22" s="222"/>
      <c r="T22" s="222">
        <v>0.04</v>
      </c>
      <c r="U22" s="222"/>
      <c r="V22" s="222"/>
      <c r="W22" s="222">
        <v>17.770000000000007</v>
      </c>
      <c r="X22" s="222">
        <v>29.610000000000003</v>
      </c>
      <c r="Y22" s="222">
        <v>22.4</v>
      </c>
      <c r="Z22" s="222"/>
      <c r="AA22" s="222"/>
      <c r="AB22" s="222">
        <v>39.639999999999993</v>
      </c>
      <c r="AC22" s="222">
        <v>22.819999999999997</v>
      </c>
      <c r="AD22" s="222"/>
      <c r="AE22" s="222"/>
      <c r="AF22" s="222"/>
      <c r="AG22" s="222"/>
      <c r="AH22" s="222"/>
      <c r="AI22" s="222"/>
      <c r="AJ22" s="222"/>
      <c r="AK22" s="222">
        <v>54.470000000000006</v>
      </c>
      <c r="AL22" s="222">
        <v>42.569999999999993</v>
      </c>
      <c r="AM22" s="222">
        <v>63.99</v>
      </c>
      <c r="AN22" s="222"/>
      <c r="AO22" s="222"/>
      <c r="AP22" s="222"/>
      <c r="AQ22" s="222"/>
      <c r="AR22" s="222"/>
      <c r="AS22" s="222">
        <v>0.59000000000000008</v>
      </c>
      <c r="AT22" s="222">
        <v>0.17</v>
      </c>
      <c r="AU22" s="222">
        <v>5.59</v>
      </c>
      <c r="AV22" s="222">
        <v>92.58</v>
      </c>
      <c r="AW22" s="222">
        <v>112.36</v>
      </c>
      <c r="AX22" s="222"/>
      <c r="AY22" s="222">
        <v>6.7699999999999978</v>
      </c>
      <c r="AZ22" s="222">
        <v>298.46000000000015</v>
      </c>
      <c r="BA22" s="222">
        <v>6.9500000000000011</v>
      </c>
      <c r="BB22" s="222">
        <v>0.3</v>
      </c>
      <c r="BC22" s="222"/>
      <c r="BD22" s="222">
        <v>1.7799999999999998</v>
      </c>
      <c r="BE22" s="222">
        <v>2.37</v>
      </c>
      <c r="BF22" s="222"/>
      <c r="BG22" s="222"/>
      <c r="BH22" s="222">
        <v>102.52000000000002</v>
      </c>
      <c r="BI22" s="222">
        <v>71.08</v>
      </c>
      <c r="BJ22" s="222">
        <v>5.51</v>
      </c>
      <c r="BK22" s="222"/>
      <c r="BL22" s="222">
        <v>75.28</v>
      </c>
      <c r="BM22" s="222">
        <v>4.51</v>
      </c>
      <c r="BN22" s="222">
        <v>17.150000000000002</v>
      </c>
      <c r="BO22" s="222"/>
      <c r="BP22" s="222">
        <v>4.2599999999999989</v>
      </c>
      <c r="BQ22" s="222">
        <v>190.09999999999991</v>
      </c>
      <c r="BR22" s="222">
        <v>90.579999999999984</v>
      </c>
      <c r="BS22" s="222">
        <v>43.5</v>
      </c>
      <c r="BT22" s="222">
        <v>10025.070000000007</v>
      </c>
      <c r="BV22" t="s">
        <v>31</v>
      </c>
      <c r="BW22" s="222">
        <f t="shared" si="7"/>
        <v>58.367246000000037</v>
      </c>
      <c r="BX22" s="222">
        <f t="shared" si="7"/>
        <v>-1.1199999999999999E-3</v>
      </c>
      <c r="BY22" s="222">
        <f t="shared" si="7"/>
        <v>6.5308320000000011</v>
      </c>
      <c r="BZ22" s="222">
        <f t="shared" si="7"/>
        <v>0</v>
      </c>
      <c r="CA22" s="222">
        <f t="shared" si="7"/>
        <v>213.43847700000006</v>
      </c>
      <c r="CB22" s="222">
        <f t="shared" si="7"/>
        <v>0</v>
      </c>
      <c r="CC22" s="222">
        <f t="shared" si="7"/>
        <v>5.7039999999999999E-3</v>
      </c>
      <c r="CD22" s="222">
        <f t="shared" si="7"/>
        <v>0.12506999999999999</v>
      </c>
      <c r="CE22" s="222">
        <f t="shared" si="7"/>
        <v>4.8869999999999997E-2</v>
      </c>
      <c r="CF22" s="222">
        <f t="shared" si="7"/>
        <v>4.4400000000000004E-3</v>
      </c>
      <c r="CG22" s="222">
        <f t="shared" si="7"/>
        <v>3.3196230000000013</v>
      </c>
      <c r="CH22" s="222">
        <f t="shared" si="7"/>
        <v>9.8222999999999963E-2</v>
      </c>
      <c r="CI22" s="222">
        <f t="shared" si="7"/>
        <v>0</v>
      </c>
      <c r="CJ22" s="222">
        <f t="shared" si="7"/>
        <v>3.5999999999999959E-4</v>
      </c>
      <c r="CK22" s="222">
        <f t="shared" si="7"/>
        <v>0</v>
      </c>
      <c r="CL22" s="222">
        <f t="shared" si="7"/>
        <v>3.9974999999999969E-2</v>
      </c>
      <c r="CM22" s="222">
        <f t="shared" si="12"/>
        <v>0</v>
      </c>
      <c r="CN22" s="222">
        <f t="shared" si="12"/>
        <v>0</v>
      </c>
      <c r="CO22" s="222">
        <f t="shared" si="12"/>
        <v>1.3200000000000001E-4</v>
      </c>
      <c r="CP22" s="222">
        <f t="shared" si="12"/>
        <v>0</v>
      </c>
      <c r="CQ22" s="222">
        <f t="shared" si="12"/>
        <v>0</v>
      </c>
      <c r="CR22" s="222">
        <f t="shared" si="12"/>
        <v>3.1986000000000014E-2</v>
      </c>
      <c r="CS22" s="222">
        <f t="shared" si="12"/>
        <v>0.58331699999999997</v>
      </c>
      <c r="CT22" s="222">
        <f t="shared" si="12"/>
        <v>0.30687999999999999</v>
      </c>
      <c r="CU22" s="222">
        <f t="shared" si="12"/>
        <v>0</v>
      </c>
      <c r="CV22" s="222">
        <f t="shared" si="12"/>
        <v>0</v>
      </c>
      <c r="CW22" s="222">
        <f t="shared" si="12"/>
        <v>0.18234399999999998</v>
      </c>
      <c r="CX22" s="222">
        <f t="shared" si="12"/>
        <v>7.3023999999999992E-2</v>
      </c>
      <c r="CY22" s="222">
        <f t="shared" si="12"/>
        <v>0</v>
      </c>
      <c r="CZ22" s="222">
        <f t="shared" si="12"/>
        <v>0</v>
      </c>
      <c r="DA22" s="222">
        <f t="shared" si="12"/>
        <v>0</v>
      </c>
      <c r="DB22" s="222">
        <f t="shared" si="12"/>
        <v>0</v>
      </c>
      <c r="DC22" s="222">
        <f t="shared" si="13"/>
        <v>0</v>
      </c>
      <c r="DD22" s="222">
        <f t="shared" si="13"/>
        <v>0</v>
      </c>
      <c r="DE22" s="222">
        <f t="shared" si="13"/>
        <v>0</v>
      </c>
      <c r="DF22" s="222">
        <f t="shared" si="13"/>
        <v>0.266903</v>
      </c>
      <c r="DG22" s="222">
        <f t="shared" si="13"/>
        <v>0.24264899999999998</v>
      </c>
      <c r="DH22" s="222">
        <f t="shared" si="13"/>
        <v>1.1326230000000002</v>
      </c>
      <c r="DI22" s="222">
        <f t="shared" si="13"/>
        <v>0</v>
      </c>
      <c r="DJ22" s="222">
        <f t="shared" si="13"/>
        <v>0</v>
      </c>
      <c r="DK22" s="222">
        <f t="shared" si="13"/>
        <v>0</v>
      </c>
      <c r="DL22" s="222">
        <f t="shared" si="13"/>
        <v>0</v>
      </c>
      <c r="DM22" s="222">
        <f t="shared" si="13"/>
        <v>0</v>
      </c>
      <c r="DN22" s="222">
        <f t="shared" si="13"/>
        <v>1.7228000000000004E-2</v>
      </c>
      <c r="DO22" s="222">
        <f t="shared" si="13"/>
        <v>8.6020000000000003E-3</v>
      </c>
      <c r="DP22" s="222">
        <f t="shared" si="13"/>
        <v>0.11347699999999999</v>
      </c>
      <c r="DQ22" s="222">
        <f t="shared" si="13"/>
        <v>1.80531</v>
      </c>
      <c r="DR22" s="222">
        <f t="shared" si="13"/>
        <v>0.46067600000000003</v>
      </c>
      <c r="DS22" s="222">
        <f t="shared" si="14"/>
        <v>0</v>
      </c>
      <c r="DT22" s="222">
        <f t="shared" si="14"/>
        <v>9.5456999999999972E-2</v>
      </c>
      <c r="DU22" s="222">
        <f t="shared" si="14"/>
        <v>1.2535320000000005</v>
      </c>
      <c r="DV22" s="222">
        <f t="shared" si="14"/>
        <v>0.43924000000000013</v>
      </c>
      <c r="DW22" s="222">
        <f t="shared" si="14"/>
        <v>5.6999999999999998E-4</v>
      </c>
      <c r="DX22" s="222">
        <f t="shared" si="14"/>
        <v>0</v>
      </c>
      <c r="DY22" s="222">
        <f t="shared" si="14"/>
        <v>4.7881999999999994E-2</v>
      </c>
      <c r="DZ22" s="222">
        <f t="shared" si="14"/>
        <v>1.0902E-2</v>
      </c>
      <c r="EA22" s="222">
        <f t="shared" si="14"/>
        <v>0</v>
      </c>
      <c r="EB22" s="222">
        <f t="shared" si="14"/>
        <v>0</v>
      </c>
      <c r="EC22" s="222">
        <f t="shared" si="14"/>
        <v>1.3225080000000002</v>
      </c>
      <c r="ED22" s="222">
        <f t="shared" si="14"/>
        <v>0.75344800000000001</v>
      </c>
      <c r="EE22" s="222">
        <f t="shared" si="14"/>
        <v>1.8182999999999998E-2</v>
      </c>
      <c r="EF22" s="222">
        <f t="shared" si="14"/>
        <v>0</v>
      </c>
      <c r="EG22" s="222">
        <f t="shared" si="14"/>
        <v>1.0614479999999999</v>
      </c>
      <c r="EH22" s="222">
        <f t="shared" si="14"/>
        <v>5.8629999999999993E-3</v>
      </c>
      <c r="EI22" s="222">
        <f t="shared" si="15"/>
        <v>6.6885E-2</v>
      </c>
      <c r="EJ22" s="222">
        <f t="shared" si="15"/>
        <v>0</v>
      </c>
      <c r="EK22" s="222">
        <f t="shared" si="15"/>
        <v>3.7061999999999991E-2</v>
      </c>
      <c r="EL22" s="222">
        <f t="shared" si="15"/>
        <v>0.45623999999999976</v>
      </c>
      <c r="EM22" s="222">
        <f t="shared" si="15"/>
        <v>0.18115999999999996</v>
      </c>
      <c r="EN22" s="222">
        <f t="shared" si="15"/>
        <v>6.5250000000000002E-2</v>
      </c>
      <c r="EO22" s="222">
        <f t="shared" si="8"/>
        <v>293.01848100000001</v>
      </c>
      <c r="EP22" s="34">
        <f t="shared" si="9"/>
        <v>7.9510300940185114E-5</v>
      </c>
      <c r="EQ22" s="160">
        <f t="shared" si="10"/>
        <v>1E-4</v>
      </c>
      <c r="ES22" s="160">
        <f t="shared" si="11"/>
        <v>1E-4</v>
      </c>
      <c r="EU22" t="s">
        <v>31</v>
      </c>
      <c r="EV22" s="34">
        <v>1E-4</v>
      </c>
    </row>
    <row r="23" spans="1:152">
      <c r="A23" t="s">
        <v>32</v>
      </c>
      <c r="B23" s="222">
        <v>277327.42999999982</v>
      </c>
      <c r="C23" s="222">
        <v>151645.36000000002</v>
      </c>
      <c r="D23" s="222">
        <v>886758.0499999997</v>
      </c>
      <c r="E23" s="222">
        <v>200344.06999999995</v>
      </c>
      <c r="F23" s="222">
        <v>447215.50999999989</v>
      </c>
      <c r="G23" s="222">
        <v>150686.55000000002</v>
      </c>
      <c r="H23" s="222">
        <v>158191.08999999997</v>
      </c>
      <c r="I23" s="222">
        <v>61073.64</v>
      </c>
      <c r="J23" s="222">
        <v>81562.099999999991</v>
      </c>
      <c r="K23" s="222">
        <v>23930.689999999991</v>
      </c>
      <c r="L23" s="222">
        <v>446093.10999999958</v>
      </c>
      <c r="M23" s="222">
        <v>59629.049999999996</v>
      </c>
      <c r="N23" s="222">
        <v>1476446.9999999998</v>
      </c>
      <c r="O23" s="222">
        <v>157567.22999999998</v>
      </c>
      <c r="P23" s="222">
        <v>409293.1</v>
      </c>
      <c r="Q23" s="222">
        <v>161217.97999999989</v>
      </c>
      <c r="R23" s="222">
        <v>582870.49999999988</v>
      </c>
      <c r="S23" s="222">
        <v>407358.8400000002</v>
      </c>
      <c r="T23" s="222">
        <v>116804.32000000004</v>
      </c>
      <c r="U23" s="222">
        <v>173861.84000000003</v>
      </c>
      <c r="V23" s="222">
        <v>257021.11000000002</v>
      </c>
      <c r="W23" s="222">
        <v>203908.42</v>
      </c>
      <c r="X23" s="222">
        <v>367077.16</v>
      </c>
      <c r="Y23" s="222">
        <v>294387.19000000029</v>
      </c>
      <c r="Z23" s="222">
        <v>103351.38000000003</v>
      </c>
      <c r="AA23" s="222">
        <v>296249.59999999998</v>
      </c>
      <c r="AB23" s="222">
        <v>39584.74</v>
      </c>
      <c r="AC23" s="222">
        <v>96845.459999999963</v>
      </c>
      <c r="AD23" s="222">
        <v>240893.22</v>
      </c>
      <c r="AE23" s="222">
        <v>163217.03999999998</v>
      </c>
      <c r="AF23" s="222">
        <v>99224.000000000015</v>
      </c>
      <c r="AG23" s="222">
        <v>186366.08000000013</v>
      </c>
      <c r="AH23" s="222">
        <v>37579.07</v>
      </c>
      <c r="AI23" s="222">
        <v>27043.900000000005</v>
      </c>
      <c r="AJ23" s="222">
        <v>402601.34</v>
      </c>
      <c r="AK23" s="222">
        <v>109831.57999999997</v>
      </c>
      <c r="AL23" s="222">
        <v>94020.080000000016</v>
      </c>
      <c r="AM23" s="222">
        <v>100591.91000000005</v>
      </c>
      <c r="AN23" s="222"/>
      <c r="AO23" s="222">
        <v>112.23</v>
      </c>
      <c r="AP23" s="222"/>
      <c r="AQ23" s="222">
        <v>390558.51999999996</v>
      </c>
      <c r="AR23" s="222">
        <v>23110.650000000005</v>
      </c>
      <c r="AS23" s="222">
        <v>749.83999999999992</v>
      </c>
      <c r="AT23" s="222">
        <v>1035148.5600000005</v>
      </c>
      <c r="AU23" s="222">
        <v>850293.55999999947</v>
      </c>
      <c r="AV23" s="222">
        <v>313372.59999999974</v>
      </c>
      <c r="AW23" s="222">
        <v>174226.7</v>
      </c>
      <c r="AX23" s="222">
        <v>767671.72000000079</v>
      </c>
      <c r="AY23" s="222">
        <v>205124.88000000003</v>
      </c>
      <c r="AZ23" s="222">
        <v>411688.81999999989</v>
      </c>
      <c r="BA23" s="222">
        <v>493518.27999999991</v>
      </c>
      <c r="BB23" s="222">
        <v>173432.80999999988</v>
      </c>
      <c r="BC23" s="222">
        <v>12.59</v>
      </c>
      <c r="BD23" s="222">
        <v>627882.7300000001</v>
      </c>
      <c r="BE23" s="222">
        <v>211436.46999999991</v>
      </c>
      <c r="BF23" s="222">
        <v>1353824.1800000016</v>
      </c>
      <c r="BG23" s="222">
        <v>246111.57999999996</v>
      </c>
      <c r="BH23" s="222">
        <v>168103.75999999989</v>
      </c>
      <c r="BI23" s="222">
        <v>109701.06000000003</v>
      </c>
      <c r="BJ23" s="222">
        <v>133049.71</v>
      </c>
      <c r="BK23" s="222">
        <v>35447.17</v>
      </c>
      <c r="BL23" s="222">
        <v>105228.21000000002</v>
      </c>
      <c r="BM23" s="222">
        <v>259965.63999999998</v>
      </c>
      <c r="BN23" s="222">
        <v>14553.27</v>
      </c>
      <c r="BO23" s="222"/>
      <c r="BP23" s="222">
        <v>685114.99</v>
      </c>
      <c r="BQ23" s="222">
        <v>312383.94000000024</v>
      </c>
      <c r="BR23" s="222">
        <v>134155.17999999996</v>
      </c>
      <c r="BS23" s="222">
        <v>57342.729999999996</v>
      </c>
      <c r="BT23" s="222">
        <v>18842993.120000001</v>
      </c>
      <c r="BV23" t="s">
        <v>32</v>
      </c>
      <c r="BW23" s="222">
        <f t="shared" si="7"/>
        <v>4964.1609969999963</v>
      </c>
      <c r="BX23" s="222">
        <f t="shared" si="7"/>
        <v>485.26515200000006</v>
      </c>
      <c r="BY23" s="222">
        <f t="shared" si="7"/>
        <v>26957.444719999992</v>
      </c>
      <c r="BZ23" s="222">
        <f t="shared" si="7"/>
        <v>801.37627999999984</v>
      </c>
      <c r="CA23" s="222">
        <f t="shared" si="7"/>
        <v>19990.533296999994</v>
      </c>
      <c r="CB23" s="222">
        <f t="shared" si="7"/>
        <v>4234.2920550000008</v>
      </c>
      <c r="CC23" s="222">
        <f t="shared" si="7"/>
        <v>2910.7160559999993</v>
      </c>
      <c r="CD23" s="222">
        <f t="shared" si="7"/>
        <v>183.22092000000001</v>
      </c>
      <c r="CE23" s="222">
        <f t="shared" si="7"/>
        <v>73.405889999999985</v>
      </c>
      <c r="CF23" s="222">
        <f t="shared" si="7"/>
        <v>11.965344999999996</v>
      </c>
      <c r="CG23" s="222">
        <f t="shared" si="7"/>
        <v>7628.1921809999931</v>
      </c>
      <c r="CH23" s="222">
        <f t="shared" si="7"/>
        <v>172.92424499999998</v>
      </c>
      <c r="CI23" s="222">
        <f t="shared" si="7"/>
        <v>124907.41619999998</v>
      </c>
      <c r="CJ23" s="222">
        <f t="shared" si="7"/>
        <v>1134.4840559999998</v>
      </c>
      <c r="CK23" s="222">
        <f t="shared" si="7"/>
        <v>3724.5672100000002</v>
      </c>
      <c r="CL23" s="222">
        <f t="shared" si="7"/>
        <v>403.04494999999974</v>
      </c>
      <c r="CM23" s="222">
        <f t="shared" si="12"/>
        <v>8684.7704499999982</v>
      </c>
      <c r="CN23" s="222">
        <f t="shared" si="12"/>
        <v>7617.6103080000039</v>
      </c>
      <c r="CO23" s="222">
        <f t="shared" si="12"/>
        <v>385.4542560000001</v>
      </c>
      <c r="CP23" s="222">
        <f t="shared" si="12"/>
        <v>2607.9276000000004</v>
      </c>
      <c r="CQ23" s="222">
        <f t="shared" si="12"/>
        <v>205.61688800000002</v>
      </c>
      <c r="CR23" s="222">
        <f t="shared" si="12"/>
        <v>367.03515600000003</v>
      </c>
      <c r="CS23" s="222">
        <f t="shared" si="12"/>
        <v>7231.4200519999995</v>
      </c>
      <c r="CT23" s="222">
        <f t="shared" si="12"/>
        <v>4033.1045030000041</v>
      </c>
      <c r="CU23" s="222">
        <f t="shared" si="12"/>
        <v>217.03789800000007</v>
      </c>
      <c r="CV23" s="222">
        <f t="shared" si="12"/>
        <v>918.37375999999995</v>
      </c>
      <c r="CW23" s="222">
        <f t="shared" si="12"/>
        <v>182.08980399999999</v>
      </c>
      <c r="CX23" s="222">
        <f t="shared" si="12"/>
        <v>309.90547199999992</v>
      </c>
      <c r="CY23" s="222">
        <f t="shared" si="12"/>
        <v>746.76898199999994</v>
      </c>
      <c r="CZ23" s="222">
        <f t="shared" si="12"/>
        <v>1615.848696</v>
      </c>
      <c r="DA23" s="222">
        <f t="shared" si="12"/>
        <v>2173.0056000000004</v>
      </c>
      <c r="DB23" s="222">
        <f t="shared" si="12"/>
        <v>2534.5786880000019</v>
      </c>
      <c r="DC23" s="222">
        <f t="shared" si="13"/>
        <v>221.71651299999999</v>
      </c>
      <c r="DD23" s="222">
        <f t="shared" si="13"/>
        <v>13.521950000000002</v>
      </c>
      <c r="DE23" s="222">
        <f t="shared" si="13"/>
        <v>201.30067000000003</v>
      </c>
      <c r="DF23" s="222">
        <f t="shared" si="13"/>
        <v>538.17474199999981</v>
      </c>
      <c r="DG23" s="222">
        <f t="shared" si="13"/>
        <v>535.91445600000009</v>
      </c>
      <c r="DH23" s="222">
        <f t="shared" si="13"/>
        <v>1780.4768070000009</v>
      </c>
      <c r="DI23" s="222">
        <f t="shared" si="13"/>
        <v>0</v>
      </c>
      <c r="DJ23" s="222">
        <f t="shared" si="13"/>
        <v>3.209778</v>
      </c>
      <c r="DK23" s="222">
        <f t="shared" si="13"/>
        <v>0</v>
      </c>
      <c r="DL23" s="222">
        <f t="shared" si="13"/>
        <v>12575.984343999999</v>
      </c>
      <c r="DM23" s="222">
        <f t="shared" si="13"/>
        <v>1659.3446700000004</v>
      </c>
      <c r="DN23" s="222">
        <f t="shared" si="13"/>
        <v>21.895327999999999</v>
      </c>
      <c r="DO23" s="222">
        <f t="shared" si="13"/>
        <v>52378.517136000024</v>
      </c>
      <c r="DP23" s="222">
        <f t="shared" si="13"/>
        <v>17260.959267999988</v>
      </c>
      <c r="DQ23" s="222">
        <f t="shared" si="13"/>
        <v>6110.7656999999954</v>
      </c>
      <c r="DR23" s="222">
        <f t="shared" si="13"/>
        <v>714.32947000000013</v>
      </c>
      <c r="DS23" s="222">
        <f t="shared" si="14"/>
        <v>4222.1944600000043</v>
      </c>
      <c r="DT23" s="222">
        <f t="shared" si="14"/>
        <v>2892.2608080000005</v>
      </c>
      <c r="DU23" s="222">
        <f t="shared" si="14"/>
        <v>1729.0930439999995</v>
      </c>
      <c r="DV23" s="222">
        <f t="shared" si="14"/>
        <v>31190.355295999998</v>
      </c>
      <c r="DW23" s="222">
        <f t="shared" si="14"/>
        <v>329.52233899999976</v>
      </c>
      <c r="DX23" s="222">
        <f t="shared" si="14"/>
        <v>5.0360000000000005E-3</v>
      </c>
      <c r="DY23" s="222">
        <f t="shared" si="14"/>
        <v>16890.045437000004</v>
      </c>
      <c r="DZ23" s="222">
        <f t="shared" si="14"/>
        <v>972.60776199999964</v>
      </c>
      <c r="EA23" s="222">
        <f t="shared" si="14"/>
        <v>58620.586994000063</v>
      </c>
      <c r="EB23" s="222">
        <f t="shared" si="14"/>
        <v>615.2789499999999</v>
      </c>
      <c r="EC23" s="222">
        <f t="shared" si="14"/>
        <v>2168.5385039999987</v>
      </c>
      <c r="ED23" s="222">
        <f t="shared" si="14"/>
        <v>1162.8312360000002</v>
      </c>
      <c r="EE23" s="222">
        <f t="shared" si="14"/>
        <v>439.06404299999997</v>
      </c>
      <c r="EF23" s="222">
        <f t="shared" si="14"/>
        <v>53.170755</v>
      </c>
      <c r="EG23" s="222">
        <f t="shared" si="14"/>
        <v>1483.7177610000003</v>
      </c>
      <c r="EH23" s="222">
        <f t="shared" si="14"/>
        <v>337.95533199999994</v>
      </c>
      <c r="EI23" s="222">
        <f t="shared" si="15"/>
        <v>56.757753000000001</v>
      </c>
      <c r="EJ23" s="222">
        <f t="shared" si="15"/>
        <v>0</v>
      </c>
      <c r="EK23" s="222">
        <f t="shared" si="15"/>
        <v>5960.5004129999998</v>
      </c>
      <c r="EL23" s="222">
        <f t="shared" si="15"/>
        <v>749.72145600000044</v>
      </c>
      <c r="EM23" s="222">
        <f t="shared" si="15"/>
        <v>268.31035999999995</v>
      </c>
      <c r="EN23" s="222">
        <f t="shared" si="15"/>
        <v>86.014094999999998</v>
      </c>
      <c r="EO23" s="222">
        <f t="shared" si="8"/>
        <v>462658.20033300004</v>
      </c>
      <c r="EP23" s="34">
        <f t="shared" si="9"/>
        <v>0.12554188601135124</v>
      </c>
      <c r="EQ23" s="160">
        <f t="shared" si="10"/>
        <v>0.1216</v>
      </c>
      <c r="ES23" s="160">
        <f t="shared" si="11"/>
        <v>0.1216</v>
      </c>
      <c r="EU23" t="s">
        <v>32</v>
      </c>
      <c r="EV23" s="34">
        <v>0.1216</v>
      </c>
    </row>
    <row r="24" spans="1:152">
      <c r="A24" t="s">
        <v>33</v>
      </c>
      <c r="B24" s="222">
        <v>45699.990000000005</v>
      </c>
      <c r="C24" s="222">
        <v>13189.2</v>
      </c>
      <c r="D24" s="222">
        <v>127564.30000000003</v>
      </c>
      <c r="E24" s="222"/>
      <c r="F24" s="222">
        <v>28299.499999999989</v>
      </c>
      <c r="G24" s="222"/>
      <c r="H24" s="222">
        <v>51.81</v>
      </c>
      <c r="I24" s="222">
        <v>175830.46999999991</v>
      </c>
      <c r="J24" s="222">
        <v>15083.599999999995</v>
      </c>
      <c r="K24" s="222">
        <v>2449.3799999999997</v>
      </c>
      <c r="L24" s="222">
        <v>57758.26000000006</v>
      </c>
      <c r="M24" s="222">
        <v>12599.539999999997</v>
      </c>
      <c r="N24" s="222"/>
      <c r="O24" s="222">
        <v>587.34</v>
      </c>
      <c r="P24" s="222"/>
      <c r="Q24" s="222">
        <v>41033.510000000024</v>
      </c>
      <c r="R24" s="222"/>
      <c r="S24" s="222"/>
      <c r="T24" s="222">
        <v>188.31</v>
      </c>
      <c r="U24" s="222"/>
      <c r="V24" s="222"/>
      <c r="W24" s="222">
        <v>72624.849999999977</v>
      </c>
      <c r="X24" s="222">
        <v>117293.03</v>
      </c>
      <c r="Y24" s="222">
        <v>86812.109999999971</v>
      </c>
      <c r="Z24" s="222"/>
      <c r="AA24" s="222"/>
      <c r="AB24" s="222">
        <v>2258.96</v>
      </c>
      <c r="AC24" s="222">
        <v>8992.9499999999989</v>
      </c>
      <c r="AD24" s="222"/>
      <c r="AE24" s="222"/>
      <c r="AF24" s="222"/>
      <c r="AG24" s="222"/>
      <c r="AH24" s="222"/>
      <c r="AI24" s="222"/>
      <c r="AJ24" s="222"/>
      <c r="AK24" s="222">
        <v>21218.680000000008</v>
      </c>
      <c r="AL24" s="222">
        <v>10508.249999999996</v>
      </c>
      <c r="AM24" s="222">
        <v>18565.410000000003</v>
      </c>
      <c r="AN24" s="222"/>
      <c r="AO24" s="222"/>
      <c r="AP24" s="222"/>
      <c r="AQ24" s="222"/>
      <c r="AR24" s="222"/>
      <c r="AS24" s="222">
        <v>120024.07000000009</v>
      </c>
      <c r="AT24" s="222">
        <v>129.20000000000002</v>
      </c>
      <c r="AU24" s="222">
        <v>1302.52</v>
      </c>
      <c r="AV24" s="222">
        <v>15617.770000000006</v>
      </c>
      <c r="AW24" s="222">
        <v>32214.3</v>
      </c>
      <c r="AX24" s="222"/>
      <c r="AY24" s="222">
        <v>844.54999999999973</v>
      </c>
      <c r="AZ24" s="222">
        <v>70308.019999999975</v>
      </c>
      <c r="BA24" s="222">
        <v>34927.900000000009</v>
      </c>
      <c r="BB24" s="222">
        <v>64721.37000000001</v>
      </c>
      <c r="BC24" s="222">
        <v>827.55000000000007</v>
      </c>
      <c r="BD24" s="222">
        <v>295.64999999999998</v>
      </c>
      <c r="BE24" s="222">
        <v>627.77999999999986</v>
      </c>
      <c r="BF24" s="222"/>
      <c r="BG24" s="222"/>
      <c r="BH24" s="222">
        <v>31040.999999999993</v>
      </c>
      <c r="BI24" s="222">
        <v>20158.519999999997</v>
      </c>
      <c r="BJ24" s="222">
        <v>1285.5300000000002</v>
      </c>
      <c r="BK24" s="222"/>
      <c r="BL24" s="222">
        <v>19474.05</v>
      </c>
      <c r="BM24" s="222">
        <v>1803.7399999999998</v>
      </c>
      <c r="BN24" s="222">
        <v>2792.4</v>
      </c>
      <c r="BO24" s="222">
        <v>43397.19</v>
      </c>
      <c r="BP24" s="222">
        <v>16259.54</v>
      </c>
      <c r="BQ24" s="222">
        <v>46480.310000000012</v>
      </c>
      <c r="BR24" s="222">
        <v>25372.369999999992</v>
      </c>
      <c r="BS24" s="222">
        <v>9756.0500000000011</v>
      </c>
      <c r="BT24" s="222">
        <v>1418270.8300000003</v>
      </c>
      <c r="BV24" t="s">
        <v>33</v>
      </c>
      <c r="BW24" s="222">
        <f t="shared" si="7"/>
        <v>818.02982100000008</v>
      </c>
      <c r="BX24" s="222">
        <f t="shared" si="7"/>
        <v>42.205440000000003</v>
      </c>
      <c r="BY24" s="222">
        <f t="shared" si="7"/>
        <v>3877.9547200000011</v>
      </c>
      <c r="BZ24" s="222">
        <f t="shared" si="7"/>
        <v>0</v>
      </c>
      <c r="CA24" s="222">
        <f t="shared" si="7"/>
        <v>1264.9876499999993</v>
      </c>
      <c r="CB24" s="222">
        <f t="shared" si="7"/>
        <v>0</v>
      </c>
      <c r="CC24" s="222">
        <f t="shared" si="7"/>
        <v>0.95330400000000004</v>
      </c>
      <c r="CD24" s="222">
        <f t="shared" si="7"/>
        <v>527.49140999999975</v>
      </c>
      <c r="CE24" s="222">
        <f t="shared" si="7"/>
        <v>13.575239999999996</v>
      </c>
      <c r="CF24" s="222">
        <f t="shared" si="7"/>
        <v>1.2246899999999998</v>
      </c>
      <c r="CG24" s="222">
        <f t="shared" si="7"/>
        <v>987.66624600000102</v>
      </c>
      <c r="CH24" s="222">
        <f t="shared" si="7"/>
        <v>36.538665999999992</v>
      </c>
      <c r="CI24" s="222">
        <f t="shared" si="7"/>
        <v>0</v>
      </c>
      <c r="CJ24" s="222">
        <f t="shared" si="7"/>
        <v>4.2288480000000002</v>
      </c>
      <c r="CK24" s="222">
        <f t="shared" si="7"/>
        <v>0</v>
      </c>
      <c r="CL24" s="222">
        <f t="shared" si="7"/>
        <v>102.58377500000006</v>
      </c>
      <c r="CM24" s="222">
        <f t="shared" si="12"/>
        <v>0</v>
      </c>
      <c r="CN24" s="222">
        <f t="shared" si="12"/>
        <v>0</v>
      </c>
      <c r="CO24" s="222">
        <f t="shared" si="12"/>
        <v>0.62142300000000006</v>
      </c>
      <c r="CP24" s="222">
        <f t="shared" si="12"/>
        <v>0</v>
      </c>
      <c r="CQ24" s="222">
        <f t="shared" si="12"/>
        <v>0</v>
      </c>
      <c r="CR24" s="222">
        <f t="shared" si="12"/>
        <v>130.72472999999997</v>
      </c>
      <c r="CS24" s="222">
        <f t="shared" si="12"/>
        <v>2310.6726909999998</v>
      </c>
      <c r="CT24" s="222">
        <f t="shared" si="12"/>
        <v>1189.3259069999997</v>
      </c>
      <c r="CU24" s="222">
        <f t="shared" si="12"/>
        <v>0</v>
      </c>
      <c r="CV24" s="222">
        <f t="shared" si="12"/>
        <v>0</v>
      </c>
      <c r="CW24" s="222">
        <f t="shared" si="12"/>
        <v>10.391216</v>
      </c>
      <c r="CX24" s="222">
        <f t="shared" si="12"/>
        <v>28.777439999999999</v>
      </c>
      <c r="CY24" s="222">
        <f t="shared" si="12"/>
        <v>0</v>
      </c>
      <c r="CZ24" s="222">
        <f t="shared" si="12"/>
        <v>0</v>
      </c>
      <c r="DA24" s="222">
        <f t="shared" si="12"/>
        <v>0</v>
      </c>
      <c r="DB24" s="222">
        <f t="shared" si="12"/>
        <v>0</v>
      </c>
      <c r="DC24" s="222">
        <f t="shared" si="13"/>
        <v>0</v>
      </c>
      <c r="DD24" s="222">
        <f t="shared" si="13"/>
        <v>0</v>
      </c>
      <c r="DE24" s="222">
        <f t="shared" si="13"/>
        <v>0</v>
      </c>
      <c r="DF24" s="222">
        <f t="shared" si="13"/>
        <v>103.97153200000004</v>
      </c>
      <c r="DG24" s="222">
        <f t="shared" si="13"/>
        <v>59.897024999999978</v>
      </c>
      <c r="DH24" s="222">
        <f t="shared" si="13"/>
        <v>328.60775700000005</v>
      </c>
      <c r="DI24" s="222">
        <f t="shared" si="13"/>
        <v>0</v>
      </c>
      <c r="DJ24" s="222">
        <f t="shared" si="13"/>
        <v>0</v>
      </c>
      <c r="DK24" s="222">
        <f t="shared" si="13"/>
        <v>0</v>
      </c>
      <c r="DL24" s="222">
        <f t="shared" si="13"/>
        <v>0</v>
      </c>
      <c r="DM24" s="222">
        <f t="shared" si="13"/>
        <v>0</v>
      </c>
      <c r="DN24" s="222">
        <f t="shared" si="13"/>
        <v>3504.7028440000026</v>
      </c>
      <c r="DO24" s="222">
        <f t="shared" si="13"/>
        <v>6.5375200000000007</v>
      </c>
      <c r="DP24" s="222">
        <f t="shared" si="13"/>
        <v>26.441155999999999</v>
      </c>
      <c r="DQ24" s="222">
        <f t="shared" si="13"/>
        <v>304.54651500000011</v>
      </c>
      <c r="DR24" s="222">
        <f t="shared" si="13"/>
        <v>132.07863</v>
      </c>
      <c r="DS24" s="222">
        <f t="shared" si="14"/>
        <v>0</v>
      </c>
      <c r="DT24" s="222">
        <f t="shared" si="14"/>
        <v>11.908154999999995</v>
      </c>
      <c r="DU24" s="222">
        <f t="shared" si="14"/>
        <v>295.29368399999987</v>
      </c>
      <c r="DV24" s="222">
        <f t="shared" si="14"/>
        <v>2207.4432800000009</v>
      </c>
      <c r="DW24" s="222">
        <f t="shared" si="14"/>
        <v>122.97060300000003</v>
      </c>
      <c r="DX24" s="222">
        <f t="shared" si="14"/>
        <v>0.33102000000000004</v>
      </c>
      <c r="DY24" s="222">
        <f t="shared" si="14"/>
        <v>7.9529849999999991</v>
      </c>
      <c r="DZ24" s="222">
        <f t="shared" si="14"/>
        <v>2.8877879999999991</v>
      </c>
      <c r="EA24" s="222">
        <f t="shared" si="14"/>
        <v>0</v>
      </c>
      <c r="EB24" s="222">
        <f t="shared" si="14"/>
        <v>0</v>
      </c>
      <c r="EC24" s="222">
        <f t="shared" si="14"/>
        <v>400.42889999999989</v>
      </c>
      <c r="ED24" s="222">
        <f t="shared" si="14"/>
        <v>213.68031199999996</v>
      </c>
      <c r="EE24" s="222">
        <f t="shared" si="14"/>
        <v>4.242249000000001</v>
      </c>
      <c r="EF24" s="222">
        <f t="shared" si="14"/>
        <v>0</v>
      </c>
      <c r="EG24" s="222">
        <f t="shared" si="14"/>
        <v>274.58410499999997</v>
      </c>
      <c r="EH24" s="222">
        <f t="shared" si="14"/>
        <v>2.3448619999999996</v>
      </c>
      <c r="EI24" s="222">
        <f t="shared" si="15"/>
        <v>10.890359999999999</v>
      </c>
      <c r="EJ24" s="222">
        <f t="shared" si="15"/>
        <v>43.397190000000002</v>
      </c>
      <c r="EK24" s="222">
        <f t="shared" si="15"/>
        <v>141.457998</v>
      </c>
      <c r="EL24" s="222">
        <f t="shared" si="15"/>
        <v>111.55274400000002</v>
      </c>
      <c r="EM24" s="222">
        <f t="shared" si="15"/>
        <v>50.744739999999986</v>
      </c>
      <c r="EN24" s="222">
        <f t="shared" si="15"/>
        <v>14.634075000000001</v>
      </c>
      <c r="EO24" s="222">
        <f t="shared" si="8"/>
        <v>19731.48124600001</v>
      </c>
      <c r="EP24" s="34">
        <f t="shared" si="9"/>
        <v>5.3541196668242903E-3</v>
      </c>
      <c r="EQ24" s="160">
        <f t="shared" si="10"/>
        <v>5.1999999999999998E-3</v>
      </c>
      <c r="ES24" s="160">
        <f t="shared" si="11"/>
        <v>5.1999999999999998E-3</v>
      </c>
      <c r="EU24" t="s">
        <v>33</v>
      </c>
      <c r="EV24" s="34">
        <v>5.1999999999999998E-3</v>
      </c>
    </row>
    <row r="25" spans="1:152">
      <c r="A25" t="s">
        <v>34</v>
      </c>
      <c r="B25" s="222">
        <v>929.6</v>
      </c>
      <c r="C25" s="222">
        <v>17943.71</v>
      </c>
      <c r="D25" s="222">
        <v>1212587.2300000004</v>
      </c>
      <c r="E25" s="222">
        <v>91984.079999999987</v>
      </c>
      <c r="F25" s="222">
        <v>6865.9</v>
      </c>
      <c r="G25" s="222">
        <v>136.80000000000001</v>
      </c>
      <c r="H25" s="222"/>
      <c r="I25" s="222"/>
      <c r="J25" s="222">
        <v>35289.049999999996</v>
      </c>
      <c r="K25" s="222">
        <v>35380.869999999995</v>
      </c>
      <c r="L25" s="222">
        <v>112234.61000000002</v>
      </c>
      <c r="M25" s="222">
        <v>49.109999999999985</v>
      </c>
      <c r="N25" s="222"/>
      <c r="O25" s="222">
        <v>1091.8599999999999</v>
      </c>
      <c r="P25" s="222"/>
      <c r="Q25" s="222">
        <v>3605.6799999999989</v>
      </c>
      <c r="R25" s="222"/>
      <c r="S25" s="222"/>
      <c r="T25" s="222">
        <v>17.22</v>
      </c>
      <c r="U25" s="222"/>
      <c r="V25" s="222"/>
      <c r="W25" s="222">
        <v>6344.3900000000049</v>
      </c>
      <c r="X25" s="222">
        <v>10266.55999999999</v>
      </c>
      <c r="Y25" s="222">
        <v>7593.5899999999938</v>
      </c>
      <c r="Z25" s="222"/>
      <c r="AA25" s="222"/>
      <c r="AB25" s="222"/>
      <c r="AC25" s="222">
        <v>2983.78</v>
      </c>
      <c r="AD25" s="222"/>
      <c r="AE25" s="222"/>
      <c r="AF25" s="222"/>
      <c r="AG25" s="222"/>
      <c r="AH25" s="222"/>
      <c r="AI25" s="222"/>
      <c r="AJ25" s="222"/>
      <c r="AK25" s="222">
        <v>-1356.6999999999998</v>
      </c>
      <c r="AL25" s="222">
        <v>7633.9599999999982</v>
      </c>
      <c r="AM25" s="222"/>
      <c r="AN25" s="222"/>
      <c r="AO25" s="222"/>
      <c r="AP25" s="222"/>
      <c r="AQ25" s="222"/>
      <c r="AR25" s="222"/>
      <c r="AS25" s="222">
        <v>19.21</v>
      </c>
      <c r="AT25" s="222">
        <v>3.0900000000000047</v>
      </c>
      <c r="AU25" s="222">
        <v>152.47</v>
      </c>
      <c r="AV25" s="222">
        <v>27149.85999999999</v>
      </c>
      <c r="AW25" s="222"/>
      <c r="AX25" s="222">
        <v>63759.240000000005</v>
      </c>
      <c r="AY25" s="222">
        <v>1396.2999999999997</v>
      </c>
      <c r="AZ25" s="222">
        <v>15.979999999999999</v>
      </c>
      <c r="BA25" s="222"/>
      <c r="BB25" s="222">
        <v>9950.7199999999993</v>
      </c>
      <c r="BC25" s="222"/>
      <c r="BD25" s="222"/>
      <c r="BE25" s="222">
        <v>100618.69</v>
      </c>
      <c r="BF25" s="222"/>
      <c r="BG25" s="222"/>
      <c r="BH25" s="222"/>
      <c r="BI25" s="222">
        <v>5.75</v>
      </c>
      <c r="BJ25" s="222"/>
      <c r="BK25" s="222"/>
      <c r="BL25" s="222"/>
      <c r="BM25" s="222"/>
      <c r="BN25" s="222">
        <v>7.9</v>
      </c>
      <c r="BO25" s="222"/>
      <c r="BP25" s="222">
        <v>1403.8300000000002</v>
      </c>
      <c r="BQ25" s="222">
        <v>57.3</v>
      </c>
      <c r="BR25" s="222">
        <v>111</v>
      </c>
      <c r="BS25" s="222"/>
      <c r="BT25" s="222">
        <v>1756232.6400000011</v>
      </c>
      <c r="BV25" t="s">
        <v>34</v>
      </c>
      <c r="BW25" s="222">
        <f t="shared" si="7"/>
        <v>16.63984</v>
      </c>
      <c r="BX25" s="222">
        <f t="shared" si="7"/>
        <v>57.419871999999998</v>
      </c>
      <c r="BY25" s="222">
        <f t="shared" si="7"/>
        <v>36862.651792000011</v>
      </c>
      <c r="BZ25" s="222">
        <f t="shared" si="7"/>
        <v>367.93631999999997</v>
      </c>
      <c r="CA25" s="222">
        <f t="shared" si="7"/>
        <v>306.90572999999995</v>
      </c>
      <c r="CB25" s="222">
        <f t="shared" si="7"/>
        <v>3.8440800000000004</v>
      </c>
      <c r="CC25" s="222">
        <f t="shared" si="7"/>
        <v>0</v>
      </c>
      <c r="CD25" s="222">
        <f t="shared" si="7"/>
        <v>0</v>
      </c>
      <c r="CE25" s="222">
        <f t="shared" si="7"/>
        <v>31.760144999999994</v>
      </c>
      <c r="CF25" s="222">
        <f t="shared" si="7"/>
        <v>17.690434999999997</v>
      </c>
      <c r="CG25" s="222">
        <f t="shared" si="7"/>
        <v>1919.2118310000003</v>
      </c>
      <c r="CH25" s="222">
        <f t="shared" si="7"/>
        <v>0.14241899999999993</v>
      </c>
      <c r="CI25" s="222">
        <f t="shared" si="7"/>
        <v>0</v>
      </c>
      <c r="CJ25" s="222">
        <f t="shared" si="7"/>
        <v>7.8613919999999995</v>
      </c>
      <c r="CK25" s="222">
        <f t="shared" si="7"/>
        <v>0</v>
      </c>
      <c r="CL25" s="222">
        <f t="shared" si="7"/>
        <v>9.0141999999999971</v>
      </c>
      <c r="CM25" s="222">
        <f t="shared" si="12"/>
        <v>0</v>
      </c>
      <c r="CN25" s="222">
        <f t="shared" si="12"/>
        <v>0</v>
      </c>
      <c r="CO25" s="222">
        <f t="shared" si="12"/>
        <v>5.6825999999999995E-2</v>
      </c>
      <c r="CP25" s="222">
        <f t="shared" si="12"/>
        <v>0</v>
      </c>
      <c r="CQ25" s="222">
        <f t="shared" si="12"/>
        <v>0</v>
      </c>
      <c r="CR25" s="222">
        <f t="shared" si="12"/>
        <v>11.419902000000009</v>
      </c>
      <c r="CS25" s="222">
        <f t="shared" si="12"/>
        <v>202.25123199999979</v>
      </c>
      <c r="CT25" s="222">
        <f t="shared" si="12"/>
        <v>104.03218299999992</v>
      </c>
      <c r="CU25" s="222">
        <f t="shared" si="12"/>
        <v>0</v>
      </c>
      <c r="CV25" s="222">
        <f t="shared" si="12"/>
        <v>0</v>
      </c>
      <c r="CW25" s="222">
        <f t="shared" si="12"/>
        <v>0</v>
      </c>
      <c r="CX25" s="222">
        <f t="shared" si="12"/>
        <v>9.548096000000001</v>
      </c>
      <c r="CY25" s="222">
        <f t="shared" si="12"/>
        <v>0</v>
      </c>
      <c r="CZ25" s="222">
        <f t="shared" si="12"/>
        <v>0</v>
      </c>
      <c r="DA25" s="222">
        <f t="shared" si="12"/>
        <v>0</v>
      </c>
      <c r="DB25" s="222">
        <f t="shared" si="12"/>
        <v>0</v>
      </c>
      <c r="DC25" s="222">
        <f t="shared" si="13"/>
        <v>0</v>
      </c>
      <c r="DD25" s="222">
        <f t="shared" si="13"/>
        <v>0</v>
      </c>
      <c r="DE25" s="222">
        <f t="shared" si="13"/>
        <v>0</v>
      </c>
      <c r="DF25" s="222">
        <f t="shared" si="13"/>
        <v>-6.647829999999999</v>
      </c>
      <c r="DG25" s="222">
        <f t="shared" si="13"/>
        <v>43.513571999999989</v>
      </c>
      <c r="DH25" s="222">
        <f t="shared" si="13"/>
        <v>0</v>
      </c>
      <c r="DI25" s="222">
        <f t="shared" si="13"/>
        <v>0</v>
      </c>
      <c r="DJ25" s="222">
        <f t="shared" si="13"/>
        <v>0</v>
      </c>
      <c r="DK25" s="222">
        <f t="shared" si="13"/>
        <v>0</v>
      </c>
      <c r="DL25" s="222">
        <f t="shared" si="13"/>
        <v>0</v>
      </c>
      <c r="DM25" s="222">
        <f t="shared" si="13"/>
        <v>0</v>
      </c>
      <c r="DN25" s="222">
        <f t="shared" si="13"/>
        <v>0.56093199999999999</v>
      </c>
      <c r="DO25" s="222">
        <f t="shared" si="13"/>
        <v>0.15635400000000024</v>
      </c>
      <c r="DP25" s="222">
        <f t="shared" si="13"/>
        <v>3.0951409999999999</v>
      </c>
      <c r="DQ25" s="222">
        <f t="shared" si="13"/>
        <v>529.4222699999998</v>
      </c>
      <c r="DR25" s="222">
        <f t="shared" si="13"/>
        <v>0</v>
      </c>
      <c r="DS25" s="222">
        <f t="shared" si="14"/>
        <v>350.67581999999999</v>
      </c>
      <c r="DT25" s="222">
        <f t="shared" si="14"/>
        <v>19.687829999999995</v>
      </c>
      <c r="DU25" s="222">
        <f t="shared" si="14"/>
        <v>6.7115999999999995E-2</v>
      </c>
      <c r="DV25" s="222">
        <f t="shared" si="14"/>
        <v>0</v>
      </c>
      <c r="DW25" s="222">
        <f t="shared" si="14"/>
        <v>18.906367999999997</v>
      </c>
      <c r="DX25" s="222">
        <f t="shared" si="14"/>
        <v>0</v>
      </c>
      <c r="DY25" s="222">
        <f t="shared" si="14"/>
        <v>0</v>
      </c>
      <c r="DZ25" s="222">
        <f t="shared" si="14"/>
        <v>462.84597400000001</v>
      </c>
      <c r="EA25" s="222">
        <f t="shared" si="14"/>
        <v>0</v>
      </c>
      <c r="EB25" s="222">
        <f t="shared" si="14"/>
        <v>0</v>
      </c>
      <c r="EC25" s="222">
        <f t="shared" si="14"/>
        <v>0</v>
      </c>
      <c r="ED25" s="222">
        <f t="shared" si="14"/>
        <v>6.0949999999999997E-2</v>
      </c>
      <c r="EE25" s="222">
        <f t="shared" si="14"/>
        <v>0</v>
      </c>
      <c r="EF25" s="222">
        <f t="shared" si="14"/>
        <v>0</v>
      </c>
      <c r="EG25" s="222">
        <f t="shared" si="14"/>
        <v>0</v>
      </c>
      <c r="EH25" s="222">
        <f t="shared" si="14"/>
        <v>0</v>
      </c>
      <c r="EI25" s="222">
        <f t="shared" si="15"/>
        <v>3.0810000000000001E-2</v>
      </c>
      <c r="EJ25" s="222">
        <f t="shared" si="15"/>
        <v>0</v>
      </c>
      <c r="EK25" s="222">
        <f t="shared" si="15"/>
        <v>12.213321000000001</v>
      </c>
      <c r="EL25" s="222">
        <f t="shared" si="15"/>
        <v>0.13751999999999998</v>
      </c>
      <c r="EM25" s="222">
        <f t="shared" si="15"/>
        <v>0.222</v>
      </c>
      <c r="EN25" s="222">
        <f t="shared" si="15"/>
        <v>0</v>
      </c>
      <c r="EO25" s="222">
        <f t="shared" si="8"/>
        <v>41363.334443000022</v>
      </c>
      <c r="EP25" s="34">
        <f t="shared" si="9"/>
        <v>1.1223903551163573E-2</v>
      </c>
      <c r="EQ25" s="160">
        <f t="shared" si="10"/>
        <v>1.09E-2</v>
      </c>
      <c r="ES25" s="160">
        <f t="shared" si="11"/>
        <v>1.09E-2</v>
      </c>
      <c r="EU25" t="s">
        <v>37</v>
      </c>
      <c r="EV25" s="34">
        <v>2.3999999999999998E-3</v>
      </c>
    </row>
    <row r="26" spans="1:152">
      <c r="A26" t="s">
        <v>35</v>
      </c>
      <c r="B26" s="222">
        <v>450.93999999999994</v>
      </c>
      <c r="C26" s="222">
        <v>17716.320000000003</v>
      </c>
      <c r="D26" s="222">
        <v>485461.69</v>
      </c>
      <c r="E26" s="222">
        <v>846.56</v>
      </c>
      <c r="F26" s="222">
        <v>3341.55</v>
      </c>
      <c r="G26" s="222"/>
      <c r="H26" s="222"/>
      <c r="I26" s="222"/>
      <c r="J26" s="222"/>
      <c r="K26" s="222">
        <v>20415.89</v>
      </c>
      <c r="L26" s="222">
        <v>82.440000000000012</v>
      </c>
      <c r="M26" s="222">
        <v>6.1900000000000039</v>
      </c>
      <c r="N26" s="222"/>
      <c r="O26" s="222">
        <v>1464.7599999999998</v>
      </c>
      <c r="P26" s="222"/>
      <c r="Q26" s="222">
        <v>1792.7900000000009</v>
      </c>
      <c r="R26" s="222"/>
      <c r="S26" s="222"/>
      <c r="T26" s="222">
        <v>1637.56</v>
      </c>
      <c r="U26" s="222"/>
      <c r="V26" s="222"/>
      <c r="W26" s="222">
        <v>3164.6800000000003</v>
      </c>
      <c r="X26" s="222">
        <v>5052.4199999999992</v>
      </c>
      <c r="Y26" s="222">
        <v>3738.7300000000014</v>
      </c>
      <c r="Z26" s="222"/>
      <c r="AA26" s="222"/>
      <c r="AB26" s="222"/>
      <c r="AC26" s="222">
        <v>86.619999999999976</v>
      </c>
      <c r="AD26" s="222"/>
      <c r="AE26" s="222"/>
      <c r="AF26" s="222"/>
      <c r="AG26" s="222"/>
      <c r="AH26" s="222"/>
      <c r="AI26" s="222"/>
      <c r="AJ26" s="222"/>
      <c r="AK26" s="222">
        <v>-578.7299999999999</v>
      </c>
      <c r="AL26" s="222">
        <v>3746.49</v>
      </c>
      <c r="AM26" s="222"/>
      <c r="AN26" s="222"/>
      <c r="AO26" s="222"/>
      <c r="AP26" s="222"/>
      <c r="AQ26" s="222"/>
      <c r="AR26" s="222"/>
      <c r="AS26" s="222">
        <v>11.1</v>
      </c>
      <c r="AT26" s="222">
        <v>-3.6099999999999985</v>
      </c>
      <c r="AU26" s="222">
        <v>73.069999999999993</v>
      </c>
      <c r="AV26" s="222">
        <v>13376.749999999998</v>
      </c>
      <c r="AW26" s="222"/>
      <c r="AX26" s="222">
        <v>58228.229999999996</v>
      </c>
      <c r="AY26" s="222">
        <v>665.91999999999973</v>
      </c>
      <c r="AZ26" s="222">
        <v>8.98</v>
      </c>
      <c r="BA26" s="222"/>
      <c r="BB26" s="222">
        <v>5.7799999999999994</v>
      </c>
      <c r="BC26" s="222"/>
      <c r="BD26" s="222"/>
      <c r="BE26" s="222">
        <v>184362.02000000005</v>
      </c>
      <c r="BF26" s="222"/>
      <c r="BG26" s="222"/>
      <c r="BH26" s="222"/>
      <c r="BI26" s="222">
        <v>3.16</v>
      </c>
      <c r="BJ26" s="222"/>
      <c r="BK26" s="222"/>
      <c r="BL26" s="222"/>
      <c r="BM26" s="222">
        <v>116270.24</v>
      </c>
      <c r="BN26" s="222">
        <v>3.31</v>
      </c>
      <c r="BO26" s="222"/>
      <c r="BP26" s="222">
        <v>702.53999999999985</v>
      </c>
      <c r="BQ26" s="222">
        <v>3349.8099999999995</v>
      </c>
      <c r="BR26" s="222">
        <v>57</v>
      </c>
      <c r="BS26" s="222"/>
      <c r="BT26" s="222">
        <v>925541.20000000019</v>
      </c>
      <c r="BV26" t="s">
        <v>35</v>
      </c>
      <c r="BW26" s="222">
        <f t="shared" si="7"/>
        <v>8.0718259999999979</v>
      </c>
      <c r="BX26" s="222">
        <f t="shared" si="7"/>
        <v>56.69222400000001</v>
      </c>
      <c r="BY26" s="222">
        <f t="shared" si="7"/>
        <v>14758.035376</v>
      </c>
      <c r="BZ26" s="222">
        <f t="shared" si="7"/>
        <v>3.3862399999999999</v>
      </c>
      <c r="CA26" s="222">
        <f t="shared" si="7"/>
        <v>149.36728500000001</v>
      </c>
      <c r="CB26" s="222">
        <f t="shared" si="7"/>
        <v>0</v>
      </c>
      <c r="CC26" s="222">
        <f t="shared" si="7"/>
        <v>0</v>
      </c>
      <c r="CD26" s="222">
        <f t="shared" si="7"/>
        <v>0</v>
      </c>
      <c r="CE26" s="222">
        <f t="shared" si="7"/>
        <v>0</v>
      </c>
      <c r="CF26" s="222">
        <f t="shared" si="7"/>
        <v>10.207945</v>
      </c>
      <c r="CG26" s="222">
        <f t="shared" si="7"/>
        <v>1.4097240000000002</v>
      </c>
      <c r="CH26" s="222">
        <f t="shared" si="7"/>
        <v>1.7951000000000009E-2</v>
      </c>
      <c r="CI26" s="222">
        <f t="shared" si="7"/>
        <v>0</v>
      </c>
      <c r="CJ26" s="222">
        <f t="shared" si="7"/>
        <v>10.546271999999998</v>
      </c>
      <c r="CK26" s="222">
        <f t="shared" si="7"/>
        <v>0</v>
      </c>
      <c r="CL26" s="222">
        <f t="shared" si="7"/>
        <v>4.481975000000002</v>
      </c>
      <c r="CM26" s="222">
        <f t="shared" si="12"/>
        <v>0</v>
      </c>
      <c r="CN26" s="222">
        <f t="shared" si="12"/>
        <v>0</v>
      </c>
      <c r="CO26" s="222">
        <f t="shared" si="12"/>
        <v>5.4039479999999998</v>
      </c>
      <c r="CP26" s="222">
        <f t="shared" si="12"/>
        <v>0</v>
      </c>
      <c r="CQ26" s="222">
        <f t="shared" si="12"/>
        <v>0</v>
      </c>
      <c r="CR26" s="222">
        <f t="shared" si="12"/>
        <v>5.6964240000000004</v>
      </c>
      <c r="CS26" s="222">
        <f t="shared" si="12"/>
        <v>99.532673999999972</v>
      </c>
      <c r="CT26" s="222">
        <f t="shared" si="12"/>
        <v>51.220601000000023</v>
      </c>
      <c r="CU26" s="222">
        <f t="shared" si="12"/>
        <v>0</v>
      </c>
      <c r="CV26" s="222">
        <f t="shared" si="12"/>
        <v>0</v>
      </c>
      <c r="CW26" s="222">
        <f t="shared" si="12"/>
        <v>0</v>
      </c>
      <c r="CX26" s="222">
        <f t="shared" si="12"/>
        <v>0.27718399999999993</v>
      </c>
      <c r="CY26" s="222">
        <f t="shared" si="12"/>
        <v>0</v>
      </c>
      <c r="CZ26" s="222">
        <f t="shared" si="12"/>
        <v>0</v>
      </c>
      <c r="DA26" s="222">
        <f t="shared" si="12"/>
        <v>0</v>
      </c>
      <c r="DB26" s="222">
        <f t="shared" si="12"/>
        <v>0</v>
      </c>
      <c r="DC26" s="222">
        <f t="shared" si="13"/>
        <v>0</v>
      </c>
      <c r="DD26" s="222">
        <f t="shared" si="13"/>
        <v>0</v>
      </c>
      <c r="DE26" s="222">
        <f t="shared" si="13"/>
        <v>0</v>
      </c>
      <c r="DF26" s="222">
        <f t="shared" si="13"/>
        <v>-2.8357769999999993</v>
      </c>
      <c r="DG26" s="222">
        <f t="shared" si="13"/>
        <v>21.354993</v>
      </c>
      <c r="DH26" s="222">
        <f t="shared" si="13"/>
        <v>0</v>
      </c>
      <c r="DI26" s="222">
        <f t="shared" si="13"/>
        <v>0</v>
      </c>
      <c r="DJ26" s="222">
        <f t="shared" si="13"/>
        <v>0</v>
      </c>
      <c r="DK26" s="222">
        <f t="shared" si="13"/>
        <v>0</v>
      </c>
      <c r="DL26" s="222">
        <f t="shared" si="13"/>
        <v>0</v>
      </c>
      <c r="DM26" s="222">
        <f t="shared" si="13"/>
        <v>0</v>
      </c>
      <c r="DN26" s="222">
        <f t="shared" si="13"/>
        <v>0.32412000000000002</v>
      </c>
      <c r="DO26" s="222">
        <f t="shared" si="13"/>
        <v>-0.18266599999999991</v>
      </c>
      <c r="DP26" s="222">
        <f t="shared" si="13"/>
        <v>1.4833209999999997</v>
      </c>
      <c r="DQ26" s="222">
        <f t="shared" si="13"/>
        <v>260.84662499999996</v>
      </c>
      <c r="DR26" s="222">
        <f t="shared" si="13"/>
        <v>0</v>
      </c>
      <c r="DS26" s="222">
        <f t="shared" si="14"/>
        <v>320.25526499999995</v>
      </c>
      <c r="DT26" s="222">
        <f t="shared" si="14"/>
        <v>9.389471999999996</v>
      </c>
      <c r="DU26" s="222">
        <f t="shared" si="14"/>
        <v>3.7716E-2</v>
      </c>
      <c r="DV26" s="222">
        <f t="shared" si="14"/>
        <v>0</v>
      </c>
      <c r="DW26" s="222">
        <f t="shared" si="14"/>
        <v>1.0981999999999999E-2</v>
      </c>
      <c r="DX26" s="222">
        <f t="shared" si="14"/>
        <v>0</v>
      </c>
      <c r="DY26" s="222">
        <f t="shared" si="14"/>
        <v>0</v>
      </c>
      <c r="DZ26" s="222">
        <f t="shared" si="14"/>
        <v>848.06529200000023</v>
      </c>
      <c r="EA26" s="222">
        <f t="shared" si="14"/>
        <v>0</v>
      </c>
      <c r="EB26" s="222">
        <f t="shared" si="14"/>
        <v>0</v>
      </c>
      <c r="EC26" s="222">
        <f t="shared" si="14"/>
        <v>0</v>
      </c>
      <c r="ED26" s="222">
        <f t="shared" si="14"/>
        <v>3.3496000000000005E-2</v>
      </c>
      <c r="EE26" s="222">
        <f t="shared" si="14"/>
        <v>0</v>
      </c>
      <c r="EF26" s="222">
        <f t="shared" si="14"/>
        <v>0</v>
      </c>
      <c r="EG26" s="222">
        <f t="shared" si="14"/>
        <v>0</v>
      </c>
      <c r="EH26" s="222">
        <f t="shared" si="14"/>
        <v>151.15131199999999</v>
      </c>
      <c r="EI26" s="222">
        <f t="shared" si="15"/>
        <v>1.2909E-2</v>
      </c>
      <c r="EJ26" s="222">
        <f t="shared" si="15"/>
        <v>0</v>
      </c>
      <c r="EK26" s="222">
        <f t="shared" si="15"/>
        <v>6.1120979999999987</v>
      </c>
      <c r="EL26" s="222">
        <f t="shared" si="15"/>
        <v>8.0395439999999976</v>
      </c>
      <c r="EM26" s="222">
        <f t="shared" si="15"/>
        <v>0.114</v>
      </c>
      <c r="EN26" s="222">
        <f t="shared" si="15"/>
        <v>0</v>
      </c>
      <c r="EO26" s="222">
        <f t="shared" si="8"/>
        <v>16788.560351000004</v>
      </c>
      <c r="EP26" s="34">
        <f t="shared" si="9"/>
        <v>4.5555607322272278E-3</v>
      </c>
      <c r="EQ26" s="160">
        <f t="shared" si="10"/>
        <v>4.4000000000000003E-3</v>
      </c>
      <c r="ES26" s="160">
        <f t="shared" si="11"/>
        <v>4.4000000000000003E-3</v>
      </c>
      <c r="EU26" t="s">
        <v>38</v>
      </c>
      <c r="EV26" s="34">
        <v>2.9999999999999997E-4</v>
      </c>
    </row>
    <row r="27" spans="1:152">
      <c r="A27" t="s">
        <v>37</v>
      </c>
      <c r="B27" s="222">
        <v>5170.76</v>
      </c>
      <c r="C27" s="222">
        <v>1142.5800000000002</v>
      </c>
      <c r="D27" s="222">
        <v>121545.34999999985</v>
      </c>
      <c r="E27" s="222"/>
      <c r="F27" s="222">
        <v>3452.2499999999982</v>
      </c>
      <c r="G27" s="222"/>
      <c r="H27" s="222">
        <v>4.5999999999999996</v>
      </c>
      <c r="I27" s="222">
        <v>1763.6600000000003</v>
      </c>
      <c r="J27" s="222">
        <v>1729.3699999999997</v>
      </c>
      <c r="K27" s="222">
        <v>275.96999999999997</v>
      </c>
      <c r="L27" s="222">
        <v>46696.02999999997</v>
      </c>
      <c r="M27" s="222">
        <v>1475.8100000000002</v>
      </c>
      <c r="N27" s="222"/>
      <c r="O27" s="222">
        <v>9.1600000000000019</v>
      </c>
      <c r="P27" s="222"/>
      <c r="Q27" s="222">
        <v>517.17999999999984</v>
      </c>
      <c r="R27" s="222"/>
      <c r="S27" s="222"/>
      <c r="T27" s="222">
        <v>2.4500000000000002</v>
      </c>
      <c r="U27" s="222"/>
      <c r="V27" s="222"/>
      <c r="W27" s="222">
        <v>860.65999999999963</v>
      </c>
      <c r="X27" s="222">
        <v>410.32999999999993</v>
      </c>
      <c r="Y27" s="222">
        <v>1040.8400000000006</v>
      </c>
      <c r="Z27" s="222"/>
      <c r="AA27" s="222"/>
      <c r="AB27" s="222">
        <v>564.00000000000023</v>
      </c>
      <c r="AC27" s="222">
        <v>659.19999999999993</v>
      </c>
      <c r="AD27" s="222"/>
      <c r="AE27" s="222"/>
      <c r="AF27" s="222"/>
      <c r="AG27" s="222"/>
      <c r="AH27" s="222"/>
      <c r="AI27" s="222"/>
      <c r="AJ27" s="222"/>
      <c r="AK27" s="222">
        <v>2229.9899999999989</v>
      </c>
      <c r="AL27" s="222">
        <v>1782.1600000000005</v>
      </c>
      <c r="AM27" s="222">
        <v>2147.4299999999998</v>
      </c>
      <c r="AN27" s="222"/>
      <c r="AO27" s="222"/>
      <c r="AP27" s="222"/>
      <c r="AQ27" s="222"/>
      <c r="AR27" s="222"/>
      <c r="AS27" s="222">
        <v>132542.98999999996</v>
      </c>
      <c r="AT27" s="222">
        <v>8.6699999999999964</v>
      </c>
      <c r="AU27" s="222">
        <v>147.44</v>
      </c>
      <c r="AV27" s="222">
        <v>3727.4399999999987</v>
      </c>
      <c r="AW27" s="222">
        <v>3681.2400000000002</v>
      </c>
      <c r="AX27" s="222"/>
      <c r="AY27" s="222">
        <v>166.68</v>
      </c>
      <c r="AZ27" s="222">
        <v>1437.2899999999988</v>
      </c>
      <c r="BA27" s="222">
        <v>1762.8700000000001</v>
      </c>
      <c r="BB27" s="222">
        <v>4738.1799999999985</v>
      </c>
      <c r="BC27" s="222">
        <v>48.330000000000013</v>
      </c>
      <c r="BD27" s="222">
        <v>29</v>
      </c>
      <c r="BE27" s="222">
        <v>68.769999999999982</v>
      </c>
      <c r="BF27" s="222"/>
      <c r="BG27" s="222"/>
      <c r="BH27" s="222">
        <v>3589.1299999999997</v>
      </c>
      <c r="BI27" s="222">
        <v>2238.219999999998</v>
      </c>
      <c r="BJ27" s="222">
        <v>134.32999999999998</v>
      </c>
      <c r="BK27" s="222"/>
      <c r="BL27" s="222">
        <v>2170.7599999999993</v>
      </c>
      <c r="BM27" s="222">
        <v>227.2</v>
      </c>
      <c r="BN27" s="222">
        <v>241.82999999999998</v>
      </c>
      <c r="BO27" s="222">
        <v>13006.110000000002</v>
      </c>
      <c r="BP27" s="222">
        <v>194.14999999999998</v>
      </c>
      <c r="BQ27" s="222">
        <v>1178.9499999999996</v>
      </c>
      <c r="BR27" s="222">
        <v>2706.11</v>
      </c>
      <c r="BS27" s="222">
        <v>191.79999999999998</v>
      </c>
      <c r="BT27" s="222">
        <v>368717.26999999973</v>
      </c>
      <c r="BV27" t="s">
        <v>37</v>
      </c>
      <c r="BW27" s="222">
        <f t="shared" si="7"/>
        <v>92.556603999999993</v>
      </c>
      <c r="BX27" s="222">
        <f t="shared" si="7"/>
        <v>3.6562560000000008</v>
      </c>
      <c r="BY27" s="222">
        <f t="shared" si="7"/>
        <v>3694.9786399999953</v>
      </c>
      <c r="BZ27" s="222">
        <f t="shared" si="7"/>
        <v>0</v>
      </c>
      <c r="CA27" s="222">
        <f t="shared" si="7"/>
        <v>154.31557499999991</v>
      </c>
      <c r="CB27" s="222">
        <f t="shared" si="7"/>
        <v>0</v>
      </c>
      <c r="CC27" s="222">
        <f t="shared" si="7"/>
        <v>8.4639999999999993E-2</v>
      </c>
      <c r="CD27" s="222">
        <f t="shared" si="7"/>
        <v>5.2909800000000011</v>
      </c>
      <c r="CE27" s="222">
        <f t="shared" si="7"/>
        <v>1.5564329999999997</v>
      </c>
      <c r="CF27" s="222">
        <f t="shared" si="7"/>
        <v>0.137985</v>
      </c>
      <c r="CG27" s="222">
        <f t="shared" si="7"/>
        <v>798.50211299999955</v>
      </c>
      <c r="CH27" s="222">
        <f t="shared" si="7"/>
        <v>4.2798490000000005</v>
      </c>
      <c r="CI27" s="222">
        <f t="shared" si="7"/>
        <v>0</v>
      </c>
      <c r="CJ27" s="222">
        <f t="shared" si="7"/>
        <v>6.5952000000000011E-2</v>
      </c>
      <c r="CK27" s="222">
        <f t="shared" si="7"/>
        <v>0</v>
      </c>
      <c r="CL27" s="222">
        <f t="shared" si="7"/>
        <v>1.2929499999999996</v>
      </c>
      <c r="CM27" s="222">
        <f t="shared" si="12"/>
        <v>0</v>
      </c>
      <c r="CN27" s="222">
        <f t="shared" si="12"/>
        <v>0</v>
      </c>
      <c r="CO27" s="222">
        <f t="shared" si="12"/>
        <v>8.0850000000000002E-3</v>
      </c>
      <c r="CP27" s="222">
        <f t="shared" si="12"/>
        <v>0</v>
      </c>
      <c r="CQ27" s="222">
        <f t="shared" si="12"/>
        <v>0</v>
      </c>
      <c r="CR27" s="222">
        <f t="shared" si="12"/>
        <v>1.5491879999999993</v>
      </c>
      <c r="CS27" s="222">
        <f t="shared" si="12"/>
        <v>8.0835009999999983</v>
      </c>
      <c r="CT27" s="222">
        <f t="shared" si="12"/>
        <v>14.259508000000009</v>
      </c>
      <c r="CU27" s="222">
        <f t="shared" si="12"/>
        <v>0</v>
      </c>
      <c r="CV27" s="222">
        <f t="shared" si="12"/>
        <v>0</v>
      </c>
      <c r="CW27" s="222">
        <f t="shared" si="12"/>
        <v>2.5944000000000011</v>
      </c>
      <c r="CX27" s="222">
        <f t="shared" si="12"/>
        <v>2.1094399999999998</v>
      </c>
      <c r="CY27" s="222">
        <f t="shared" si="12"/>
        <v>0</v>
      </c>
      <c r="CZ27" s="222">
        <f t="shared" si="12"/>
        <v>0</v>
      </c>
      <c r="DA27" s="222">
        <f t="shared" si="12"/>
        <v>0</v>
      </c>
      <c r="DB27" s="222">
        <f t="shared" si="12"/>
        <v>0</v>
      </c>
      <c r="DC27" s="222">
        <f t="shared" si="13"/>
        <v>0</v>
      </c>
      <c r="DD27" s="222">
        <f t="shared" si="13"/>
        <v>0</v>
      </c>
      <c r="DE27" s="222">
        <f t="shared" si="13"/>
        <v>0</v>
      </c>
      <c r="DF27" s="222">
        <f t="shared" si="13"/>
        <v>10.926950999999994</v>
      </c>
      <c r="DG27" s="222">
        <f t="shared" si="13"/>
        <v>10.158312000000004</v>
      </c>
      <c r="DH27" s="222">
        <f t="shared" si="13"/>
        <v>38.009510999999996</v>
      </c>
      <c r="DI27" s="222">
        <f t="shared" si="13"/>
        <v>0</v>
      </c>
      <c r="DJ27" s="222">
        <f t="shared" si="13"/>
        <v>0</v>
      </c>
      <c r="DK27" s="222">
        <f t="shared" si="13"/>
        <v>0</v>
      </c>
      <c r="DL27" s="222">
        <f t="shared" si="13"/>
        <v>0</v>
      </c>
      <c r="DM27" s="222">
        <f t="shared" si="13"/>
        <v>0</v>
      </c>
      <c r="DN27" s="222">
        <f t="shared" si="13"/>
        <v>3870.2553079999989</v>
      </c>
      <c r="DO27" s="222">
        <f t="shared" si="13"/>
        <v>0.43870199999999981</v>
      </c>
      <c r="DP27" s="222">
        <f t="shared" si="13"/>
        <v>2.9930319999999999</v>
      </c>
      <c r="DQ27" s="222">
        <f t="shared" si="13"/>
        <v>72.685079999999971</v>
      </c>
      <c r="DR27" s="222">
        <f t="shared" si="13"/>
        <v>15.093084000000003</v>
      </c>
      <c r="DS27" s="222">
        <f t="shared" si="14"/>
        <v>0</v>
      </c>
      <c r="DT27" s="222">
        <f t="shared" si="14"/>
        <v>2.3501880000000002</v>
      </c>
      <c r="DU27" s="222">
        <f t="shared" si="14"/>
        <v>6.0366179999999945</v>
      </c>
      <c r="DV27" s="222">
        <f t="shared" si="14"/>
        <v>111.41338400000002</v>
      </c>
      <c r="DW27" s="222">
        <f t="shared" si="14"/>
        <v>9.0025419999999965</v>
      </c>
      <c r="DX27" s="222">
        <f t="shared" si="14"/>
        <v>1.9332000000000005E-2</v>
      </c>
      <c r="DY27" s="222">
        <f t="shared" si="14"/>
        <v>0.78010000000000002</v>
      </c>
      <c r="DZ27" s="222">
        <f t="shared" si="14"/>
        <v>0.3163419999999999</v>
      </c>
      <c r="EA27" s="222">
        <f t="shared" si="14"/>
        <v>0</v>
      </c>
      <c r="EB27" s="222">
        <f t="shared" si="14"/>
        <v>0</v>
      </c>
      <c r="EC27" s="222">
        <f t="shared" si="14"/>
        <v>46.299776999999999</v>
      </c>
      <c r="ED27" s="222">
        <f t="shared" si="14"/>
        <v>23.725131999999977</v>
      </c>
      <c r="EE27" s="222">
        <f t="shared" si="14"/>
        <v>0.44328899999999993</v>
      </c>
      <c r="EF27" s="222">
        <f t="shared" si="14"/>
        <v>0</v>
      </c>
      <c r="EG27" s="222">
        <f t="shared" si="14"/>
        <v>30.607715999999989</v>
      </c>
      <c r="EH27" s="222">
        <f t="shared" si="14"/>
        <v>0.29535999999999996</v>
      </c>
      <c r="EI27" s="222">
        <f t="shared" si="15"/>
        <v>0.94313699999999989</v>
      </c>
      <c r="EJ27" s="222">
        <f t="shared" si="15"/>
        <v>13.006110000000003</v>
      </c>
      <c r="EK27" s="222">
        <f t="shared" si="15"/>
        <v>1.6891049999999996</v>
      </c>
      <c r="EL27" s="222">
        <f t="shared" si="15"/>
        <v>2.8294799999999989</v>
      </c>
      <c r="EM27" s="222">
        <f t="shared" si="15"/>
        <v>5.4122200000000005</v>
      </c>
      <c r="EN27" s="222">
        <f t="shared" si="15"/>
        <v>0.28769999999999996</v>
      </c>
      <c r="EO27" s="222">
        <f t="shared" si="8"/>
        <v>9061.3396109999958</v>
      </c>
      <c r="EP27" s="34">
        <f t="shared" si="9"/>
        <v>2.4587863432130397E-3</v>
      </c>
      <c r="EQ27" s="160">
        <f t="shared" si="10"/>
        <v>2.3999999999999998E-3</v>
      </c>
      <c r="ES27" s="160">
        <f t="shared" si="11"/>
        <v>2.3999999999999998E-3</v>
      </c>
      <c r="EU27" t="s">
        <v>39</v>
      </c>
      <c r="EV27" s="34">
        <v>2.9999999999999997E-4</v>
      </c>
    </row>
    <row r="28" spans="1:152">
      <c r="A28" t="s">
        <v>38</v>
      </c>
      <c r="B28" s="222">
        <v>450.68999999999994</v>
      </c>
      <c r="C28" s="222">
        <v>0.84</v>
      </c>
      <c r="D28" s="222">
        <v>382.6299999999996</v>
      </c>
      <c r="E28" s="222"/>
      <c r="F28" s="222">
        <v>164.54000000000002</v>
      </c>
      <c r="G28" s="222"/>
      <c r="H28" s="222">
        <v>0.31</v>
      </c>
      <c r="I28" s="222">
        <v>114.82999999999996</v>
      </c>
      <c r="J28" s="222">
        <v>154.32000000000008</v>
      </c>
      <c r="K28" s="222">
        <v>24.499999999999996</v>
      </c>
      <c r="L28" s="222">
        <v>565.96999999999946</v>
      </c>
      <c r="M28" s="222">
        <v>124.64</v>
      </c>
      <c r="N28" s="222"/>
      <c r="O28" s="222">
        <v>1.0499999999999998</v>
      </c>
      <c r="P28" s="222"/>
      <c r="Q28" s="222">
        <v>28.160000000000014</v>
      </c>
      <c r="R28" s="222"/>
      <c r="S28" s="222"/>
      <c r="T28" s="222">
        <v>0.16</v>
      </c>
      <c r="U28" s="222"/>
      <c r="V28" s="222"/>
      <c r="W28" s="222">
        <v>43.540000000000006</v>
      </c>
      <c r="X28" s="222">
        <v>71.91</v>
      </c>
      <c r="Y28" s="222">
        <v>50.949999999999989</v>
      </c>
      <c r="Z28" s="222"/>
      <c r="AA28" s="222"/>
      <c r="AB28" s="222">
        <v>113.38</v>
      </c>
      <c r="AC28" s="222">
        <v>58.279999999999987</v>
      </c>
      <c r="AD28" s="222"/>
      <c r="AE28" s="222"/>
      <c r="AF28" s="222"/>
      <c r="AG28" s="222"/>
      <c r="AH28" s="222"/>
      <c r="AI28" s="222"/>
      <c r="AJ28" s="222"/>
      <c r="AK28" s="222">
        <v>222.26000000000013</v>
      </c>
      <c r="AL28" s="222">
        <v>118.87999999999997</v>
      </c>
      <c r="AM28" s="222">
        <v>193.28000000000006</v>
      </c>
      <c r="AN28" s="222"/>
      <c r="AO28" s="222"/>
      <c r="AP28" s="222"/>
      <c r="AQ28" s="222"/>
      <c r="AR28" s="222"/>
      <c r="AS28" s="222">
        <v>0.37</v>
      </c>
      <c r="AT28" s="222">
        <v>17951.180000000004</v>
      </c>
      <c r="AU28" s="222">
        <v>9.7799999999999994</v>
      </c>
      <c r="AV28" s="222">
        <v>187.79000000000005</v>
      </c>
      <c r="AW28" s="222">
        <v>330.25000000000006</v>
      </c>
      <c r="AX28" s="222"/>
      <c r="AY28" s="222">
        <v>9.0000000000000036</v>
      </c>
      <c r="AZ28" s="222">
        <v>460.98000000000042</v>
      </c>
      <c r="BA28" s="222">
        <v>11.47</v>
      </c>
      <c r="BB28" s="222">
        <v>-0.37</v>
      </c>
      <c r="BC28" s="222"/>
      <c r="BD28" s="222">
        <v>2.3400000000000003</v>
      </c>
      <c r="BE28" s="222">
        <v>5.7399999999999993</v>
      </c>
      <c r="BF28" s="222"/>
      <c r="BG28" s="222"/>
      <c r="BH28" s="222">
        <v>319.40000000000009</v>
      </c>
      <c r="BI28" s="222">
        <v>181.84</v>
      </c>
      <c r="BJ28" s="222">
        <v>10.93</v>
      </c>
      <c r="BK28" s="222"/>
      <c r="BL28" s="222">
        <v>189.91999999999993</v>
      </c>
      <c r="BM28" s="222">
        <v>22.13</v>
      </c>
      <c r="BN28" s="222">
        <v>17.16</v>
      </c>
      <c r="BO28" s="222"/>
      <c r="BP28" s="222">
        <v>9.5899999999999981</v>
      </c>
      <c r="BQ28" s="222">
        <v>312.24999999999966</v>
      </c>
      <c r="BR28" s="222">
        <v>241.58999999999997</v>
      </c>
      <c r="BS28" s="222">
        <v>62.230000000000004</v>
      </c>
      <c r="BT28" s="222">
        <v>23220.690000000006</v>
      </c>
      <c r="BV28" t="s">
        <v>38</v>
      </c>
      <c r="BW28" s="222">
        <f t="shared" si="7"/>
        <v>8.0673509999999986</v>
      </c>
      <c r="BX28" s="222">
        <f t="shared" si="7"/>
        <v>2.6879999999999999E-3</v>
      </c>
      <c r="BY28" s="222">
        <f t="shared" si="7"/>
        <v>11.631951999999988</v>
      </c>
      <c r="BZ28" s="222">
        <f t="shared" si="7"/>
        <v>0</v>
      </c>
      <c r="CA28" s="222">
        <f t="shared" si="7"/>
        <v>7.3549380000000006</v>
      </c>
      <c r="CB28" s="222">
        <f t="shared" si="7"/>
        <v>0</v>
      </c>
      <c r="CC28" s="222">
        <f t="shared" si="7"/>
        <v>5.7039999999999999E-3</v>
      </c>
      <c r="CD28" s="222">
        <f t="shared" si="7"/>
        <v>0.34448999999999985</v>
      </c>
      <c r="CE28" s="222">
        <f t="shared" si="7"/>
        <v>0.13888800000000007</v>
      </c>
      <c r="CF28" s="222">
        <f t="shared" si="7"/>
        <v>1.2249999999999999E-2</v>
      </c>
      <c r="CG28" s="222">
        <f t="shared" si="7"/>
        <v>9.6780869999999908</v>
      </c>
      <c r="CH28" s="222">
        <f t="shared" si="7"/>
        <v>0.361456</v>
      </c>
      <c r="CI28" s="222">
        <f t="shared" si="7"/>
        <v>0</v>
      </c>
      <c r="CJ28" s="222">
        <f t="shared" si="7"/>
        <v>7.5599999999999981E-3</v>
      </c>
      <c r="CK28" s="222">
        <f t="shared" si="7"/>
        <v>0</v>
      </c>
      <c r="CL28" s="222">
        <f t="shared" si="7"/>
        <v>7.0400000000000032E-2</v>
      </c>
      <c r="CM28" s="222">
        <f t="shared" si="12"/>
        <v>0</v>
      </c>
      <c r="CN28" s="222">
        <f t="shared" si="12"/>
        <v>0</v>
      </c>
      <c r="CO28" s="222">
        <f t="shared" si="12"/>
        <v>5.2800000000000004E-4</v>
      </c>
      <c r="CP28" s="222">
        <f t="shared" si="12"/>
        <v>0</v>
      </c>
      <c r="CQ28" s="222">
        <f t="shared" si="12"/>
        <v>0</v>
      </c>
      <c r="CR28" s="222">
        <f t="shared" si="12"/>
        <v>7.8372000000000011E-2</v>
      </c>
      <c r="CS28" s="222">
        <f t="shared" si="12"/>
        <v>1.4166269999999999</v>
      </c>
      <c r="CT28" s="222">
        <f t="shared" si="12"/>
        <v>0.69801499999999983</v>
      </c>
      <c r="CU28" s="222">
        <f t="shared" si="12"/>
        <v>0</v>
      </c>
      <c r="CV28" s="222">
        <f t="shared" si="12"/>
        <v>0</v>
      </c>
      <c r="CW28" s="222">
        <f t="shared" si="12"/>
        <v>0.52154800000000001</v>
      </c>
      <c r="CX28" s="222">
        <f t="shared" si="12"/>
        <v>0.18649599999999997</v>
      </c>
      <c r="CY28" s="222">
        <f t="shared" si="12"/>
        <v>0</v>
      </c>
      <c r="CZ28" s="222">
        <f t="shared" si="12"/>
        <v>0</v>
      </c>
      <c r="DA28" s="222">
        <f t="shared" si="12"/>
        <v>0</v>
      </c>
      <c r="DB28" s="222">
        <f t="shared" si="12"/>
        <v>0</v>
      </c>
      <c r="DC28" s="222">
        <f t="shared" si="13"/>
        <v>0</v>
      </c>
      <c r="DD28" s="222">
        <f t="shared" si="13"/>
        <v>0</v>
      </c>
      <c r="DE28" s="222">
        <f t="shared" si="13"/>
        <v>0</v>
      </c>
      <c r="DF28" s="222">
        <f t="shared" si="13"/>
        <v>1.0890740000000005</v>
      </c>
      <c r="DG28" s="222">
        <f t="shared" si="13"/>
        <v>0.67761599999999989</v>
      </c>
      <c r="DH28" s="222">
        <f t="shared" si="13"/>
        <v>3.421056000000001</v>
      </c>
      <c r="DI28" s="222">
        <f t="shared" si="13"/>
        <v>0</v>
      </c>
      <c r="DJ28" s="222">
        <f t="shared" si="13"/>
        <v>0</v>
      </c>
      <c r="DK28" s="222">
        <f t="shared" si="13"/>
        <v>0</v>
      </c>
      <c r="DL28" s="222">
        <f t="shared" si="13"/>
        <v>0</v>
      </c>
      <c r="DM28" s="222">
        <f t="shared" si="13"/>
        <v>0</v>
      </c>
      <c r="DN28" s="222">
        <f t="shared" si="13"/>
        <v>1.0803999999999999E-2</v>
      </c>
      <c r="DO28" s="222">
        <f t="shared" si="13"/>
        <v>908.32970800000021</v>
      </c>
      <c r="DP28" s="222">
        <f t="shared" si="13"/>
        <v>0.19853399999999996</v>
      </c>
      <c r="DQ28" s="222">
        <f t="shared" si="13"/>
        <v>3.6619050000000009</v>
      </c>
      <c r="DR28" s="222">
        <f t="shared" si="13"/>
        <v>1.3540250000000003</v>
      </c>
      <c r="DS28" s="222">
        <f t="shared" si="14"/>
        <v>0</v>
      </c>
      <c r="DT28" s="222">
        <f t="shared" si="14"/>
        <v>0.12690000000000004</v>
      </c>
      <c r="DU28" s="222">
        <f t="shared" si="14"/>
        <v>1.9361160000000017</v>
      </c>
      <c r="DV28" s="222">
        <f t="shared" si="14"/>
        <v>0.7249040000000001</v>
      </c>
      <c r="DW28" s="222">
        <f t="shared" si="14"/>
        <v>-7.0299999999999996E-4</v>
      </c>
      <c r="DX28" s="222">
        <f t="shared" si="14"/>
        <v>0</v>
      </c>
      <c r="DY28" s="222">
        <f t="shared" si="14"/>
        <v>6.2946000000000002E-2</v>
      </c>
      <c r="DZ28" s="222">
        <f t="shared" si="14"/>
        <v>2.6403999999999997E-2</v>
      </c>
      <c r="EA28" s="222">
        <f t="shared" si="14"/>
        <v>0</v>
      </c>
      <c r="EB28" s="222">
        <f t="shared" si="14"/>
        <v>0</v>
      </c>
      <c r="EC28" s="222">
        <f t="shared" si="14"/>
        <v>4.1202600000000009</v>
      </c>
      <c r="ED28" s="222">
        <f t="shared" si="14"/>
        <v>1.9275040000000001</v>
      </c>
      <c r="EE28" s="222">
        <f t="shared" si="14"/>
        <v>3.6068999999999997E-2</v>
      </c>
      <c r="EF28" s="222">
        <f t="shared" si="14"/>
        <v>0</v>
      </c>
      <c r="EG28" s="222">
        <f t="shared" si="14"/>
        <v>2.6778719999999989</v>
      </c>
      <c r="EH28" s="222">
        <f t="shared" si="14"/>
        <v>2.8768999999999996E-2</v>
      </c>
      <c r="EI28" s="222">
        <f t="shared" si="15"/>
        <v>6.6923999999999997E-2</v>
      </c>
      <c r="EJ28" s="222">
        <f t="shared" si="15"/>
        <v>0</v>
      </c>
      <c r="EK28" s="222">
        <f t="shared" si="15"/>
        <v>8.3432999999999979E-2</v>
      </c>
      <c r="EL28" s="222">
        <f t="shared" si="15"/>
        <v>0.74939999999999907</v>
      </c>
      <c r="EM28" s="222">
        <f t="shared" si="15"/>
        <v>0.48317999999999994</v>
      </c>
      <c r="EN28" s="222">
        <f t="shared" si="15"/>
        <v>9.3345000000000011E-2</v>
      </c>
      <c r="EO28" s="222">
        <f t="shared" si="8"/>
        <v>972.46339500000011</v>
      </c>
      <c r="EP28" s="34">
        <f t="shared" si="9"/>
        <v>2.6387706647678689E-4</v>
      </c>
      <c r="EQ28" s="160">
        <f t="shared" si="10"/>
        <v>2.9999999999999997E-4</v>
      </c>
      <c r="ES28" s="160">
        <f t="shared" si="11"/>
        <v>2.9999999999999997E-4</v>
      </c>
      <c r="EU28" t="s">
        <v>40</v>
      </c>
      <c r="EV28" s="34">
        <v>5.8999999999999999E-3</v>
      </c>
    </row>
    <row r="29" spans="1:152">
      <c r="A29" t="s">
        <v>39</v>
      </c>
      <c r="B29" s="222">
        <v>562.60999999999967</v>
      </c>
      <c r="C29" s="222">
        <v>1.92</v>
      </c>
      <c r="D29" s="222">
        <v>472.6</v>
      </c>
      <c r="E29" s="222"/>
      <c r="F29" s="222">
        <v>200.67999999999998</v>
      </c>
      <c r="G29" s="222"/>
      <c r="H29" s="222">
        <v>0.64</v>
      </c>
      <c r="I29" s="222">
        <v>145.51</v>
      </c>
      <c r="J29" s="222">
        <v>192.53000000000003</v>
      </c>
      <c r="K29" s="222">
        <v>31.83</v>
      </c>
      <c r="L29" s="222">
        <v>707.979999999999</v>
      </c>
      <c r="M29" s="222">
        <v>159.44</v>
      </c>
      <c r="N29" s="222"/>
      <c r="O29" s="222">
        <v>1.7400000000000002</v>
      </c>
      <c r="P29" s="222"/>
      <c r="Q29" s="222">
        <v>33.709999999999994</v>
      </c>
      <c r="R29" s="222"/>
      <c r="S29" s="222"/>
      <c r="T29" s="222">
        <v>0.18</v>
      </c>
      <c r="U29" s="222"/>
      <c r="V29" s="222"/>
      <c r="W29" s="222">
        <v>53.06</v>
      </c>
      <c r="X29" s="222">
        <v>85.720000000000098</v>
      </c>
      <c r="Y29" s="222">
        <v>60.75000000000005</v>
      </c>
      <c r="Z29" s="222"/>
      <c r="AA29" s="222"/>
      <c r="AB29" s="222">
        <v>201.72</v>
      </c>
      <c r="AC29" s="222">
        <v>80.009999999999991</v>
      </c>
      <c r="AD29" s="222"/>
      <c r="AE29" s="222"/>
      <c r="AF29" s="222"/>
      <c r="AG29" s="222"/>
      <c r="AH29" s="222"/>
      <c r="AI29" s="222"/>
      <c r="AJ29" s="222"/>
      <c r="AK29" s="222">
        <v>280.55000000000018</v>
      </c>
      <c r="AL29" s="222">
        <v>138.76</v>
      </c>
      <c r="AM29" s="222">
        <v>236.76000000000005</v>
      </c>
      <c r="AN29" s="222"/>
      <c r="AO29" s="222"/>
      <c r="AP29" s="222"/>
      <c r="AQ29" s="222"/>
      <c r="AR29" s="222"/>
      <c r="AS29" s="222">
        <v>0.51</v>
      </c>
      <c r="AT29" s="222">
        <v>21185.5</v>
      </c>
      <c r="AU29" s="222">
        <v>14.099999999999998</v>
      </c>
      <c r="AV29" s="222">
        <v>222.40000000000018</v>
      </c>
      <c r="AW29" s="222">
        <v>417.71</v>
      </c>
      <c r="AX29" s="222"/>
      <c r="AY29" s="222">
        <v>10.739999999999997</v>
      </c>
      <c r="AZ29" s="222">
        <v>461.10000000000042</v>
      </c>
      <c r="BA29" s="222">
        <v>11.47</v>
      </c>
      <c r="BB29" s="222">
        <v>-3.9999999999999973E-2</v>
      </c>
      <c r="BC29" s="222"/>
      <c r="BD29" s="222">
        <v>3.6</v>
      </c>
      <c r="BE29" s="222">
        <v>7.839999999999999</v>
      </c>
      <c r="BF29" s="222"/>
      <c r="BG29" s="222"/>
      <c r="BH29" s="222">
        <v>396.84999999999985</v>
      </c>
      <c r="BI29" s="222">
        <v>235.96999999999997</v>
      </c>
      <c r="BJ29" s="222">
        <v>16.53</v>
      </c>
      <c r="BK29" s="222"/>
      <c r="BL29" s="222">
        <v>249.08</v>
      </c>
      <c r="BM29" s="222">
        <v>23.39</v>
      </c>
      <c r="BN29" s="222">
        <v>34.220000000000006</v>
      </c>
      <c r="BO29" s="222"/>
      <c r="BP29" s="222">
        <v>10.799999999999997</v>
      </c>
      <c r="BQ29" s="222">
        <v>319.78999999999962</v>
      </c>
      <c r="BR29" s="222">
        <v>310.15999999999991</v>
      </c>
      <c r="BS29" s="222">
        <v>62.230000000000004</v>
      </c>
      <c r="BT29" s="222">
        <v>27642.65</v>
      </c>
      <c r="BV29" t="s">
        <v>39</v>
      </c>
      <c r="BW29" s="222">
        <f t="shared" si="7"/>
        <v>10.070718999999993</v>
      </c>
      <c r="BX29" s="222">
        <f t="shared" si="7"/>
        <v>6.1440000000000002E-3</v>
      </c>
      <c r="BY29" s="222">
        <f t="shared" si="7"/>
        <v>14.367040000000001</v>
      </c>
      <c r="BZ29" s="222">
        <f t="shared" si="7"/>
        <v>0</v>
      </c>
      <c r="CA29" s="222">
        <f t="shared" si="7"/>
        <v>8.9703959999999991</v>
      </c>
      <c r="CB29" s="222">
        <f t="shared" si="7"/>
        <v>0</v>
      </c>
      <c r="CC29" s="222">
        <f t="shared" si="7"/>
        <v>1.1776E-2</v>
      </c>
      <c r="CD29" s="222">
        <f t="shared" si="7"/>
        <v>0.43652999999999997</v>
      </c>
      <c r="CE29" s="222">
        <f t="shared" si="7"/>
        <v>0.17327700000000001</v>
      </c>
      <c r="CF29" s="222">
        <f t="shared" si="7"/>
        <v>1.5914999999999999E-2</v>
      </c>
      <c r="CG29" s="222">
        <f t="shared" si="7"/>
        <v>12.106457999999984</v>
      </c>
      <c r="CH29" s="222">
        <f t="shared" si="7"/>
        <v>0.46237599999999995</v>
      </c>
      <c r="CI29" s="222">
        <f t="shared" si="7"/>
        <v>0</v>
      </c>
      <c r="CJ29" s="222">
        <f t="shared" si="7"/>
        <v>1.2528000000000001E-2</v>
      </c>
      <c r="CK29" s="222">
        <f t="shared" si="7"/>
        <v>0</v>
      </c>
      <c r="CL29" s="222">
        <f t="shared" si="7"/>
        <v>8.4274999999999989E-2</v>
      </c>
      <c r="CM29" s="222">
        <f t="shared" si="12"/>
        <v>0</v>
      </c>
      <c r="CN29" s="222">
        <f t="shared" si="12"/>
        <v>0</v>
      </c>
      <c r="CO29" s="222">
        <f t="shared" si="12"/>
        <v>5.9400000000000002E-4</v>
      </c>
      <c r="CP29" s="222">
        <f t="shared" si="12"/>
        <v>0</v>
      </c>
      <c r="CQ29" s="222">
        <f t="shared" si="12"/>
        <v>0</v>
      </c>
      <c r="CR29" s="222">
        <f t="shared" si="12"/>
        <v>9.5507999999999996E-2</v>
      </c>
      <c r="CS29" s="222">
        <f t="shared" si="12"/>
        <v>1.6886840000000019</v>
      </c>
      <c r="CT29" s="222">
        <f t="shared" si="12"/>
        <v>0.83227500000000065</v>
      </c>
      <c r="CU29" s="222">
        <f t="shared" si="12"/>
        <v>0</v>
      </c>
      <c r="CV29" s="222">
        <f t="shared" si="12"/>
        <v>0</v>
      </c>
      <c r="CW29" s="222">
        <f t="shared" si="12"/>
        <v>0.92791199999999996</v>
      </c>
      <c r="CX29" s="222">
        <f t="shared" si="12"/>
        <v>0.25603199999999998</v>
      </c>
      <c r="CY29" s="222">
        <f t="shared" si="12"/>
        <v>0</v>
      </c>
      <c r="CZ29" s="222">
        <f t="shared" si="12"/>
        <v>0</v>
      </c>
      <c r="DA29" s="222">
        <f t="shared" si="12"/>
        <v>0</v>
      </c>
      <c r="DB29" s="222">
        <f t="shared" si="12"/>
        <v>0</v>
      </c>
      <c r="DC29" s="222">
        <f t="shared" si="13"/>
        <v>0</v>
      </c>
      <c r="DD29" s="222">
        <f t="shared" si="13"/>
        <v>0</v>
      </c>
      <c r="DE29" s="222">
        <f t="shared" si="13"/>
        <v>0</v>
      </c>
      <c r="DF29" s="222">
        <f t="shared" si="13"/>
        <v>1.3746950000000009</v>
      </c>
      <c r="DG29" s="222">
        <f t="shared" si="13"/>
        <v>0.79093199999999997</v>
      </c>
      <c r="DH29" s="222">
        <f t="shared" si="13"/>
        <v>4.1906520000000009</v>
      </c>
      <c r="DI29" s="222">
        <f t="shared" si="13"/>
        <v>0</v>
      </c>
      <c r="DJ29" s="222">
        <f t="shared" si="13"/>
        <v>0</v>
      </c>
      <c r="DK29" s="222">
        <f t="shared" si="13"/>
        <v>0</v>
      </c>
      <c r="DL29" s="222">
        <f t="shared" si="13"/>
        <v>0</v>
      </c>
      <c r="DM29" s="222">
        <f t="shared" si="13"/>
        <v>0</v>
      </c>
      <c r="DN29" s="222">
        <f t="shared" si="13"/>
        <v>1.4892000000000001E-2</v>
      </c>
      <c r="DO29" s="222">
        <f t="shared" si="13"/>
        <v>1071.9863</v>
      </c>
      <c r="DP29" s="222">
        <f t="shared" si="13"/>
        <v>0.28622999999999993</v>
      </c>
      <c r="DQ29" s="222">
        <f t="shared" si="13"/>
        <v>4.3368000000000038</v>
      </c>
      <c r="DR29" s="222">
        <f t="shared" si="13"/>
        <v>1.7126110000000001</v>
      </c>
      <c r="DS29" s="222">
        <f t="shared" si="14"/>
        <v>0</v>
      </c>
      <c r="DT29" s="222">
        <f t="shared" si="14"/>
        <v>0.15143399999999996</v>
      </c>
      <c r="DU29" s="222">
        <f t="shared" si="14"/>
        <v>1.9366200000000016</v>
      </c>
      <c r="DV29" s="222">
        <f t="shared" si="14"/>
        <v>0.7249040000000001</v>
      </c>
      <c r="DW29" s="222">
        <f t="shared" si="14"/>
        <v>-7.599999999999995E-5</v>
      </c>
      <c r="DX29" s="222">
        <f t="shared" si="14"/>
        <v>0</v>
      </c>
      <c r="DY29" s="222">
        <f t="shared" si="14"/>
        <v>9.6840000000000009E-2</v>
      </c>
      <c r="DZ29" s="222">
        <f t="shared" si="14"/>
        <v>3.6063999999999992E-2</v>
      </c>
      <c r="EA29" s="222">
        <f t="shared" si="14"/>
        <v>0</v>
      </c>
      <c r="EB29" s="222">
        <f t="shared" si="14"/>
        <v>0</v>
      </c>
      <c r="EC29" s="222">
        <f t="shared" si="14"/>
        <v>5.1193649999999984</v>
      </c>
      <c r="ED29" s="222">
        <f t="shared" si="14"/>
        <v>2.5012819999999998</v>
      </c>
      <c r="EE29" s="222">
        <f t="shared" si="14"/>
        <v>5.4549E-2</v>
      </c>
      <c r="EF29" s="222">
        <f t="shared" si="14"/>
        <v>0</v>
      </c>
      <c r="EG29" s="222">
        <f t="shared" si="14"/>
        <v>3.5120279999999999</v>
      </c>
      <c r="EH29" s="222">
        <f t="shared" si="14"/>
        <v>3.0407E-2</v>
      </c>
      <c r="EI29" s="222">
        <f t="shared" si="15"/>
        <v>0.13345800000000002</v>
      </c>
      <c r="EJ29" s="222">
        <f t="shared" si="15"/>
        <v>0</v>
      </c>
      <c r="EK29" s="222">
        <f t="shared" si="15"/>
        <v>9.3959999999999974E-2</v>
      </c>
      <c r="EL29" s="222">
        <f t="shared" si="15"/>
        <v>0.76749599999999907</v>
      </c>
      <c r="EM29" s="222">
        <f t="shared" si="15"/>
        <v>0.62031999999999987</v>
      </c>
      <c r="EN29" s="222">
        <f t="shared" si="15"/>
        <v>9.3345000000000011E-2</v>
      </c>
      <c r="EO29" s="222">
        <f t="shared" si="8"/>
        <v>1151.0835469999995</v>
      </c>
      <c r="EP29" s="34">
        <f t="shared" si="9"/>
        <v>3.1234548386477258E-4</v>
      </c>
      <c r="EQ29" s="160">
        <f t="shared" si="10"/>
        <v>2.9999999999999997E-4</v>
      </c>
      <c r="ES29" s="160">
        <f t="shared" si="11"/>
        <v>2.9999999999999997E-4</v>
      </c>
    </row>
    <row r="30" spans="1:152">
      <c r="A30" t="s">
        <v>40</v>
      </c>
      <c r="B30" s="222">
        <v>15380.080000000002</v>
      </c>
      <c r="C30" s="222">
        <v>16266.340000000006</v>
      </c>
      <c r="D30" s="222">
        <v>167203.99999999997</v>
      </c>
      <c r="E30" s="222"/>
      <c r="F30" s="222">
        <v>51849.23</v>
      </c>
      <c r="G30" s="222"/>
      <c r="H30" s="222">
        <v>20.54</v>
      </c>
      <c r="I30" s="222">
        <v>8777.3699999999972</v>
      </c>
      <c r="J30" s="222">
        <v>5050.2799999999988</v>
      </c>
      <c r="K30" s="222">
        <v>1337.1800000000003</v>
      </c>
      <c r="L30" s="222">
        <v>25123.440000000017</v>
      </c>
      <c r="M30" s="222">
        <v>5374.9199999999992</v>
      </c>
      <c r="N30" s="222"/>
      <c r="O30" s="222">
        <v>123.49000000000001</v>
      </c>
      <c r="P30" s="222"/>
      <c r="Q30" s="222">
        <v>5737.3700000000026</v>
      </c>
      <c r="R30" s="222"/>
      <c r="S30" s="222"/>
      <c r="T30" s="222">
        <v>31.6</v>
      </c>
      <c r="U30" s="222"/>
      <c r="V30" s="222"/>
      <c r="W30" s="222">
        <v>10170.529999999997</v>
      </c>
      <c r="X30" s="222">
        <v>16311.96</v>
      </c>
      <c r="Y30" s="222">
        <v>12336.67</v>
      </c>
      <c r="Z30" s="222"/>
      <c r="AA30" s="222"/>
      <c r="AB30" s="222">
        <v>1766.3</v>
      </c>
      <c r="AC30" s="222">
        <v>2208.4800000000005</v>
      </c>
      <c r="AD30" s="222"/>
      <c r="AE30" s="222"/>
      <c r="AF30" s="222"/>
      <c r="AG30" s="222"/>
      <c r="AH30" s="222"/>
      <c r="AI30" s="222"/>
      <c r="AJ30" s="222"/>
      <c r="AK30" s="222">
        <v>6719.2599999999966</v>
      </c>
      <c r="AL30" s="222">
        <v>5509.62</v>
      </c>
      <c r="AM30" s="222">
        <v>6194.9199999999973</v>
      </c>
      <c r="AN30" s="222"/>
      <c r="AO30" s="222"/>
      <c r="AP30" s="222"/>
      <c r="AQ30" s="222"/>
      <c r="AR30" s="222"/>
      <c r="AS30" s="222">
        <v>363056.98000000021</v>
      </c>
      <c r="AT30" s="222">
        <v>10.840000000000028</v>
      </c>
      <c r="AU30" s="222">
        <v>734.01</v>
      </c>
      <c r="AV30" s="222">
        <v>12312.62</v>
      </c>
      <c r="AW30" s="222">
        <v>10843.779999999999</v>
      </c>
      <c r="AX30" s="222"/>
      <c r="AY30" s="222">
        <v>15650.379999999997</v>
      </c>
      <c r="AZ30" s="222">
        <v>10944.109999999997</v>
      </c>
      <c r="BA30" s="222">
        <v>28967.820000000003</v>
      </c>
      <c r="BB30" s="222">
        <v>58130.69999999999</v>
      </c>
      <c r="BC30" s="222">
        <v>741.55</v>
      </c>
      <c r="BD30" s="222">
        <v>107.83</v>
      </c>
      <c r="BE30" s="222">
        <v>217.62000000000003</v>
      </c>
      <c r="BF30" s="222"/>
      <c r="BG30" s="222"/>
      <c r="BH30" s="222">
        <v>10392.289999999999</v>
      </c>
      <c r="BI30" s="222">
        <v>7919.5100000000011</v>
      </c>
      <c r="BJ30" s="222">
        <v>472.79999999999995</v>
      </c>
      <c r="BK30" s="222"/>
      <c r="BL30" s="222">
        <v>6674.7899999999991</v>
      </c>
      <c r="BM30" s="222">
        <v>1791.65</v>
      </c>
      <c r="BN30" s="222">
        <v>1084.74</v>
      </c>
      <c r="BO30" s="222">
        <v>67889.789999999994</v>
      </c>
      <c r="BP30" s="222">
        <v>2218.3200000000002</v>
      </c>
      <c r="BQ30" s="222">
        <v>7831.6899999999969</v>
      </c>
      <c r="BR30" s="222">
        <v>8267.83</v>
      </c>
      <c r="BS30" s="222">
        <v>1493.51</v>
      </c>
      <c r="BT30" s="222">
        <v>981248.74</v>
      </c>
      <c r="BV30" t="s">
        <v>40</v>
      </c>
      <c r="BW30" s="222">
        <f t="shared" si="7"/>
        <v>275.30343200000004</v>
      </c>
      <c r="BX30" s="222">
        <f t="shared" si="7"/>
        <v>52.052288000000019</v>
      </c>
      <c r="BY30" s="222">
        <f t="shared" si="7"/>
        <v>5083.0015999999987</v>
      </c>
      <c r="BZ30" s="222">
        <f t="shared" si="7"/>
        <v>0</v>
      </c>
      <c r="CA30" s="222">
        <f t="shared" si="7"/>
        <v>2317.6605810000001</v>
      </c>
      <c r="CB30" s="222">
        <f t="shared" si="7"/>
        <v>0</v>
      </c>
      <c r="CC30" s="222">
        <f t="shared" si="7"/>
        <v>0.37793599999999999</v>
      </c>
      <c r="CD30" s="222">
        <f t="shared" si="7"/>
        <v>26.332109999999993</v>
      </c>
      <c r="CE30" s="222">
        <f t="shared" si="7"/>
        <v>4.5452519999999987</v>
      </c>
      <c r="CF30" s="222">
        <f t="shared" si="7"/>
        <v>0.66859000000000013</v>
      </c>
      <c r="CG30" s="222">
        <f t="shared" si="7"/>
        <v>429.61082400000032</v>
      </c>
      <c r="CH30" s="222">
        <f t="shared" si="7"/>
        <v>15.587267999999996</v>
      </c>
      <c r="CI30" s="222">
        <f t="shared" si="7"/>
        <v>0</v>
      </c>
      <c r="CJ30" s="222">
        <f t="shared" si="7"/>
        <v>0.88912800000000003</v>
      </c>
      <c r="CK30" s="222">
        <f t="shared" si="7"/>
        <v>0</v>
      </c>
      <c r="CL30" s="222">
        <f t="shared" si="7"/>
        <v>14.343425000000007</v>
      </c>
      <c r="CM30" s="222">
        <f t="shared" si="12"/>
        <v>0</v>
      </c>
      <c r="CN30" s="222">
        <f t="shared" si="12"/>
        <v>0</v>
      </c>
      <c r="CO30" s="222">
        <f t="shared" si="12"/>
        <v>0.10428</v>
      </c>
      <c r="CP30" s="222">
        <f t="shared" si="12"/>
        <v>0</v>
      </c>
      <c r="CQ30" s="222">
        <f t="shared" si="12"/>
        <v>0</v>
      </c>
      <c r="CR30" s="222">
        <f t="shared" si="12"/>
        <v>18.306953999999994</v>
      </c>
      <c r="CS30" s="222">
        <f t="shared" si="12"/>
        <v>321.34561199999996</v>
      </c>
      <c r="CT30" s="222">
        <f t="shared" si="12"/>
        <v>169.01237900000001</v>
      </c>
      <c r="CU30" s="222">
        <f t="shared" si="12"/>
        <v>0</v>
      </c>
      <c r="CV30" s="222">
        <f t="shared" si="12"/>
        <v>0</v>
      </c>
      <c r="CW30" s="222">
        <f t="shared" si="12"/>
        <v>8.124979999999999</v>
      </c>
      <c r="CX30" s="222">
        <f t="shared" si="12"/>
        <v>7.0671360000000014</v>
      </c>
      <c r="CY30" s="222">
        <f t="shared" si="12"/>
        <v>0</v>
      </c>
      <c r="CZ30" s="222">
        <f t="shared" si="12"/>
        <v>0</v>
      </c>
      <c r="DA30" s="222">
        <f t="shared" si="12"/>
        <v>0</v>
      </c>
      <c r="DB30" s="222">
        <f t="shared" si="12"/>
        <v>0</v>
      </c>
      <c r="DC30" s="222">
        <f t="shared" si="13"/>
        <v>0</v>
      </c>
      <c r="DD30" s="222">
        <f t="shared" si="13"/>
        <v>0</v>
      </c>
      <c r="DE30" s="222">
        <f t="shared" si="13"/>
        <v>0</v>
      </c>
      <c r="DF30" s="222">
        <f t="shared" si="13"/>
        <v>32.924373999999979</v>
      </c>
      <c r="DG30" s="222">
        <f t="shared" si="13"/>
        <v>31.404834000000001</v>
      </c>
      <c r="DH30" s="222">
        <f t="shared" si="13"/>
        <v>109.65008399999995</v>
      </c>
      <c r="DI30" s="222">
        <f t="shared" si="13"/>
        <v>0</v>
      </c>
      <c r="DJ30" s="222">
        <f t="shared" si="13"/>
        <v>0</v>
      </c>
      <c r="DK30" s="222">
        <f t="shared" si="13"/>
        <v>0</v>
      </c>
      <c r="DL30" s="222">
        <f t="shared" si="13"/>
        <v>0</v>
      </c>
      <c r="DM30" s="222">
        <f t="shared" si="13"/>
        <v>0</v>
      </c>
      <c r="DN30" s="222">
        <f t="shared" si="13"/>
        <v>10601.263816000006</v>
      </c>
      <c r="DO30" s="222">
        <f t="shared" si="13"/>
        <v>0.54850400000000143</v>
      </c>
      <c r="DP30" s="222">
        <f t="shared" si="13"/>
        <v>14.900402999999999</v>
      </c>
      <c r="DQ30" s="222">
        <f t="shared" si="13"/>
        <v>240.09609</v>
      </c>
      <c r="DR30" s="222">
        <f t="shared" si="13"/>
        <v>44.459497999999996</v>
      </c>
      <c r="DS30" s="222">
        <f t="shared" si="14"/>
        <v>0</v>
      </c>
      <c r="DT30" s="222">
        <f t="shared" si="14"/>
        <v>220.67035799999996</v>
      </c>
      <c r="DU30" s="222">
        <f t="shared" si="14"/>
        <v>45.965261999999981</v>
      </c>
      <c r="DV30" s="222">
        <f t="shared" si="14"/>
        <v>1830.7662240000004</v>
      </c>
      <c r="DW30" s="222">
        <f t="shared" si="14"/>
        <v>110.44832999999998</v>
      </c>
      <c r="DX30" s="222">
        <f t="shared" si="14"/>
        <v>0.29661999999999999</v>
      </c>
      <c r="DY30" s="222">
        <f t="shared" si="14"/>
        <v>2.9006270000000001</v>
      </c>
      <c r="DZ30" s="222">
        <f t="shared" si="14"/>
        <v>1.0010520000000001</v>
      </c>
      <c r="EA30" s="222">
        <f t="shared" si="14"/>
        <v>0</v>
      </c>
      <c r="EB30" s="222">
        <f t="shared" si="14"/>
        <v>0</v>
      </c>
      <c r="EC30" s="222">
        <f t="shared" si="14"/>
        <v>134.060541</v>
      </c>
      <c r="ED30" s="222">
        <f t="shared" si="14"/>
        <v>83.946806000000009</v>
      </c>
      <c r="EE30" s="222">
        <f t="shared" si="14"/>
        <v>1.5602399999999998</v>
      </c>
      <c r="EF30" s="222">
        <f t="shared" si="14"/>
        <v>0</v>
      </c>
      <c r="EG30" s="222">
        <f t="shared" si="14"/>
        <v>94.114538999999979</v>
      </c>
      <c r="EH30" s="222">
        <f t="shared" si="14"/>
        <v>2.329145</v>
      </c>
      <c r="EI30" s="222">
        <f t="shared" si="15"/>
        <v>4.230486</v>
      </c>
      <c r="EJ30" s="222">
        <f t="shared" si="15"/>
        <v>67.889789999999991</v>
      </c>
      <c r="EK30" s="222">
        <f t="shared" si="15"/>
        <v>19.299384</v>
      </c>
      <c r="EL30" s="222">
        <f t="shared" si="15"/>
        <v>18.796055999999989</v>
      </c>
      <c r="EM30" s="222">
        <f t="shared" si="15"/>
        <v>16.53566</v>
      </c>
      <c r="EN30" s="222">
        <f t="shared" si="15"/>
        <v>2.240265</v>
      </c>
      <c r="EO30" s="222">
        <f t="shared" si="8"/>
        <v>22476.632763000001</v>
      </c>
      <c r="EP30" s="34">
        <f t="shared" si="9"/>
        <v>6.099014058803187E-3</v>
      </c>
      <c r="EQ30" s="160">
        <f t="shared" si="10"/>
        <v>5.8999999999999999E-3</v>
      </c>
      <c r="ES30" s="160">
        <f t="shared" si="11"/>
        <v>5.8999999999999999E-3</v>
      </c>
    </row>
    <row r="31" spans="1:152">
      <c r="A31" s="223" t="s">
        <v>128</v>
      </c>
      <c r="B31" s="224">
        <v>3516027.6499999994</v>
      </c>
      <c r="C31" s="224">
        <v>1529928.3399999999</v>
      </c>
      <c r="D31" s="224">
        <v>16048395.279999994</v>
      </c>
      <c r="E31" s="224">
        <v>1023578.02</v>
      </c>
      <c r="F31" s="224">
        <v>4625160.18</v>
      </c>
      <c r="G31" s="224">
        <v>965635.44</v>
      </c>
      <c r="H31" s="224">
        <v>762082.5700000003</v>
      </c>
      <c r="I31" s="224">
        <v>1089292.77</v>
      </c>
      <c r="J31" s="224">
        <v>1145749.0000000005</v>
      </c>
      <c r="K31" s="224">
        <v>385421.00999999995</v>
      </c>
      <c r="L31" s="224">
        <v>5100304.88</v>
      </c>
      <c r="M31" s="224">
        <v>835078.38000000024</v>
      </c>
      <c r="N31" s="224">
        <v>9293837.4900000058</v>
      </c>
      <c r="O31" s="224">
        <f>SUM(O5:O30)</f>
        <v>1247216.31</v>
      </c>
      <c r="P31" s="224">
        <v>1898811.7499999995</v>
      </c>
      <c r="Q31" s="224">
        <v>1609345.75</v>
      </c>
      <c r="R31" s="224">
        <v>3252323.1599999997</v>
      </c>
      <c r="S31" s="224">
        <v>2000342.58</v>
      </c>
      <c r="T31" s="224">
        <v>596822.19000000006</v>
      </c>
      <c r="U31" s="224">
        <v>712472.35000000009</v>
      </c>
      <c r="V31" s="224">
        <v>1216595.3700000001</v>
      </c>
      <c r="W31" s="224">
        <v>2414065.2400000007</v>
      </c>
      <c r="X31" s="224">
        <f>SUM(X5:X30)</f>
        <v>4051624.0900000003</v>
      </c>
      <c r="Y31" s="224">
        <v>3569553.5200000014</v>
      </c>
      <c r="Z31" s="224">
        <v>1086106.9100000001</v>
      </c>
      <c r="AA31" s="224">
        <v>1862512.3299999996</v>
      </c>
      <c r="AB31" s="224">
        <v>367245.33999999997</v>
      </c>
      <c r="AC31" s="224">
        <v>886806.89000000013</v>
      </c>
      <c r="AD31" s="224">
        <v>1504221.7200000002</v>
      </c>
      <c r="AE31" s="224">
        <v>1384957.87</v>
      </c>
      <c r="AF31" s="224">
        <v>1990463.19</v>
      </c>
      <c r="AG31" s="224">
        <v>1175641.6400000001</v>
      </c>
      <c r="AH31" s="224">
        <v>928223.67999999982</v>
      </c>
      <c r="AI31" s="224">
        <v>229549.66</v>
      </c>
      <c r="AJ31" s="224">
        <v>2589805.7600000007</v>
      </c>
      <c r="AK31" s="224">
        <v>1512715.45</v>
      </c>
      <c r="AL31" s="224">
        <v>937568.07</v>
      </c>
      <c r="AM31" s="224">
        <v>1195583.76</v>
      </c>
      <c r="AN31" s="224">
        <v>653415.42000000004</v>
      </c>
      <c r="AO31" s="224">
        <v>1881394.3600000008</v>
      </c>
      <c r="AP31" s="224">
        <v>991233.14000000013</v>
      </c>
      <c r="AQ31" s="224">
        <v>2044527.69</v>
      </c>
      <c r="AR31" s="224">
        <v>3502786.6699999976</v>
      </c>
      <c r="AS31" s="224">
        <v>4477926.9299999969</v>
      </c>
      <c r="AT31" s="224">
        <v>4657529.4999999981</v>
      </c>
      <c r="AU31" s="224">
        <v>2834806.0499999989</v>
      </c>
      <c r="AV31" s="224">
        <v>2123860.5</v>
      </c>
      <c r="AW31" s="224">
        <v>2075136.52</v>
      </c>
      <c r="AX31" s="224">
        <v>4192817.1800000011</v>
      </c>
      <c r="AY31" s="224">
        <v>1523980.5399999996</v>
      </c>
      <c r="AZ31" s="224">
        <v>4998852.95</v>
      </c>
      <c r="BA31" s="224">
        <v>3235928.4999999995</v>
      </c>
      <c r="BB31" s="224">
        <v>3069608.0699999994</v>
      </c>
      <c r="BC31" s="224">
        <v>820794.33000000007</v>
      </c>
      <c r="BD31" s="224">
        <v>3502908.7199999979</v>
      </c>
      <c r="BE31" s="224">
        <v>1122828.6400000001</v>
      </c>
      <c r="BF31" s="224">
        <v>5615128.3400000017</v>
      </c>
      <c r="BG31" s="224">
        <v>2379624.96</v>
      </c>
      <c r="BH31" s="224">
        <v>1998690.0699999998</v>
      </c>
      <c r="BI31" s="224">
        <v>1346140.96</v>
      </c>
      <c r="BJ31" s="224">
        <v>1023907.3900000002</v>
      </c>
      <c r="BK31" s="224">
        <v>273717.14999999997</v>
      </c>
      <c r="BL31" s="224">
        <v>1325208.71</v>
      </c>
      <c r="BM31" s="224">
        <v>2597821.4700000011</v>
      </c>
      <c r="BN31" s="224">
        <v>174839.64999999994</v>
      </c>
      <c r="BO31" s="224">
        <v>1175718.1099999996</v>
      </c>
      <c r="BP31" s="224">
        <v>3242933.8399999989</v>
      </c>
      <c r="BQ31" s="224">
        <v>3738711.6600000011</v>
      </c>
      <c r="BR31" s="224">
        <v>2842842.68</v>
      </c>
      <c r="BS31" s="224">
        <v>693675.21999999986</v>
      </c>
      <c r="BT31" s="224">
        <v>162711361.51000002</v>
      </c>
      <c r="EP31" s="225">
        <f>SUM(EP5:EP30)</f>
        <v>1</v>
      </c>
      <c r="EQ31" s="225">
        <f>SUM(EQ5:EQ30)</f>
        <v>0.96829999999999983</v>
      </c>
      <c r="ES31" s="225">
        <f>SUM(ES5:ES30)</f>
        <v>0.99999999999999989</v>
      </c>
    </row>
  </sheetData>
  <printOptions horizontalCentered="1" verticalCentered="1"/>
  <pageMargins left="0.75" right="0.75" top="1" bottom="1" header="0.5" footer="0.5"/>
  <pageSetup scale="28" fitToWidth="4" orientation="landscape" r:id="rId1"/>
  <headerFooter alignWithMargins="0">
    <oddHeader>&amp;RKY PSC Case No. 2016-00162,
Attachment D to Staff Post Hearing Supp. DR 2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workbookViewId="0">
      <selection sqref="A1:G1"/>
    </sheetView>
  </sheetViews>
  <sheetFormatPr defaultRowHeight="15"/>
  <cols>
    <col min="1" max="1" width="9.6640625" style="170" customWidth="1"/>
    <col min="2" max="2" width="14.88671875" style="170" customWidth="1"/>
    <col min="3" max="3" width="8.88671875" style="170"/>
    <col min="4" max="4" width="13.109375" style="170" customWidth="1"/>
    <col min="5" max="5" width="11.44140625" style="170" bestFit="1" customWidth="1"/>
    <col min="6" max="6" width="8.88671875" style="170"/>
    <col min="7" max="7" width="10.33203125" style="170" bestFit="1" customWidth="1"/>
    <col min="8" max="256" width="8.88671875" style="170"/>
    <col min="257" max="257" width="9.6640625" style="170" customWidth="1"/>
    <col min="258" max="258" width="11.5546875" style="170" customWidth="1"/>
    <col min="259" max="259" width="8.88671875" style="170"/>
    <col min="260" max="260" width="13.109375" style="170" customWidth="1"/>
    <col min="261" max="261" width="11.44140625" style="170" bestFit="1" customWidth="1"/>
    <col min="262" max="262" width="8.88671875" style="170"/>
    <col min="263" max="263" width="10.33203125" style="170" bestFit="1" customWidth="1"/>
    <col min="264" max="512" width="8.88671875" style="170"/>
    <col min="513" max="513" width="9.6640625" style="170" customWidth="1"/>
    <col min="514" max="514" width="11.5546875" style="170" customWidth="1"/>
    <col min="515" max="515" width="8.88671875" style="170"/>
    <col min="516" max="516" width="13.109375" style="170" customWidth="1"/>
    <col min="517" max="517" width="11.44140625" style="170" bestFit="1" customWidth="1"/>
    <col min="518" max="518" width="8.88671875" style="170"/>
    <col min="519" max="519" width="10.33203125" style="170" bestFit="1" customWidth="1"/>
    <col min="520" max="768" width="8.88671875" style="170"/>
    <col min="769" max="769" width="9.6640625" style="170" customWidth="1"/>
    <col min="770" max="770" width="11.5546875" style="170" customWidth="1"/>
    <col min="771" max="771" width="8.88671875" style="170"/>
    <col min="772" max="772" width="13.109375" style="170" customWidth="1"/>
    <col min="773" max="773" width="11.44140625" style="170" bestFit="1" customWidth="1"/>
    <col min="774" max="774" width="8.88671875" style="170"/>
    <col min="775" max="775" width="10.33203125" style="170" bestFit="1" customWidth="1"/>
    <col min="776" max="1024" width="8.88671875" style="170"/>
    <col min="1025" max="1025" width="9.6640625" style="170" customWidth="1"/>
    <col min="1026" max="1026" width="11.5546875" style="170" customWidth="1"/>
    <col min="1027" max="1027" width="8.88671875" style="170"/>
    <col min="1028" max="1028" width="13.109375" style="170" customWidth="1"/>
    <col min="1029" max="1029" width="11.44140625" style="170" bestFit="1" customWidth="1"/>
    <col min="1030" max="1030" width="8.88671875" style="170"/>
    <col min="1031" max="1031" width="10.33203125" style="170" bestFit="1" customWidth="1"/>
    <col min="1032" max="1280" width="8.88671875" style="170"/>
    <col min="1281" max="1281" width="9.6640625" style="170" customWidth="1"/>
    <col min="1282" max="1282" width="11.5546875" style="170" customWidth="1"/>
    <col min="1283" max="1283" width="8.88671875" style="170"/>
    <col min="1284" max="1284" width="13.109375" style="170" customWidth="1"/>
    <col min="1285" max="1285" width="11.44140625" style="170" bestFit="1" customWidth="1"/>
    <col min="1286" max="1286" width="8.88671875" style="170"/>
    <col min="1287" max="1287" width="10.33203125" style="170" bestFit="1" customWidth="1"/>
    <col min="1288" max="1536" width="8.88671875" style="170"/>
    <col min="1537" max="1537" width="9.6640625" style="170" customWidth="1"/>
    <col min="1538" max="1538" width="11.5546875" style="170" customWidth="1"/>
    <col min="1539" max="1539" width="8.88671875" style="170"/>
    <col min="1540" max="1540" width="13.109375" style="170" customWidth="1"/>
    <col min="1541" max="1541" width="11.44140625" style="170" bestFit="1" customWidth="1"/>
    <col min="1542" max="1542" width="8.88671875" style="170"/>
    <col min="1543" max="1543" width="10.33203125" style="170" bestFit="1" customWidth="1"/>
    <col min="1544" max="1792" width="8.88671875" style="170"/>
    <col min="1793" max="1793" width="9.6640625" style="170" customWidth="1"/>
    <col min="1794" max="1794" width="11.5546875" style="170" customWidth="1"/>
    <col min="1795" max="1795" width="8.88671875" style="170"/>
    <col min="1796" max="1796" width="13.109375" style="170" customWidth="1"/>
    <col min="1797" max="1797" width="11.44140625" style="170" bestFit="1" customWidth="1"/>
    <col min="1798" max="1798" width="8.88671875" style="170"/>
    <col min="1799" max="1799" width="10.33203125" style="170" bestFit="1" customWidth="1"/>
    <col min="1800" max="2048" width="8.88671875" style="170"/>
    <col min="2049" max="2049" width="9.6640625" style="170" customWidth="1"/>
    <col min="2050" max="2050" width="11.5546875" style="170" customWidth="1"/>
    <col min="2051" max="2051" width="8.88671875" style="170"/>
    <col min="2052" max="2052" width="13.109375" style="170" customWidth="1"/>
    <col min="2053" max="2053" width="11.44140625" style="170" bestFit="1" customWidth="1"/>
    <col min="2054" max="2054" width="8.88671875" style="170"/>
    <col min="2055" max="2055" width="10.33203125" style="170" bestFit="1" customWidth="1"/>
    <col min="2056" max="2304" width="8.88671875" style="170"/>
    <col min="2305" max="2305" width="9.6640625" style="170" customWidth="1"/>
    <col min="2306" max="2306" width="11.5546875" style="170" customWidth="1"/>
    <col min="2307" max="2307" width="8.88671875" style="170"/>
    <col min="2308" max="2308" width="13.109375" style="170" customWidth="1"/>
    <col min="2309" max="2309" width="11.44140625" style="170" bestFit="1" customWidth="1"/>
    <col min="2310" max="2310" width="8.88671875" style="170"/>
    <col min="2311" max="2311" width="10.33203125" style="170" bestFit="1" customWidth="1"/>
    <col min="2312" max="2560" width="8.88671875" style="170"/>
    <col min="2561" max="2561" width="9.6640625" style="170" customWidth="1"/>
    <col min="2562" max="2562" width="11.5546875" style="170" customWidth="1"/>
    <col min="2563" max="2563" width="8.88671875" style="170"/>
    <col min="2564" max="2564" width="13.109375" style="170" customWidth="1"/>
    <col min="2565" max="2565" width="11.44140625" style="170" bestFit="1" customWidth="1"/>
    <col min="2566" max="2566" width="8.88671875" style="170"/>
    <col min="2567" max="2567" width="10.33203125" style="170" bestFit="1" customWidth="1"/>
    <col min="2568" max="2816" width="8.88671875" style="170"/>
    <col min="2817" max="2817" width="9.6640625" style="170" customWidth="1"/>
    <col min="2818" max="2818" width="11.5546875" style="170" customWidth="1"/>
    <col min="2819" max="2819" width="8.88671875" style="170"/>
    <col min="2820" max="2820" width="13.109375" style="170" customWidth="1"/>
    <col min="2821" max="2821" width="11.44140625" style="170" bestFit="1" customWidth="1"/>
    <col min="2822" max="2822" width="8.88671875" style="170"/>
    <col min="2823" max="2823" width="10.33203125" style="170" bestFit="1" customWidth="1"/>
    <col min="2824" max="3072" width="8.88671875" style="170"/>
    <col min="3073" max="3073" width="9.6640625" style="170" customWidth="1"/>
    <col min="3074" max="3074" width="11.5546875" style="170" customWidth="1"/>
    <col min="3075" max="3075" width="8.88671875" style="170"/>
    <col min="3076" max="3076" width="13.109375" style="170" customWidth="1"/>
    <col min="3077" max="3077" width="11.44140625" style="170" bestFit="1" customWidth="1"/>
    <col min="3078" max="3078" width="8.88671875" style="170"/>
    <col min="3079" max="3079" width="10.33203125" style="170" bestFit="1" customWidth="1"/>
    <col min="3080" max="3328" width="8.88671875" style="170"/>
    <col min="3329" max="3329" width="9.6640625" style="170" customWidth="1"/>
    <col min="3330" max="3330" width="11.5546875" style="170" customWidth="1"/>
    <col min="3331" max="3331" width="8.88671875" style="170"/>
    <col min="3332" max="3332" width="13.109375" style="170" customWidth="1"/>
    <col min="3333" max="3333" width="11.44140625" style="170" bestFit="1" customWidth="1"/>
    <col min="3334" max="3334" width="8.88671875" style="170"/>
    <col min="3335" max="3335" width="10.33203125" style="170" bestFit="1" customWidth="1"/>
    <col min="3336" max="3584" width="8.88671875" style="170"/>
    <col min="3585" max="3585" width="9.6640625" style="170" customWidth="1"/>
    <col min="3586" max="3586" width="11.5546875" style="170" customWidth="1"/>
    <col min="3587" max="3587" width="8.88671875" style="170"/>
    <col min="3588" max="3588" width="13.109375" style="170" customWidth="1"/>
    <col min="3589" max="3589" width="11.44140625" style="170" bestFit="1" customWidth="1"/>
    <col min="3590" max="3590" width="8.88671875" style="170"/>
    <col min="3591" max="3591" width="10.33203125" style="170" bestFit="1" customWidth="1"/>
    <col min="3592" max="3840" width="8.88671875" style="170"/>
    <col min="3841" max="3841" width="9.6640625" style="170" customWidth="1"/>
    <col min="3842" max="3842" width="11.5546875" style="170" customWidth="1"/>
    <col min="3843" max="3843" width="8.88671875" style="170"/>
    <col min="3844" max="3844" width="13.109375" style="170" customWidth="1"/>
    <col min="3845" max="3845" width="11.44140625" style="170" bestFit="1" customWidth="1"/>
    <col min="3846" max="3846" width="8.88671875" style="170"/>
    <col min="3847" max="3847" width="10.33203125" style="170" bestFit="1" customWidth="1"/>
    <col min="3848" max="4096" width="8.88671875" style="170"/>
    <col min="4097" max="4097" width="9.6640625" style="170" customWidth="1"/>
    <col min="4098" max="4098" width="11.5546875" style="170" customWidth="1"/>
    <col min="4099" max="4099" width="8.88671875" style="170"/>
    <col min="4100" max="4100" width="13.109375" style="170" customWidth="1"/>
    <col min="4101" max="4101" width="11.44140625" style="170" bestFit="1" customWidth="1"/>
    <col min="4102" max="4102" width="8.88671875" style="170"/>
    <col min="4103" max="4103" width="10.33203125" style="170" bestFit="1" customWidth="1"/>
    <col min="4104" max="4352" width="8.88671875" style="170"/>
    <col min="4353" max="4353" width="9.6640625" style="170" customWidth="1"/>
    <col min="4354" max="4354" width="11.5546875" style="170" customWidth="1"/>
    <col min="4355" max="4355" width="8.88671875" style="170"/>
    <col min="4356" max="4356" width="13.109375" style="170" customWidth="1"/>
    <col min="4357" max="4357" width="11.44140625" style="170" bestFit="1" customWidth="1"/>
    <col min="4358" max="4358" width="8.88671875" style="170"/>
    <col min="4359" max="4359" width="10.33203125" style="170" bestFit="1" customWidth="1"/>
    <col min="4360" max="4608" width="8.88671875" style="170"/>
    <col min="4609" max="4609" width="9.6640625" style="170" customWidth="1"/>
    <col min="4610" max="4610" width="11.5546875" style="170" customWidth="1"/>
    <col min="4611" max="4611" width="8.88671875" style="170"/>
    <col min="4612" max="4612" width="13.109375" style="170" customWidth="1"/>
    <col min="4613" max="4613" width="11.44140625" style="170" bestFit="1" customWidth="1"/>
    <col min="4614" max="4614" width="8.88671875" style="170"/>
    <col min="4615" max="4615" width="10.33203125" style="170" bestFit="1" customWidth="1"/>
    <col min="4616" max="4864" width="8.88671875" style="170"/>
    <col min="4865" max="4865" width="9.6640625" style="170" customWidth="1"/>
    <col min="4866" max="4866" width="11.5546875" style="170" customWidth="1"/>
    <col min="4867" max="4867" width="8.88671875" style="170"/>
    <col min="4868" max="4868" width="13.109375" style="170" customWidth="1"/>
    <col min="4869" max="4869" width="11.44140625" style="170" bestFit="1" customWidth="1"/>
    <col min="4870" max="4870" width="8.88671875" style="170"/>
    <col min="4871" max="4871" width="10.33203125" style="170" bestFit="1" customWidth="1"/>
    <col min="4872" max="5120" width="8.88671875" style="170"/>
    <col min="5121" max="5121" width="9.6640625" style="170" customWidth="1"/>
    <col min="5122" max="5122" width="11.5546875" style="170" customWidth="1"/>
    <col min="5123" max="5123" width="8.88671875" style="170"/>
    <col min="5124" max="5124" width="13.109375" style="170" customWidth="1"/>
    <col min="5125" max="5125" width="11.44140625" style="170" bestFit="1" customWidth="1"/>
    <col min="5126" max="5126" width="8.88671875" style="170"/>
    <col min="5127" max="5127" width="10.33203125" style="170" bestFit="1" customWidth="1"/>
    <col min="5128" max="5376" width="8.88671875" style="170"/>
    <col min="5377" max="5377" width="9.6640625" style="170" customWidth="1"/>
    <col min="5378" max="5378" width="11.5546875" style="170" customWidth="1"/>
    <col min="5379" max="5379" width="8.88671875" style="170"/>
    <col min="5380" max="5380" width="13.109375" style="170" customWidth="1"/>
    <col min="5381" max="5381" width="11.44140625" style="170" bestFit="1" customWidth="1"/>
    <col min="5382" max="5382" width="8.88671875" style="170"/>
    <col min="5383" max="5383" width="10.33203125" style="170" bestFit="1" customWidth="1"/>
    <col min="5384" max="5632" width="8.88671875" style="170"/>
    <col min="5633" max="5633" width="9.6640625" style="170" customWidth="1"/>
    <col min="5634" max="5634" width="11.5546875" style="170" customWidth="1"/>
    <col min="5635" max="5635" width="8.88671875" style="170"/>
    <col min="5636" max="5636" width="13.109375" style="170" customWidth="1"/>
    <col min="5637" max="5637" width="11.44140625" style="170" bestFit="1" customWidth="1"/>
    <col min="5638" max="5638" width="8.88671875" style="170"/>
    <col min="5639" max="5639" width="10.33203125" style="170" bestFit="1" customWidth="1"/>
    <col min="5640" max="5888" width="8.88671875" style="170"/>
    <col min="5889" max="5889" width="9.6640625" style="170" customWidth="1"/>
    <col min="5890" max="5890" width="11.5546875" style="170" customWidth="1"/>
    <col min="5891" max="5891" width="8.88671875" style="170"/>
    <col min="5892" max="5892" width="13.109375" style="170" customWidth="1"/>
    <col min="5893" max="5893" width="11.44140625" style="170" bestFit="1" customWidth="1"/>
    <col min="5894" max="5894" width="8.88671875" style="170"/>
    <col min="5895" max="5895" width="10.33203125" style="170" bestFit="1" customWidth="1"/>
    <col min="5896" max="6144" width="8.88671875" style="170"/>
    <col min="6145" max="6145" width="9.6640625" style="170" customWidth="1"/>
    <col min="6146" max="6146" width="11.5546875" style="170" customWidth="1"/>
    <col min="6147" max="6147" width="8.88671875" style="170"/>
    <col min="6148" max="6148" width="13.109375" style="170" customWidth="1"/>
    <col min="6149" max="6149" width="11.44140625" style="170" bestFit="1" customWidth="1"/>
    <col min="6150" max="6150" width="8.88671875" style="170"/>
    <col min="6151" max="6151" width="10.33203125" style="170" bestFit="1" customWidth="1"/>
    <col min="6152" max="6400" width="8.88671875" style="170"/>
    <col min="6401" max="6401" width="9.6640625" style="170" customWidth="1"/>
    <col min="6402" max="6402" width="11.5546875" style="170" customWidth="1"/>
    <col min="6403" max="6403" width="8.88671875" style="170"/>
    <col min="6404" max="6404" width="13.109375" style="170" customWidth="1"/>
    <col min="6405" max="6405" width="11.44140625" style="170" bestFit="1" customWidth="1"/>
    <col min="6406" max="6406" width="8.88671875" style="170"/>
    <col min="6407" max="6407" width="10.33203125" style="170" bestFit="1" customWidth="1"/>
    <col min="6408" max="6656" width="8.88671875" style="170"/>
    <col min="6657" max="6657" width="9.6640625" style="170" customWidth="1"/>
    <col min="6658" max="6658" width="11.5546875" style="170" customWidth="1"/>
    <col min="6659" max="6659" width="8.88671875" style="170"/>
    <col min="6660" max="6660" width="13.109375" style="170" customWidth="1"/>
    <col min="6661" max="6661" width="11.44140625" style="170" bestFit="1" customWidth="1"/>
    <col min="6662" max="6662" width="8.88671875" style="170"/>
    <col min="6663" max="6663" width="10.33203125" style="170" bestFit="1" customWidth="1"/>
    <col min="6664" max="6912" width="8.88671875" style="170"/>
    <col min="6913" max="6913" width="9.6640625" style="170" customWidth="1"/>
    <col min="6914" max="6914" width="11.5546875" style="170" customWidth="1"/>
    <col min="6915" max="6915" width="8.88671875" style="170"/>
    <col min="6916" max="6916" width="13.109375" style="170" customWidth="1"/>
    <col min="6917" max="6917" width="11.44140625" style="170" bestFit="1" customWidth="1"/>
    <col min="6918" max="6918" width="8.88671875" style="170"/>
    <col min="6919" max="6919" width="10.33203125" style="170" bestFit="1" customWidth="1"/>
    <col min="6920" max="7168" width="8.88671875" style="170"/>
    <col min="7169" max="7169" width="9.6640625" style="170" customWidth="1"/>
    <col min="7170" max="7170" width="11.5546875" style="170" customWidth="1"/>
    <col min="7171" max="7171" width="8.88671875" style="170"/>
    <col min="7172" max="7172" width="13.109375" style="170" customWidth="1"/>
    <col min="7173" max="7173" width="11.44140625" style="170" bestFit="1" customWidth="1"/>
    <col min="7174" max="7174" width="8.88671875" style="170"/>
    <col min="7175" max="7175" width="10.33203125" style="170" bestFit="1" customWidth="1"/>
    <col min="7176" max="7424" width="8.88671875" style="170"/>
    <col min="7425" max="7425" width="9.6640625" style="170" customWidth="1"/>
    <col min="7426" max="7426" width="11.5546875" style="170" customWidth="1"/>
    <col min="7427" max="7427" width="8.88671875" style="170"/>
    <col min="7428" max="7428" width="13.109375" style="170" customWidth="1"/>
    <col min="7429" max="7429" width="11.44140625" style="170" bestFit="1" customWidth="1"/>
    <col min="7430" max="7430" width="8.88671875" style="170"/>
    <col min="7431" max="7431" width="10.33203125" style="170" bestFit="1" customWidth="1"/>
    <col min="7432" max="7680" width="8.88671875" style="170"/>
    <col min="7681" max="7681" width="9.6640625" style="170" customWidth="1"/>
    <col min="7682" max="7682" width="11.5546875" style="170" customWidth="1"/>
    <col min="7683" max="7683" width="8.88671875" style="170"/>
    <col min="7684" max="7684" width="13.109375" style="170" customWidth="1"/>
    <col min="7685" max="7685" width="11.44140625" style="170" bestFit="1" customWidth="1"/>
    <col min="7686" max="7686" width="8.88671875" style="170"/>
    <col min="7687" max="7687" width="10.33203125" style="170" bestFit="1" customWidth="1"/>
    <col min="7688" max="7936" width="8.88671875" style="170"/>
    <col min="7937" max="7937" width="9.6640625" style="170" customWidth="1"/>
    <col min="7938" max="7938" width="11.5546875" style="170" customWidth="1"/>
    <col min="7939" max="7939" width="8.88671875" style="170"/>
    <col min="7940" max="7940" width="13.109375" style="170" customWidth="1"/>
    <col min="7941" max="7941" width="11.44140625" style="170" bestFit="1" customWidth="1"/>
    <col min="7942" max="7942" width="8.88671875" style="170"/>
    <col min="7943" max="7943" width="10.33203125" style="170" bestFit="1" customWidth="1"/>
    <col min="7944" max="8192" width="8.88671875" style="170"/>
    <col min="8193" max="8193" width="9.6640625" style="170" customWidth="1"/>
    <col min="8194" max="8194" width="11.5546875" style="170" customWidth="1"/>
    <col min="8195" max="8195" width="8.88671875" style="170"/>
    <col min="8196" max="8196" width="13.109375" style="170" customWidth="1"/>
    <col min="8197" max="8197" width="11.44140625" style="170" bestFit="1" customWidth="1"/>
    <col min="8198" max="8198" width="8.88671875" style="170"/>
    <col min="8199" max="8199" width="10.33203125" style="170" bestFit="1" customWidth="1"/>
    <col min="8200" max="8448" width="8.88671875" style="170"/>
    <col min="8449" max="8449" width="9.6640625" style="170" customWidth="1"/>
    <col min="8450" max="8450" width="11.5546875" style="170" customWidth="1"/>
    <col min="8451" max="8451" width="8.88671875" style="170"/>
    <col min="8452" max="8452" width="13.109375" style="170" customWidth="1"/>
    <col min="8453" max="8453" width="11.44140625" style="170" bestFit="1" customWidth="1"/>
    <col min="8454" max="8454" width="8.88671875" style="170"/>
    <col min="8455" max="8455" width="10.33203125" style="170" bestFit="1" customWidth="1"/>
    <col min="8456" max="8704" width="8.88671875" style="170"/>
    <col min="8705" max="8705" width="9.6640625" style="170" customWidth="1"/>
    <col min="8706" max="8706" width="11.5546875" style="170" customWidth="1"/>
    <col min="8707" max="8707" width="8.88671875" style="170"/>
    <col min="8708" max="8708" width="13.109375" style="170" customWidth="1"/>
    <col min="8709" max="8709" width="11.44140625" style="170" bestFit="1" customWidth="1"/>
    <col min="8710" max="8710" width="8.88671875" style="170"/>
    <col min="8711" max="8711" width="10.33203125" style="170" bestFit="1" customWidth="1"/>
    <col min="8712" max="8960" width="8.88671875" style="170"/>
    <col min="8961" max="8961" width="9.6640625" style="170" customWidth="1"/>
    <col min="8962" max="8962" width="11.5546875" style="170" customWidth="1"/>
    <col min="8963" max="8963" width="8.88671875" style="170"/>
    <col min="8964" max="8964" width="13.109375" style="170" customWidth="1"/>
    <col min="8965" max="8965" width="11.44140625" style="170" bestFit="1" customWidth="1"/>
    <col min="8966" max="8966" width="8.88671875" style="170"/>
    <col min="8967" max="8967" width="10.33203125" style="170" bestFit="1" customWidth="1"/>
    <col min="8968" max="9216" width="8.88671875" style="170"/>
    <col min="9217" max="9217" width="9.6640625" style="170" customWidth="1"/>
    <col min="9218" max="9218" width="11.5546875" style="170" customWidth="1"/>
    <col min="9219" max="9219" width="8.88671875" style="170"/>
    <col min="9220" max="9220" width="13.109375" style="170" customWidth="1"/>
    <col min="9221" max="9221" width="11.44140625" style="170" bestFit="1" customWidth="1"/>
    <col min="9222" max="9222" width="8.88671875" style="170"/>
    <col min="9223" max="9223" width="10.33203125" style="170" bestFit="1" customWidth="1"/>
    <col min="9224" max="9472" width="8.88671875" style="170"/>
    <col min="9473" max="9473" width="9.6640625" style="170" customWidth="1"/>
    <col min="9474" max="9474" width="11.5546875" style="170" customWidth="1"/>
    <col min="9475" max="9475" width="8.88671875" style="170"/>
    <col min="9476" max="9476" width="13.109375" style="170" customWidth="1"/>
    <col min="9477" max="9477" width="11.44140625" style="170" bestFit="1" customWidth="1"/>
    <col min="9478" max="9478" width="8.88671875" style="170"/>
    <col min="9479" max="9479" width="10.33203125" style="170" bestFit="1" customWidth="1"/>
    <col min="9480" max="9728" width="8.88671875" style="170"/>
    <col min="9729" max="9729" width="9.6640625" style="170" customWidth="1"/>
    <col min="9730" max="9730" width="11.5546875" style="170" customWidth="1"/>
    <col min="9731" max="9731" width="8.88671875" style="170"/>
    <col min="9732" max="9732" width="13.109375" style="170" customWidth="1"/>
    <col min="9733" max="9733" width="11.44140625" style="170" bestFit="1" customWidth="1"/>
    <col min="9734" max="9734" width="8.88671875" style="170"/>
    <col min="9735" max="9735" width="10.33203125" style="170" bestFit="1" customWidth="1"/>
    <col min="9736" max="9984" width="8.88671875" style="170"/>
    <col min="9985" max="9985" width="9.6640625" style="170" customWidth="1"/>
    <col min="9986" max="9986" width="11.5546875" style="170" customWidth="1"/>
    <col min="9987" max="9987" width="8.88671875" style="170"/>
    <col min="9988" max="9988" width="13.109375" style="170" customWidth="1"/>
    <col min="9989" max="9989" width="11.44140625" style="170" bestFit="1" customWidth="1"/>
    <col min="9990" max="9990" width="8.88671875" style="170"/>
    <col min="9991" max="9991" width="10.33203125" style="170" bestFit="1" customWidth="1"/>
    <col min="9992" max="10240" width="8.88671875" style="170"/>
    <col min="10241" max="10241" width="9.6640625" style="170" customWidth="1"/>
    <col min="10242" max="10242" width="11.5546875" style="170" customWidth="1"/>
    <col min="10243" max="10243" width="8.88671875" style="170"/>
    <col min="10244" max="10244" width="13.109375" style="170" customWidth="1"/>
    <col min="10245" max="10245" width="11.44140625" style="170" bestFit="1" customWidth="1"/>
    <col min="10246" max="10246" width="8.88671875" style="170"/>
    <col min="10247" max="10247" width="10.33203125" style="170" bestFit="1" customWidth="1"/>
    <col min="10248" max="10496" width="8.88671875" style="170"/>
    <col min="10497" max="10497" width="9.6640625" style="170" customWidth="1"/>
    <col min="10498" max="10498" width="11.5546875" style="170" customWidth="1"/>
    <col min="10499" max="10499" width="8.88671875" style="170"/>
    <col min="10500" max="10500" width="13.109375" style="170" customWidth="1"/>
    <col min="10501" max="10501" width="11.44140625" style="170" bestFit="1" customWidth="1"/>
    <col min="10502" max="10502" width="8.88671875" style="170"/>
    <col min="10503" max="10503" width="10.33203125" style="170" bestFit="1" customWidth="1"/>
    <col min="10504" max="10752" width="8.88671875" style="170"/>
    <col min="10753" max="10753" width="9.6640625" style="170" customWidth="1"/>
    <col min="10754" max="10754" width="11.5546875" style="170" customWidth="1"/>
    <col min="10755" max="10755" width="8.88671875" style="170"/>
    <col min="10756" max="10756" width="13.109375" style="170" customWidth="1"/>
    <col min="10757" max="10757" width="11.44140625" style="170" bestFit="1" customWidth="1"/>
    <col min="10758" max="10758" width="8.88671875" style="170"/>
    <col min="10759" max="10759" width="10.33203125" style="170" bestFit="1" customWidth="1"/>
    <col min="10760" max="11008" width="8.88671875" style="170"/>
    <col min="11009" max="11009" width="9.6640625" style="170" customWidth="1"/>
    <col min="11010" max="11010" width="11.5546875" style="170" customWidth="1"/>
    <col min="11011" max="11011" width="8.88671875" style="170"/>
    <col min="11012" max="11012" width="13.109375" style="170" customWidth="1"/>
    <col min="11013" max="11013" width="11.44140625" style="170" bestFit="1" customWidth="1"/>
    <col min="11014" max="11014" width="8.88671875" style="170"/>
    <col min="11015" max="11015" width="10.33203125" style="170" bestFit="1" customWidth="1"/>
    <col min="11016" max="11264" width="8.88671875" style="170"/>
    <col min="11265" max="11265" width="9.6640625" style="170" customWidth="1"/>
    <col min="11266" max="11266" width="11.5546875" style="170" customWidth="1"/>
    <col min="11267" max="11267" width="8.88671875" style="170"/>
    <col min="11268" max="11268" width="13.109375" style="170" customWidth="1"/>
    <col min="11269" max="11269" width="11.44140625" style="170" bestFit="1" customWidth="1"/>
    <col min="11270" max="11270" width="8.88671875" style="170"/>
    <col min="11271" max="11271" width="10.33203125" style="170" bestFit="1" customWidth="1"/>
    <col min="11272" max="11520" width="8.88671875" style="170"/>
    <col min="11521" max="11521" width="9.6640625" style="170" customWidth="1"/>
    <col min="11522" max="11522" width="11.5546875" style="170" customWidth="1"/>
    <col min="11523" max="11523" width="8.88671875" style="170"/>
    <col min="11524" max="11524" width="13.109375" style="170" customWidth="1"/>
    <col min="11525" max="11525" width="11.44140625" style="170" bestFit="1" customWidth="1"/>
    <col min="11526" max="11526" width="8.88671875" style="170"/>
    <col min="11527" max="11527" width="10.33203125" style="170" bestFit="1" customWidth="1"/>
    <col min="11528" max="11776" width="8.88671875" style="170"/>
    <col min="11777" max="11777" width="9.6640625" style="170" customWidth="1"/>
    <col min="11778" max="11778" width="11.5546875" style="170" customWidth="1"/>
    <col min="11779" max="11779" width="8.88671875" style="170"/>
    <col min="11780" max="11780" width="13.109375" style="170" customWidth="1"/>
    <col min="11781" max="11781" width="11.44140625" style="170" bestFit="1" customWidth="1"/>
    <col min="11782" max="11782" width="8.88671875" style="170"/>
    <col min="11783" max="11783" width="10.33203125" style="170" bestFit="1" customWidth="1"/>
    <col min="11784" max="12032" width="8.88671875" style="170"/>
    <col min="12033" max="12033" width="9.6640625" style="170" customWidth="1"/>
    <col min="12034" max="12034" width="11.5546875" style="170" customWidth="1"/>
    <col min="12035" max="12035" width="8.88671875" style="170"/>
    <col min="12036" max="12036" width="13.109375" style="170" customWidth="1"/>
    <col min="12037" max="12037" width="11.44140625" style="170" bestFit="1" customWidth="1"/>
    <col min="12038" max="12038" width="8.88671875" style="170"/>
    <col min="12039" max="12039" width="10.33203125" style="170" bestFit="1" customWidth="1"/>
    <col min="12040" max="12288" width="8.88671875" style="170"/>
    <col min="12289" max="12289" width="9.6640625" style="170" customWidth="1"/>
    <col min="12290" max="12290" width="11.5546875" style="170" customWidth="1"/>
    <col min="12291" max="12291" width="8.88671875" style="170"/>
    <col min="12292" max="12292" width="13.109375" style="170" customWidth="1"/>
    <col min="12293" max="12293" width="11.44140625" style="170" bestFit="1" customWidth="1"/>
    <col min="12294" max="12294" width="8.88671875" style="170"/>
    <col min="12295" max="12295" width="10.33203125" style="170" bestFit="1" customWidth="1"/>
    <col min="12296" max="12544" width="8.88671875" style="170"/>
    <col min="12545" max="12545" width="9.6640625" style="170" customWidth="1"/>
    <col min="12546" max="12546" width="11.5546875" style="170" customWidth="1"/>
    <col min="12547" max="12547" width="8.88671875" style="170"/>
    <col min="12548" max="12548" width="13.109375" style="170" customWidth="1"/>
    <col min="12549" max="12549" width="11.44140625" style="170" bestFit="1" customWidth="1"/>
    <col min="12550" max="12550" width="8.88671875" style="170"/>
    <col min="12551" max="12551" width="10.33203125" style="170" bestFit="1" customWidth="1"/>
    <col min="12552" max="12800" width="8.88671875" style="170"/>
    <col min="12801" max="12801" width="9.6640625" style="170" customWidth="1"/>
    <col min="12802" max="12802" width="11.5546875" style="170" customWidth="1"/>
    <col min="12803" max="12803" width="8.88671875" style="170"/>
    <col min="12804" max="12804" width="13.109375" style="170" customWidth="1"/>
    <col min="12805" max="12805" width="11.44140625" style="170" bestFit="1" customWidth="1"/>
    <col min="12806" max="12806" width="8.88671875" style="170"/>
    <col min="12807" max="12807" width="10.33203125" style="170" bestFit="1" customWidth="1"/>
    <col min="12808" max="13056" width="8.88671875" style="170"/>
    <col min="13057" max="13057" width="9.6640625" style="170" customWidth="1"/>
    <col min="13058" max="13058" width="11.5546875" style="170" customWidth="1"/>
    <col min="13059" max="13059" width="8.88671875" style="170"/>
    <col min="13060" max="13060" width="13.109375" style="170" customWidth="1"/>
    <col min="13061" max="13061" width="11.44140625" style="170" bestFit="1" customWidth="1"/>
    <col min="13062" max="13062" width="8.88671875" style="170"/>
    <col min="13063" max="13063" width="10.33203125" style="170" bestFit="1" customWidth="1"/>
    <col min="13064" max="13312" width="8.88671875" style="170"/>
    <col min="13313" max="13313" width="9.6640625" style="170" customWidth="1"/>
    <col min="13314" max="13314" width="11.5546875" style="170" customWidth="1"/>
    <col min="13315" max="13315" width="8.88671875" style="170"/>
    <col min="13316" max="13316" width="13.109375" style="170" customWidth="1"/>
    <col min="13317" max="13317" width="11.44140625" style="170" bestFit="1" customWidth="1"/>
    <col min="13318" max="13318" width="8.88671875" style="170"/>
    <col min="13319" max="13319" width="10.33203125" style="170" bestFit="1" customWidth="1"/>
    <col min="13320" max="13568" width="8.88671875" style="170"/>
    <col min="13569" max="13569" width="9.6640625" style="170" customWidth="1"/>
    <col min="13570" max="13570" width="11.5546875" style="170" customWidth="1"/>
    <col min="13571" max="13571" width="8.88671875" style="170"/>
    <col min="13572" max="13572" width="13.109375" style="170" customWidth="1"/>
    <col min="13573" max="13573" width="11.44140625" style="170" bestFit="1" customWidth="1"/>
    <col min="13574" max="13574" width="8.88671875" style="170"/>
    <col min="13575" max="13575" width="10.33203125" style="170" bestFit="1" customWidth="1"/>
    <col min="13576" max="13824" width="8.88671875" style="170"/>
    <col min="13825" max="13825" width="9.6640625" style="170" customWidth="1"/>
    <col min="13826" max="13826" width="11.5546875" style="170" customWidth="1"/>
    <col min="13827" max="13827" width="8.88671875" style="170"/>
    <col min="13828" max="13828" width="13.109375" style="170" customWidth="1"/>
    <col min="13829" max="13829" width="11.44140625" style="170" bestFit="1" customWidth="1"/>
    <col min="13830" max="13830" width="8.88671875" style="170"/>
    <col min="13831" max="13831" width="10.33203125" style="170" bestFit="1" customWidth="1"/>
    <col min="13832" max="14080" width="8.88671875" style="170"/>
    <col min="14081" max="14081" width="9.6640625" style="170" customWidth="1"/>
    <col min="14082" max="14082" width="11.5546875" style="170" customWidth="1"/>
    <col min="14083" max="14083" width="8.88671875" style="170"/>
    <col min="14084" max="14084" width="13.109375" style="170" customWidth="1"/>
    <col min="14085" max="14085" width="11.44140625" style="170" bestFit="1" customWidth="1"/>
    <col min="14086" max="14086" width="8.88671875" style="170"/>
    <col min="14087" max="14087" width="10.33203125" style="170" bestFit="1" customWidth="1"/>
    <col min="14088" max="14336" width="8.88671875" style="170"/>
    <col min="14337" max="14337" width="9.6640625" style="170" customWidth="1"/>
    <col min="14338" max="14338" width="11.5546875" style="170" customWidth="1"/>
    <col min="14339" max="14339" width="8.88671875" style="170"/>
    <col min="14340" max="14340" width="13.109375" style="170" customWidth="1"/>
    <col min="14341" max="14341" width="11.44140625" style="170" bestFit="1" customWidth="1"/>
    <col min="14342" max="14342" width="8.88671875" style="170"/>
    <col min="14343" max="14343" width="10.33203125" style="170" bestFit="1" customWidth="1"/>
    <col min="14344" max="14592" width="8.88671875" style="170"/>
    <col min="14593" max="14593" width="9.6640625" style="170" customWidth="1"/>
    <col min="14594" max="14594" width="11.5546875" style="170" customWidth="1"/>
    <col min="14595" max="14595" width="8.88671875" style="170"/>
    <col min="14596" max="14596" width="13.109375" style="170" customWidth="1"/>
    <col min="14597" max="14597" width="11.44140625" style="170" bestFit="1" customWidth="1"/>
    <col min="14598" max="14598" width="8.88671875" style="170"/>
    <col min="14599" max="14599" width="10.33203125" style="170" bestFit="1" customWidth="1"/>
    <col min="14600" max="14848" width="8.88671875" style="170"/>
    <col min="14849" max="14849" width="9.6640625" style="170" customWidth="1"/>
    <col min="14850" max="14850" width="11.5546875" style="170" customWidth="1"/>
    <col min="14851" max="14851" width="8.88671875" style="170"/>
    <col min="14852" max="14852" width="13.109375" style="170" customWidth="1"/>
    <col min="14853" max="14853" width="11.44140625" style="170" bestFit="1" customWidth="1"/>
    <col min="14854" max="14854" width="8.88671875" style="170"/>
    <col min="14855" max="14855" width="10.33203125" style="170" bestFit="1" customWidth="1"/>
    <col min="14856" max="15104" width="8.88671875" style="170"/>
    <col min="15105" max="15105" width="9.6640625" style="170" customWidth="1"/>
    <col min="15106" max="15106" width="11.5546875" style="170" customWidth="1"/>
    <col min="15107" max="15107" width="8.88671875" style="170"/>
    <col min="15108" max="15108" width="13.109375" style="170" customWidth="1"/>
    <col min="15109" max="15109" width="11.44140625" style="170" bestFit="1" customWidth="1"/>
    <col min="15110" max="15110" width="8.88671875" style="170"/>
    <col min="15111" max="15111" width="10.33203125" style="170" bestFit="1" customWidth="1"/>
    <col min="15112" max="15360" width="8.88671875" style="170"/>
    <col min="15361" max="15361" width="9.6640625" style="170" customWidth="1"/>
    <col min="15362" max="15362" width="11.5546875" style="170" customWidth="1"/>
    <col min="15363" max="15363" width="8.88671875" style="170"/>
    <col min="15364" max="15364" width="13.109375" style="170" customWidth="1"/>
    <col min="15365" max="15365" width="11.44140625" style="170" bestFit="1" customWidth="1"/>
    <col min="15366" max="15366" width="8.88671875" style="170"/>
    <col min="15367" max="15367" width="10.33203125" style="170" bestFit="1" customWidth="1"/>
    <col min="15368" max="15616" width="8.88671875" style="170"/>
    <col min="15617" max="15617" width="9.6640625" style="170" customWidth="1"/>
    <col min="15618" max="15618" width="11.5546875" style="170" customWidth="1"/>
    <col min="15619" max="15619" width="8.88671875" style="170"/>
    <col min="15620" max="15620" width="13.109375" style="170" customWidth="1"/>
    <col min="15621" max="15621" width="11.44140625" style="170" bestFit="1" customWidth="1"/>
    <col min="15622" max="15622" width="8.88671875" style="170"/>
    <col min="15623" max="15623" width="10.33203125" style="170" bestFit="1" customWidth="1"/>
    <col min="15624" max="15872" width="8.88671875" style="170"/>
    <col min="15873" max="15873" width="9.6640625" style="170" customWidth="1"/>
    <col min="15874" max="15874" width="11.5546875" style="170" customWidth="1"/>
    <col min="15875" max="15875" width="8.88671875" style="170"/>
    <col min="15876" max="15876" width="13.109375" style="170" customWidth="1"/>
    <col min="15877" max="15877" width="11.44140625" style="170" bestFit="1" customWidth="1"/>
    <col min="15878" max="15878" width="8.88671875" style="170"/>
    <col min="15879" max="15879" width="10.33203125" style="170" bestFit="1" customWidth="1"/>
    <col min="15880" max="16128" width="8.88671875" style="170"/>
    <col min="16129" max="16129" width="9.6640625" style="170" customWidth="1"/>
    <col min="16130" max="16130" width="11.5546875" style="170" customWidth="1"/>
    <col min="16131" max="16131" width="8.88671875" style="170"/>
    <col min="16132" max="16132" width="13.109375" style="170" customWidth="1"/>
    <col min="16133" max="16133" width="11.44140625" style="170" bestFit="1" customWidth="1"/>
    <col min="16134" max="16134" width="8.88671875" style="170"/>
    <col min="16135" max="16135" width="10.33203125" style="170" bestFit="1" customWidth="1"/>
    <col min="16136" max="16384" width="8.88671875" style="170"/>
  </cols>
  <sheetData>
    <row r="1" spans="1:8" ht="19.2">
      <c r="A1" s="270" t="s">
        <v>252</v>
      </c>
      <c r="B1" s="270"/>
      <c r="C1" s="270"/>
      <c r="D1" s="270"/>
      <c r="E1" s="270"/>
      <c r="F1" s="270"/>
      <c r="G1" s="270"/>
      <c r="H1" s="106"/>
    </row>
    <row r="2" spans="1:8">
      <c r="A2" s="189"/>
      <c r="B2" s="189"/>
      <c r="C2" s="189"/>
      <c r="D2" s="189"/>
      <c r="E2" s="189"/>
      <c r="F2" s="189"/>
      <c r="G2" s="189"/>
      <c r="H2" s="189"/>
    </row>
    <row r="3" spans="1:8">
      <c r="A3" s="271" t="s">
        <v>1</v>
      </c>
      <c r="B3" s="271"/>
      <c r="C3" s="112"/>
      <c r="D3" s="271" t="s">
        <v>254</v>
      </c>
      <c r="E3" s="271"/>
      <c r="F3" s="189"/>
      <c r="G3" s="189"/>
      <c r="H3" s="189"/>
    </row>
    <row r="4" spans="1:8" ht="15" customHeight="1">
      <c r="A4" s="271" t="s">
        <v>168</v>
      </c>
      <c r="B4" s="271"/>
      <c r="C4" s="112"/>
      <c r="D4" s="271" t="s">
        <v>255</v>
      </c>
      <c r="E4" s="271"/>
      <c r="F4" s="189"/>
      <c r="G4" s="189"/>
      <c r="H4" s="189"/>
    </row>
    <row r="5" spans="1:8">
      <c r="A5" s="106"/>
      <c r="B5" s="106"/>
      <c r="C5" s="189"/>
      <c r="D5" s="106"/>
      <c r="E5" s="106"/>
      <c r="F5" s="189"/>
      <c r="G5" s="189"/>
      <c r="H5" s="189"/>
    </row>
    <row r="6" spans="1:8">
      <c r="A6" s="112" t="s">
        <v>5</v>
      </c>
      <c r="B6" s="113" t="s">
        <v>6</v>
      </c>
      <c r="C6" s="114"/>
      <c r="D6" s="112" t="s">
        <v>5</v>
      </c>
      <c r="E6" s="113" t="s">
        <v>6</v>
      </c>
      <c r="F6" s="115"/>
      <c r="G6" s="113" t="s">
        <v>7</v>
      </c>
      <c r="H6" s="189"/>
    </row>
    <row r="7" spans="1:8">
      <c r="A7" s="115" t="s">
        <v>8</v>
      </c>
      <c r="B7" s="115">
        <v>2.5999999999999999E-3</v>
      </c>
      <c r="C7" s="115"/>
      <c r="D7" s="116" t="s">
        <v>8</v>
      </c>
      <c r="E7" s="214">
        <v>2E-3</v>
      </c>
      <c r="F7" s="118"/>
      <c r="G7" s="215">
        <f>E7-B7</f>
        <v>-5.9999999999999984E-4</v>
      </c>
      <c r="H7" s="107"/>
    </row>
    <row r="8" spans="1:8">
      <c r="A8" s="115" t="s">
        <v>9</v>
      </c>
      <c r="B8" s="115">
        <v>2.1000000000000001E-2</v>
      </c>
      <c r="C8" s="115"/>
      <c r="D8" s="116" t="s">
        <v>9</v>
      </c>
      <c r="E8" s="214">
        <v>1.6899999999999998E-2</v>
      </c>
      <c r="F8" s="118"/>
      <c r="G8" s="215">
        <f t="shared" ref="G8:G32" si="0">E8-B8</f>
        <v>-4.1000000000000029E-3</v>
      </c>
      <c r="H8" s="107"/>
    </row>
    <row r="9" spans="1:8">
      <c r="A9" s="109" t="s">
        <v>11</v>
      </c>
      <c r="B9" s="109">
        <v>4.0000000000000002E-4</v>
      </c>
      <c r="C9" s="115"/>
      <c r="D9" s="116" t="s">
        <v>11</v>
      </c>
      <c r="E9" s="214">
        <v>2.9999999999999997E-4</v>
      </c>
      <c r="F9" s="118"/>
      <c r="G9" s="215">
        <f t="shared" si="0"/>
        <v>-1.0000000000000005E-4</v>
      </c>
      <c r="H9" s="107"/>
    </row>
    <row r="10" spans="1:8">
      <c r="A10" s="109" t="s">
        <v>12</v>
      </c>
      <c r="B10" s="109">
        <v>6.9999999999999999E-4</v>
      </c>
      <c r="C10" s="115"/>
      <c r="D10" s="116" t="s">
        <v>12</v>
      </c>
      <c r="E10" s="214">
        <v>0</v>
      </c>
      <c r="F10" s="107"/>
      <c r="G10" s="215">
        <f t="shared" si="0"/>
        <v>-6.9999999999999999E-4</v>
      </c>
      <c r="H10" s="107"/>
    </row>
    <row r="11" spans="1:8">
      <c r="A11" s="109" t="s">
        <v>13</v>
      </c>
      <c r="B11" s="109">
        <v>4.1099999999999998E-2</v>
      </c>
      <c r="C11" s="115"/>
      <c r="D11" s="116" t="s">
        <v>13</v>
      </c>
      <c r="E11" s="214">
        <v>4.0800000000000003E-2</v>
      </c>
      <c r="F11" s="107"/>
      <c r="G11" s="215">
        <f t="shared" si="0"/>
        <v>-2.9999999999999472E-4</v>
      </c>
      <c r="H11" s="107"/>
    </row>
    <row r="12" spans="1:8">
      <c r="A12" s="109" t="s">
        <v>14</v>
      </c>
      <c r="B12" s="109">
        <v>0.33510000000000001</v>
      </c>
      <c r="C12" s="115"/>
      <c r="D12" s="116" t="s">
        <v>14</v>
      </c>
      <c r="E12" s="214">
        <v>0.37229999999999996</v>
      </c>
      <c r="F12" s="107"/>
      <c r="G12" s="215">
        <f t="shared" si="0"/>
        <v>3.7199999999999955E-2</v>
      </c>
      <c r="H12" s="107"/>
    </row>
    <row r="13" spans="1:8">
      <c r="A13" s="109" t="s">
        <v>15</v>
      </c>
      <c r="B13" s="109">
        <v>2.3099999999999999E-2</v>
      </c>
      <c r="C13" s="115"/>
      <c r="D13" s="116" t="s">
        <v>15</v>
      </c>
      <c r="E13" s="214">
        <v>1.9099999999999999E-2</v>
      </c>
      <c r="F13" s="107"/>
      <c r="G13" s="215">
        <f t="shared" si="0"/>
        <v>-4.0000000000000001E-3</v>
      </c>
      <c r="H13" s="107"/>
    </row>
    <row r="14" spans="1:8">
      <c r="A14" s="109" t="s">
        <v>16</v>
      </c>
      <c r="B14" s="109">
        <v>0.1226</v>
      </c>
      <c r="C14" s="115"/>
      <c r="D14" s="116" t="s">
        <v>16</v>
      </c>
      <c r="E14" s="214">
        <v>0.13350000000000001</v>
      </c>
      <c r="F14" s="107"/>
      <c r="G14" s="215">
        <f t="shared" si="0"/>
        <v>1.0900000000000007E-2</v>
      </c>
      <c r="H14" s="107"/>
    </row>
    <row r="15" spans="1:8">
      <c r="A15" s="109" t="s">
        <v>17</v>
      </c>
      <c r="B15" s="109">
        <v>7.3700000000000002E-2</v>
      </c>
      <c r="C15" s="115"/>
      <c r="D15" s="116" t="s">
        <v>17</v>
      </c>
      <c r="E15" s="214">
        <v>7.7299999999999994E-2</v>
      </c>
      <c r="F15" s="107"/>
      <c r="G15" s="215">
        <f t="shared" si="0"/>
        <v>3.5999999999999921E-3</v>
      </c>
      <c r="H15" s="107"/>
    </row>
    <row r="16" spans="1:8">
      <c r="A16" s="109" t="s">
        <v>18</v>
      </c>
      <c r="B16" s="109">
        <v>5.9999999999999995E-4</v>
      </c>
      <c r="C16" s="115"/>
      <c r="D16" s="116" t="s">
        <v>18</v>
      </c>
      <c r="E16" s="214">
        <v>5.0000000000000001E-4</v>
      </c>
      <c r="F16" s="107"/>
      <c r="G16" s="215">
        <f t="shared" si="0"/>
        <v>-9.9999999999999937E-5</v>
      </c>
      <c r="H16" s="107"/>
    </row>
    <row r="17" spans="1:8">
      <c r="A17" s="109" t="s">
        <v>19</v>
      </c>
      <c r="B17" s="109">
        <v>0.1361</v>
      </c>
      <c r="C17" s="115"/>
      <c r="D17" s="116" t="s">
        <v>19</v>
      </c>
      <c r="E17" s="214">
        <v>0.108</v>
      </c>
      <c r="F17" s="107"/>
      <c r="G17" s="215">
        <f t="shared" si="0"/>
        <v>-2.81E-2</v>
      </c>
      <c r="H17" s="107"/>
    </row>
    <row r="18" spans="1:8">
      <c r="A18" s="120" t="s">
        <v>20</v>
      </c>
      <c r="B18" s="120">
        <v>2.9999999999999997E-4</v>
      </c>
      <c r="C18" s="121"/>
      <c r="D18" s="116" t="s">
        <v>20</v>
      </c>
      <c r="E18" s="214">
        <v>1E-4</v>
      </c>
      <c r="F18" s="107"/>
      <c r="G18" s="215">
        <f t="shared" si="0"/>
        <v>-1.9999999999999998E-4</v>
      </c>
      <c r="H18" s="107"/>
    </row>
    <row r="19" spans="1:8">
      <c r="A19" s="109" t="s">
        <v>21</v>
      </c>
      <c r="B19" s="109">
        <v>1.2800000000000001E-2</v>
      </c>
      <c r="C19" s="115"/>
      <c r="D19" s="116" t="s">
        <v>21</v>
      </c>
      <c r="E19" s="214">
        <v>1.4200000000000001E-2</v>
      </c>
      <c r="F19" s="107"/>
      <c r="G19" s="215">
        <f t="shared" si="0"/>
        <v>1.4000000000000002E-3</v>
      </c>
      <c r="H19" s="107"/>
    </row>
    <row r="20" spans="1:8">
      <c r="A20" s="120" t="s">
        <v>22</v>
      </c>
      <c r="B20" s="120">
        <v>8.5900000000000004E-2</v>
      </c>
      <c r="C20" s="121"/>
      <c r="D20" s="116" t="s">
        <v>22</v>
      </c>
      <c r="E20" s="214">
        <v>9.3500000000000014E-2</v>
      </c>
      <c r="F20" s="123"/>
      <c r="G20" s="215">
        <f t="shared" si="0"/>
        <v>7.6000000000000095E-3</v>
      </c>
      <c r="H20" s="123"/>
    </row>
    <row r="21" spans="1:8">
      <c r="A21" s="120" t="s">
        <v>23</v>
      </c>
      <c r="B21" s="120">
        <v>2.2000000000000001E-3</v>
      </c>
      <c r="C21" s="121"/>
      <c r="D21" s="124" t="s">
        <v>23</v>
      </c>
      <c r="E21" s="217">
        <v>1.6999999999999999E-3</v>
      </c>
      <c r="F21" s="123"/>
      <c r="G21" s="215">
        <f t="shared" si="0"/>
        <v>-5.0000000000000023E-4</v>
      </c>
      <c r="H21" s="123"/>
    </row>
    <row r="22" spans="1:8">
      <c r="A22" s="120" t="s">
        <v>24</v>
      </c>
      <c r="B22" s="120">
        <v>0</v>
      </c>
      <c r="C22" s="121"/>
      <c r="D22" s="124" t="s">
        <v>24</v>
      </c>
      <c r="E22" s="217">
        <v>0</v>
      </c>
      <c r="F22" s="123"/>
      <c r="G22" s="215">
        <f t="shared" si="0"/>
        <v>0</v>
      </c>
      <c r="H22" s="123"/>
    </row>
    <row r="23" spans="1:8">
      <c r="A23" s="120" t="s">
        <v>27</v>
      </c>
      <c r="B23" s="120">
        <v>4.0000000000000002E-4</v>
      </c>
      <c r="C23" s="121"/>
      <c r="D23" s="124" t="s">
        <v>27</v>
      </c>
      <c r="E23" s="217">
        <v>1E-4</v>
      </c>
      <c r="F23" s="123"/>
      <c r="G23" s="215">
        <f t="shared" si="0"/>
        <v>-3.0000000000000003E-4</v>
      </c>
      <c r="H23" s="123"/>
    </row>
    <row r="24" spans="1:8">
      <c r="A24" s="126" t="s">
        <v>131</v>
      </c>
      <c r="B24" s="120">
        <v>0</v>
      </c>
      <c r="C24" s="121"/>
      <c r="D24" s="124" t="s">
        <v>131</v>
      </c>
      <c r="E24" s="217">
        <v>0</v>
      </c>
      <c r="F24" s="123"/>
      <c r="G24" s="215">
        <f t="shared" si="0"/>
        <v>0</v>
      </c>
      <c r="H24" s="123"/>
    </row>
    <row r="25" spans="1:8">
      <c r="A25" s="120" t="s">
        <v>30</v>
      </c>
      <c r="B25" s="120">
        <v>5.0000000000000001E-4</v>
      </c>
      <c r="C25" s="121"/>
      <c r="D25" s="124" t="s">
        <v>30</v>
      </c>
      <c r="E25" s="217">
        <v>5.9999999999999995E-4</v>
      </c>
      <c r="F25" s="123"/>
      <c r="G25" s="215">
        <f t="shared" si="0"/>
        <v>9.9999999999999937E-5</v>
      </c>
      <c r="H25" s="123"/>
    </row>
    <row r="26" spans="1:8">
      <c r="A26" s="120" t="s">
        <v>31</v>
      </c>
      <c r="B26" s="120">
        <v>1E-4</v>
      </c>
      <c r="C26" s="121"/>
      <c r="D26" s="124" t="s">
        <v>31</v>
      </c>
      <c r="E26" s="217">
        <v>1E-4</v>
      </c>
      <c r="F26" s="127"/>
      <c r="G26" s="215">
        <f t="shared" si="0"/>
        <v>0</v>
      </c>
      <c r="H26" s="123"/>
    </row>
    <row r="27" spans="1:8">
      <c r="A27" s="120" t="s">
        <v>32</v>
      </c>
      <c r="B27" s="120">
        <v>0.12640000000000001</v>
      </c>
      <c r="C27" s="121"/>
      <c r="D27" s="124" t="s">
        <v>32</v>
      </c>
      <c r="E27" s="217">
        <v>0.1047</v>
      </c>
      <c r="F27" s="127"/>
      <c r="G27" s="215">
        <f t="shared" si="0"/>
        <v>-2.1700000000000011E-2</v>
      </c>
      <c r="H27" s="123"/>
    </row>
    <row r="28" spans="1:8">
      <c r="A28" s="120" t="s">
        <v>33</v>
      </c>
      <c r="B28" s="120">
        <v>6.3E-3</v>
      </c>
      <c r="C28" s="121"/>
      <c r="D28" s="124" t="s">
        <v>33</v>
      </c>
      <c r="E28" s="217">
        <v>6.4999999999999997E-3</v>
      </c>
      <c r="F28" s="127"/>
      <c r="G28" s="215">
        <f t="shared" si="0"/>
        <v>1.9999999999999966E-4</v>
      </c>
      <c r="H28" s="123"/>
    </row>
    <row r="29" spans="1:8">
      <c r="A29" s="109" t="s">
        <v>37</v>
      </c>
      <c r="B29" s="109">
        <v>1.9E-3</v>
      </c>
      <c r="C29" s="115"/>
      <c r="D29" s="124" t="s">
        <v>37</v>
      </c>
      <c r="E29" s="217">
        <v>2E-3</v>
      </c>
      <c r="F29" s="118"/>
      <c r="G29" s="215">
        <f t="shared" si="0"/>
        <v>1.0000000000000005E-4</v>
      </c>
      <c r="H29" s="107"/>
    </row>
    <row r="30" spans="1:8">
      <c r="A30" s="109" t="s">
        <v>38</v>
      </c>
      <c r="B30" s="109">
        <v>2.9999999999999997E-4</v>
      </c>
      <c r="C30" s="115"/>
      <c r="D30" s="124" t="s">
        <v>38</v>
      </c>
      <c r="E30" s="217">
        <v>2.0000000000000001E-4</v>
      </c>
      <c r="F30" s="118"/>
      <c r="G30" s="215">
        <f t="shared" si="0"/>
        <v>-9.9999999999999964E-5</v>
      </c>
      <c r="H30" s="107"/>
    </row>
    <row r="31" spans="1:8">
      <c r="A31" s="109" t="s">
        <v>39</v>
      </c>
      <c r="B31" s="109">
        <v>5.0000000000000001E-4</v>
      </c>
      <c r="C31" s="115"/>
      <c r="D31" s="124" t="s">
        <v>39</v>
      </c>
      <c r="E31" s="217">
        <v>2.0000000000000001E-4</v>
      </c>
      <c r="F31" s="118"/>
      <c r="G31" s="215">
        <f t="shared" si="0"/>
        <v>-3.0000000000000003E-4</v>
      </c>
      <c r="H31" s="107"/>
    </row>
    <row r="32" spans="1:8">
      <c r="A32" s="115" t="s">
        <v>40</v>
      </c>
      <c r="B32" s="115">
        <v>5.4000000000000003E-3</v>
      </c>
      <c r="C32" s="189"/>
      <c r="D32" s="124" t="s">
        <v>40</v>
      </c>
      <c r="E32" s="217">
        <v>5.4000000000000003E-3</v>
      </c>
      <c r="F32" s="115"/>
      <c r="G32" s="215">
        <f t="shared" si="0"/>
        <v>0</v>
      </c>
      <c r="H32" s="189"/>
    </row>
    <row r="33" spans="1:8" ht="15.6" thickBot="1">
      <c r="A33" s="129" t="s">
        <v>41</v>
      </c>
      <c r="B33" s="129">
        <f>SUM(B7:B32)</f>
        <v>0.99999999999999989</v>
      </c>
      <c r="C33" s="189"/>
      <c r="D33" s="130" t="s">
        <v>41</v>
      </c>
      <c r="E33" s="186">
        <f>SUM(E7:E32)</f>
        <v>0.99999999999999989</v>
      </c>
      <c r="F33" s="189"/>
      <c r="G33" s="129">
        <f>SUM(G7:G32)</f>
        <v>-5.6378512969246231E-17</v>
      </c>
      <c r="H33" s="189"/>
    </row>
    <row r="34" spans="1:8" ht="15.6" thickTop="1">
      <c r="A34" s="189"/>
      <c r="B34" s="189"/>
      <c r="C34" s="189"/>
      <c r="D34" s="116"/>
      <c r="E34" s="187"/>
      <c r="F34" s="107"/>
      <c r="G34" s="108"/>
      <c r="H34" s="107"/>
    </row>
    <row r="35" spans="1:8">
      <c r="A35" s="189"/>
      <c r="B35" s="189"/>
      <c r="C35" s="189"/>
      <c r="D35" s="116"/>
      <c r="E35" s="187"/>
      <c r="F35" s="107"/>
      <c r="G35" s="108"/>
      <c r="H35" s="107"/>
    </row>
    <row r="36" spans="1:8">
      <c r="A36" s="132" t="s">
        <v>42</v>
      </c>
      <c r="B36" s="107" t="s">
        <v>261</v>
      </c>
      <c r="C36" s="189"/>
      <c r="D36" s="116"/>
      <c r="E36" s="187"/>
      <c r="F36" s="107"/>
      <c r="G36" s="108"/>
      <c r="H36" s="107"/>
    </row>
    <row r="37" spans="1:8">
      <c r="A37" s="132"/>
      <c r="B37" s="107" t="s">
        <v>44</v>
      </c>
      <c r="C37" s="189"/>
      <c r="D37" s="116"/>
      <c r="E37" s="187"/>
      <c r="F37" s="107"/>
      <c r="G37" s="108"/>
      <c r="H37" s="107"/>
    </row>
    <row r="38" spans="1:8">
      <c r="A38" s="132"/>
      <c r="B38" s="107" t="s">
        <v>45</v>
      </c>
      <c r="C38" s="189"/>
      <c r="D38" s="115"/>
      <c r="E38" s="115"/>
      <c r="F38" s="107"/>
      <c r="G38" s="108"/>
      <c r="H38" s="107"/>
    </row>
    <row r="39" spans="1:8">
      <c r="A39" s="132" t="s">
        <v>42</v>
      </c>
      <c r="B39" s="107" t="s">
        <v>134</v>
      </c>
      <c r="C39" s="189"/>
      <c r="D39" s="115"/>
      <c r="E39" s="115"/>
      <c r="F39" s="107"/>
      <c r="G39" s="108"/>
      <c r="H39" s="107"/>
    </row>
    <row r="40" spans="1:8">
      <c r="A40" s="132"/>
      <c r="B40" s="107" t="s">
        <v>47</v>
      </c>
      <c r="C40" s="107"/>
      <c r="D40" s="133"/>
      <c r="E40" s="133"/>
      <c r="F40" s="107"/>
      <c r="G40" s="108"/>
      <c r="H40" s="107"/>
    </row>
    <row r="41" spans="1:8">
      <c r="A41" s="132" t="s">
        <v>42</v>
      </c>
      <c r="B41" s="107" t="s">
        <v>48</v>
      </c>
      <c r="C41" s="107"/>
      <c r="D41" s="107"/>
      <c r="E41" s="110"/>
      <c r="F41" s="107"/>
      <c r="G41" s="108"/>
      <c r="H41" s="107"/>
    </row>
    <row r="42" spans="1:8">
      <c r="A42" s="132"/>
      <c r="B42" s="107" t="s">
        <v>49</v>
      </c>
      <c r="C42" s="123"/>
      <c r="D42" s="107"/>
      <c r="E42" s="110"/>
      <c r="F42" s="107"/>
      <c r="G42" s="134"/>
      <c r="H42" s="107"/>
    </row>
    <row r="43" spans="1:8">
      <c r="A43" s="132" t="s">
        <v>42</v>
      </c>
      <c r="B43" s="107" t="s">
        <v>50</v>
      </c>
      <c r="C43" s="123"/>
      <c r="D43" s="107"/>
      <c r="E43" s="110"/>
      <c r="F43" s="123"/>
      <c r="G43" s="134"/>
      <c r="H43" s="123"/>
    </row>
    <row r="44" spans="1:8">
      <c r="A44" s="132"/>
      <c r="B44" s="107" t="s">
        <v>51</v>
      </c>
      <c r="C44" s="107"/>
      <c r="D44" s="107"/>
      <c r="E44" s="110"/>
      <c r="F44" s="123"/>
      <c r="G44" s="108"/>
      <c r="H44" s="123"/>
    </row>
    <row r="45" spans="1:8">
      <c r="A45" s="135" t="s">
        <v>42</v>
      </c>
      <c r="B45" s="123" t="s">
        <v>170</v>
      </c>
      <c r="C45" s="107"/>
      <c r="D45" s="107"/>
      <c r="E45" s="110"/>
      <c r="F45" s="123"/>
      <c r="G45" s="108"/>
      <c r="H45" s="123"/>
    </row>
    <row r="46" spans="1:8">
      <c r="A46" s="136"/>
      <c r="B46" s="123" t="s">
        <v>53</v>
      </c>
      <c r="C46" s="107"/>
      <c r="D46" s="107"/>
      <c r="E46" s="110"/>
      <c r="F46" s="123"/>
      <c r="G46" s="108"/>
      <c r="H46" s="123"/>
    </row>
    <row r="47" spans="1:8">
      <c r="A47" s="135" t="s">
        <v>42</v>
      </c>
      <c r="B47" s="123" t="s">
        <v>143</v>
      </c>
      <c r="C47" s="107"/>
      <c r="D47" s="107"/>
      <c r="E47" s="110"/>
      <c r="F47" s="123"/>
      <c r="G47" s="108"/>
      <c r="H47" s="123"/>
    </row>
    <row r="48" spans="1:8">
      <c r="A48" s="136"/>
      <c r="B48" s="123" t="s">
        <v>55</v>
      </c>
      <c r="C48" s="107"/>
      <c r="D48" s="107"/>
      <c r="E48" s="110"/>
      <c r="F48" s="107"/>
      <c r="G48" s="108"/>
      <c r="H48" s="107"/>
    </row>
    <row r="49" spans="1:8">
      <c r="A49" s="118"/>
      <c r="B49" s="107"/>
      <c r="C49" s="107"/>
      <c r="D49" s="133"/>
      <c r="E49" s="118"/>
      <c r="F49" s="133"/>
      <c r="G49" s="114"/>
      <c r="H49" s="107"/>
    </row>
    <row r="50" spans="1:8">
      <c r="A50" s="118"/>
      <c r="B50" s="107"/>
      <c r="C50" s="107"/>
      <c r="D50" s="133"/>
      <c r="E50" s="118"/>
      <c r="F50" s="133"/>
      <c r="G50" s="114"/>
      <c r="H50" s="107"/>
    </row>
  </sheetData>
  <mergeCells count="5">
    <mergeCell ref="A1:G1"/>
    <mergeCell ref="A3:B3"/>
    <mergeCell ref="D3:E3"/>
    <mergeCell ref="A4:B4"/>
    <mergeCell ref="D4:E4"/>
  </mergeCells>
  <conditionalFormatting sqref="G7:G32">
    <cfRule type="cellIs" dxfId="0" priority="1" operator="notBetween">
      <formula>-0.0099</formula>
      <formula>0.0099</formula>
    </cfRule>
  </conditionalFormatting>
  <printOptions horizontalCentered="1" verticalCentered="1"/>
  <pageMargins left="0.75" right="0.75" top="1" bottom="1" header="0.5" footer="0.5"/>
  <pageSetup scale="63" fitToWidth="4" orientation="landscape" r:id="rId1"/>
  <headerFooter alignWithMargins="0">
    <oddHeader>&amp;RKY PSC Case No. 2016-00162,
Attachment D to Staff Post Hearing Supp. DR 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U32"/>
  <sheetViews>
    <sheetView workbookViewId="0">
      <pane xSplit="1" ySplit="4" topLeftCell="B5" activePane="bottomRight" state="frozen"/>
      <selection activeCell="J14" sqref="J14"/>
      <selection pane="topRight" activeCell="J14" sqref="J14"/>
      <selection pane="bottomLeft" activeCell="J14" sqref="J14"/>
      <selection pane="bottomRight" activeCell="B5" sqref="B5"/>
    </sheetView>
  </sheetViews>
  <sheetFormatPr defaultRowHeight="15"/>
  <cols>
    <col min="1" max="64" width="16.109375" style="170" bestFit="1" customWidth="1"/>
    <col min="65" max="66" width="17.44140625" style="170" bestFit="1" customWidth="1"/>
    <col min="67" max="67" width="16.109375" style="170" bestFit="1" customWidth="1"/>
    <col min="68" max="68" width="17.44140625" style="170" bestFit="1" customWidth="1"/>
    <col min="69" max="70" width="8.88671875" style="170"/>
    <col min="71" max="71" width="10.33203125" style="170" bestFit="1" customWidth="1"/>
    <col min="72" max="72" width="9.33203125" style="170" bestFit="1" customWidth="1"/>
    <col min="73" max="73" width="11.33203125" style="170" bestFit="1" customWidth="1"/>
    <col min="74" max="74" width="9.33203125" style="170" bestFit="1" customWidth="1"/>
    <col min="75" max="75" width="10.33203125" style="170" bestFit="1" customWidth="1"/>
    <col min="76" max="77" width="9.33203125" style="170" bestFit="1" customWidth="1"/>
    <col min="78" max="78" width="10.33203125" style="170" bestFit="1" customWidth="1"/>
    <col min="79" max="80" width="9" style="170" bestFit="1" customWidth="1"/>
    <col min="81" max="81" width="10.33203125" style="170" bestFit="1" customWidth="1"/>
    <col min="82" max="82" width="9.33203125" style="170" bestFit="1" customWidth="1"/>
    <col min="83" max="83" width="11.33203125" style="170" bestFit="1" customWidth="1"/>
    <col min="84" max="86" width="9.33203125" style="170" bestFit="1" customWidth="1"/>
    <col min="87" max="88" width="10.33203125" style="170" bestFit="1" customWidth="1"/>
    <col min="89" max="90" width="9.33203125" style="170" bestFit="1" customWidth="1"/>
    <col min="91" max="91" width="9" style="170" bestFit="1" customWidth="1"/>
    <col min="92" max="92" width="9.33203125" style="170" bestFit="1" customWidth="1"/>
    <col min="93" max="94" width="10.33203125" style="170" bestFit="1" customWidth="1"/>
    <col min="95" max="95" width="9" style="170" bestFit="1" customWidth="1"/>
    <col min="96" max="96" width="9.33203125" style="170" bestFit="1" customWidth="1"/>
    <col min="97" max="97" width="9" style="170" bestFit="1" customWidth="1"/>
    <col min="98" max="99" width="9.33203125" style="170" bestFit="1" customWidth="1"/>
    <col min="100" max="100" width="11.33203125" style="170" bestFit="1" customWidth="1"/>
    <col min="101" max="101" width="9.33203125" style="170" bestFit="1" customWidth="1"/>
    <col min="102" max="102" width="11.33203125" style="170" bestFit="1" customWidth="1"/>
    <col min="103" max="103" width="9" style="170" bestFit="1" customWidth="1"/>
    <col min="104" max="107" width="9.33203125" style="170" bestFit="1" customWidth="1"/>
    <col min="108" max="108" width="9" style="170" bestFit="1" customWidth="1"/>
    <col min="109" max="110" width="10.33203125" style="170" bestFit="1" customWidth="1"/>
    <col min="111" max="111" width="9.33203125" style="170" bestFit="1" customWidth="1"/>
    <col min="112" max="112" width="9" style="170" bestFit="1" customWidth="1"/>
    <col min="113" max="113" width="10.33203125" style="170" bestFit="1" customWidth="1"/>
    <col min="114" max="114" width="9.33203125" style="170" bestFit="1" customWidth="1"/>
    <col min="115" max="115" width="9" style="170" bestFit="1" customWidth="1"/>
    <col min="116" max="116" width="9.33203125" style="170" bestFit="1" customWidth="1"/>
    <col min="117" max="117" width="10.33203125" style="170" bestFit="1" customWidth="1"/>
    <col min="118" max="118" width="9.33203125" style="170" bestFit="1" customWidth="1"/>
    <col min="119" max="119" width="9" style="170" bestFit="1" customWidth="1"/>
    <col min="120" max="120" width="10.33203125" style="170" bestFit="1" customWidth="1"/>
    <col min="121" max="121" width="9.33203125" style="170" bestFit="1" customWidth="1"/>
    <col min="122" max="122" width="10.33203125" style="170" bestFit="1" customWidth="1"/>
    <col min="123" max="126" width="9.33203125" style="170" bestFit="1" customWidth="1"/>
    <col min="127" max="127" width="9" style="170" bestFit="1" customWidth="1"/>
    <col min="128" max="128" width="9.33203125" style="170" bestFit="1" customWidth="1"/>
    <col min="129" max="129" width="9" style="170" bestFit="1" customWidth="1"/>
    <col min="130" max="130" width="9.33203125" style="170" bestFit="1" customWidth="1"/>
    <col min="131" max="131" width="9" style="170" bestFit="1" customWidth="1"/>
    <col min="132" max="132" width="11.33203125" style="170" bestFit="1" customWidth="1"/>
    <col min="133" max="134" width="9.33203125" style="170" bestFit="1" customWidth="1"/>
    <col min="135" max="135" width="10.33203125" style="170" bestFit="1" customWidth="1"/>
    <col min="136" max="136" width="9" style="170" bestFit="1" customWidth="1"/>
    <col min="137" max="137" width="12.88671875" style="170" bestFit="1" customWidth="1"/>
    <col min="138" max="138" width="13.109375" style="170" bestFit="1" customWidth="1"/>
    <col min="139" max="139" width="11.109375" style="170" bestFit="1" customWidth="1"/>
    <col min="140" max="140" width="11.88671875" style="170" bestFit="1" customWidth="1"/>
    <col min="141" max="141" width="10.88671875" style="170" customWidth="1"/>
    <col min="142" max="143" width="8.88671875" style="170"/>
    <col min="144" max="144" width="8.5546875" style="170" customWidth="1"/>
    <col min="145" max="145" width="9" style="170" bestFit="1" customWidth="1"/>
    <col min="146" max="146" width="9.44140625" style="170" bestFit="1" customWidth="1"/>
    <col min="147" max="16384" width="8.88671875" style="170"/>
  </cols>
  <sheetData>
    <row r="1" spans="1:151">
      <c r="EM1" s="235" t="s">
        <v>262</v>
      </c>
    </row>
    <row r="3" spans="1:151">
      <c r="BS3" s="236">
        <v>3.2399999999999998E-2</v>
      </c>
      <c r="BT3" s="236">
        <v>1.0500000000000001E-2</v>
      </c>
      <c r="BU3" s="236">
        <v>2.5899999999999999E-2</v>
      </c>
      <c r="BV3" s="236">
        <v>5.5999999999999999E-3</v>
      </c>
      <c r="BW3" s="236">
        <v>3.1399999999999997E-2</v>
      </c>
      <c r="BX3" s="236">
        <v>6.6E-3</v>
      </c>
      <c r="BY3" s="236">
        <v>8.6999999999999994E-3</v>
      </c>
      <c r="BZ3" s="236">
        <v>2.47E-2</v>
      </c>
      <c r="CA3" s="236">
        <v>4.0000000000000002E-4</v>
      </c>
      <c r="CB3" s="236">
        <v>4.0000000000000002E-4</v>
      </c>
      <c r="CC3" s="236">
        <v>1.4500000000000001E-2</v>
      </c>
      <c r="CD3" s="236">
        <v>4.5999999999999999E-3</v>
      </c>
      <c r="CE3" s="236">
        <v>6.6000000000000003E-2</v>
      </c>
      <c r="CF3" s="236">
        <v>3.7000000000000002E-3</v>
      </c>
      <c r="CG3" s="236">
        <v>6.0000000000000001E-3</v>
      </c>
      <c r="CH3" s="236">
        <v>4.7999999999999996E-3</v>
      </c>
      <c r="CI3" s="236">
        <v>3.2199999999999999E-2</v>
      </c>
      <c r="CJ3" s="236">
        <v>2.1100000000000001E-2</v>
      </c>
      <c r="CK3" s="236">
        <v>7.7000000000000002E-3</v>
      </c>
      <c r="CL3" s="236">
        <v>1.2999999999999999E-2</v>
      </c>
      <c r="CM3" s="236">
        <v>4.0000000000000002E-4</v>
      </c>
      <c r="CN3" s="236">
        <v>6.6E-3</v>
      </c>
      <c r="CO3" s="236">
        <v>2.1000000000000001E-2</v>
      </c>
      <c r="CP3" s="236">
        <v>2.7300000000000001E-2</v>
      </c>
      <c r="CQ3" s="236">
        <v>1.9E-3</v>
      </c>
      <c r="CR3" s="236">
        <v>7.6E-3</v>
      </c>
      <c r="CS3" s="236">
        <v>2.8E-3</v>
      </c>
      <c r="CT3" s="236">
        <v>4.1999999999999997E-3</v>
      </c>
      <c r="CU3" s="236">
        <v>6.8999999999999999E-3</v>
      </c>
      <c r="CV3" s="236">
        <v>5.3100000000000001E-2</v>
      </c>
      <c r="CW3" s="236">
        <v>1.4200000000000001E-2</v>
      </c>
      <c r="CX3" s="236">
        <v>0.1016</v>
      </c>
      <c r="CY3" s="236">
        <v>1.6000000000000001E-3</v>
      </c>
      <c r="CZ3" s="236">
        <v>7.1000000000000004E-3</v>
      </c>
      <c r="DA3" s="236">
        <v>7.0000000000000001E-3</v>
      </c>
      <c r="DB3" s="236">
        <v>5.5999999999999999E-3</v>
      </c>
      <c r="DC3" s="236">
        <v>9.1999999999999998E-3</v>
      </c>
      <c r="DD3" s="236">
        <v>0</v>
      </c>
      <c r="DE3" s="236">
        <v>3.49E-2</v>
      </c>
      <c r="DF3" s="236">
        <v>1.41E-2</v>
      </c>
      <c r="DG3" s="236">
        <v>1.32E-2</v>
      </c>
      <c r="DH3" s="236">
        <v>0</v>
      </c>
      <c r="DI3" s="236">
        <v>9.5999999999999992E-3</v>
      </c>
      <c r="DJ3" s="236">
        <v>1.21E-2</v>
      </c>
      <c r="DK3" s="236">
        <v>1.9E-3</v>
      </c>
      <c r="DL3" s="237">
        <v>6.8999999999999999E-3</v>
      </c>
      <c r="DM3" s="236">
        <v>7.9299999999999995E-2</v>
      </c>
      <c r="DN3" s="236">
        <v>1.8E-3</v>
      </c>
      <c r="DO3" s="236">
        <v>1.1000000000000001E-3</v>
      </c>
      <c r="DP3" s="236">
        <v>2.41E-2</v>
      </c>
      <c r="DQ3" s="236">
        <v>6.0000000000000001E-3</v>
      </c>
      <c r="DR3" s="236">
        <v>2.7799999999999998E-2</v>
      </c>
      <c r="DS3" s="236">
        <v>5.3E-3</v>
      </c>
      <c r="DT3" s="236">
        <v>7.7000000000000002E-3</v>
      </c>
      <c r="DU3" s="236">
        <v>1.18E-2</v>
      </c>
      <c r="DV3" s="236">
        <v>2.7000000000000001E-3</v>
      </c>
      <c r="DW3" s="236">
        <v>2.2000000000000001E-3</v>
      </c>
      <c r="DX3" s="236">
        <v>1.7999999999999999E-2</v>
      </c>
      <c r="DY3" s="236">
        <v>0</v>
      </c>
      <c r="DZ3" s="236">
        <v>1.6000000000000001E-3</v>
      </c>
      <c r="EA3" s="236">
        <v>1.6000000000000001E-3</v>
      </c>
      <c r="EB3" s="236">
        <v>2.6200000000000001E-2</v>
      </c>
      <c r="EC3" s="236">
        <v>4.1000000000000003E-3</v>
      </c>
      <c r="ED3" s="236">
        <v>5.3E-3</v>
      </c>
      <c r="EE3" s="236">
        <v>3.7900000000000003E-2</v>
      </c>
      <c r="EF3" s="236">
        <v>0</v>
      </c>
      <c r="EG3" s="171">
        <f>SUM(BS3:EF3)</f>
        <v>0.95550000000000057</v>
      </c>
      <c r="EH3" s="171"/>
      <c r="EN3" s="235" t="s">
        <v>263</v>
      </c>
      <c r="EO3" s="235" t="s">
        <v>264</v>
      </c>
      <c r="EP3" s="235" t="s">
        <v>7</v>
      </c>
    </row>
    <row r="4" spans="1:151">
      <c r="A4" s="238" t="s">
        <v>5</v>
      </c>
      <c r="B4" s="238" t="s">
        <v>61</v>
      </c>
      <c r="C4" s="238" t="s">
        <v>62</v>
      </c>
      <c r="D4" s="238" t="s">
        <v>63</v>
      </c>
      <c r="E4" s="238" t="s">
        <v>64</v>
      </c>
      <c r="F4" s="238" t="s">
        <v>65</v>
      </c>
      <c r="G4" s="238" t="s">
        <v>66</v>
      </c>
      <c r="H4" s="238" t="s">
        <v>67</v>
      </c>
      <c r="I4" s="238" t="s">
        <v>68</v>
      </c>
      <c r="J4" s="238" t="s">
        <v>69</v>
      </c>
      <c r="K4" s="238" t="s">
        <v>171</v>
      </c>
      <c r="L4" s="238" t="s">
        <v>71</v>
      </c>
      <c r="M4" s="238" t="s">
        <v>72</v>
      </c>
      <c r="N4" s="238" t="s">
        <v>73</v>
      </c>
      <c r="O4" s="238" t="s">
        <v>75</v>
      </c>
      <c r="P4" s="238" t="s">
        <v>76</v>
      </c>
      <c r="Q4" s="238" t="s">
        <v>77</v>
      </c>
      <c r="R4" s="238" t="s">
        <v>78</v>
      </c>
      <c r="S4" s="238" t="s">
        <v>161</v>
      </c>
      <c r="T4" s="238" t="s">
        <v>79</v>
      </c>
      <c r="U4" s="238" t="s">
        <v>166</v>
      </c>
      <c r="V4" s="238" t="s">
        <v>172</v>
      </c>
      <c r="W4" s="238" t="s">
        <v>80</v>
      </c>
      <c r="X4" s="238" t="s">
        <v>81</v>
      </c>
      <c r="Y4" s="238" t="s">
        <v>82</v>
      </c>
      <c r="Z4" s="238" t="s">
        <v>83</v>
      </c>
      <c r="AA4" s="238" t="s">
        <v>149</v>
      </c>
      <c r="AB4" s="238" t="s">
        <v>150</v>
      </c>
      <c r="AC4" s="238" t="s">
        <v>86</v>
      </c>
      <c r="AD4" s="238" t="s">
        <v>87</v>
      </c>
      <c r="AE4" s="238" t="s">
        <v>88</v>
      </c>
      <c r="AF4" s="238" t="s">
        <v>151</v>
      </c>
      <c r="AG4" s="238" t="s">
        <v>90</v>
      </c>
      <c r="AH4" s="238" t="s">
        <v>173</v>
      </c>
      <c r="AI4" s="238" t="s">
        <v>91</v>
      </c>
      <c r="AJ4" s="238" t="s">
        <v>93</v>
      </c>
      <c r="AK4" s="238" t="s">
        <v>152</v>
      </c>
      <c r="AL4" s="238" t="s">
        <v>153</v>
      </c>
      <c r="AM4" s="238" t="s">
        <v>265</v>
      </c>
      <c r="AN4" s="238" t="s">
        <v>98</v>
      </c>
      <c r="AO4" s="238" t="s">
        <v>99</v>
      </c>
      <c r="AP4" s="238" t="s">
        <v>100</v>
      </c>
      <c r="AQ4" s="238" t="s">
        <v>101</v>
      </c>
      <c r="AR4" s="238" t="s">
        <v>102</v>
      </c>
      <c r="AS4" s="238" t="s">
        <v>103</v>
      </c>
      <c r="AT4" s="238" t="s">
        <v>104</v>
      </c>
      <c r="AU4" s="238" t="s">
        <v>106</v>
      </c>
      <c r="AV4" s="238" t="s">
        <v>107</v>
      </c>
      <c r="AW4" s="238" t="s">
        <v>174</v>
      </c>
      <c r="AX4" s="238" t="s">
        <v>249</v>
      </c>
      <c r="AY4" s="238" t="s">
        <v>108</v>
      </c>
      <c r="AZ4" s="238" t="s">
        <v>109</v>
      </c>
      <c r="BA4" s="238" t="s">
        <v>110</v>
      </c>
      <c r="BB4" s="238" t="s">
        <v>111</v>
      </c>
      <c r="BC4" s="238" t="s">
        <v>112</v>
      </c>
      <c r="BD4" s="238" t="s">
        <v>113</v>
      </c>
      <c r="BE4" s="238" t="s">
        <v>114</v>
      </c>
      <c r="BF4" s="238" t="s">
        <v>250</v>
      </c>
      <c r="BG4" s="238" t="s">
        <v>115</v>
      </c>
      <c r="BH4" s="238" t="s">
        <v>116</v>
      </c>
      <c r="BI4" s="238" t="s">
        <v>117</v>
      </c>
      <c r="BJ4" s="238" t="s">
        <v>251</v>
      </c>
      <c r="BK4" s="238" t="s">
        <v>119</v>
      </c>
      <c r="BL4" s="238" t="s">
        <v>120</v>
      </c>
      <c r="BM4" s="238" t="s">
        <v>121</v>
      </c>
      <c r="BN4" s="238" t="s">
        <v>122</v>
      </c>
      <c r="BO4" s="238" t="s">
        <v>162</v>
      </c>
      <c r="BP4" s="238" t="s">
        <v>128</v>
      </c>
      <c r="BR4" s="238" t="s">
        <v>5</v>
      </c>
      <c r="BS4" s="238" t="s">
        <v>61</v>
      </c>
      <c r="BT4" s="238" t="s">
        <v>62</v>
      </c>
      <c r="BU4" s="238" t="s">
        <v>63</v>
      </c>
      <c r="BV4" s="238" t="s">
        <v>64</v>
      </c>
      <c r="BW4" s="238" t="s">
        <v>65</v>
      </c>
      <c r="BX4" s="238" t="s">
        <v>66</v>
      </c>
      <c r="BY4" s="238" t="s">
        <v>67</v>
      </c>
      <c r="BZ4" s="238" t="s">
        <v>68</v>
      </c>
      <c r="CA4" s="238" t="s">
        <v>69</v>
      </c>
      <c r="CB4" s="238" t="s">
        <v>171</v>
      </c>
      <c r="CC4" s="238" t="s">
        <v>71</v>
      </c>
      <c r="CD4" s="238" t="s">
        <v>72</v>
      </c>
      <c r="CE4" s="238" t="s">
        <v>73</v>
      </c>
      <c r="CF4" s="238" t="s">
        <v>75</v>
      </c>
      <c r="CG4" s="238" t="s">
        <v>76</v>
      </c>
      <c r="CH4" s="238" t="s">
        <v>77</v>
      </c>
      <c r="CI4" s="238" t="s">
        <v>78</v>
      </c>
      <c r="CJ4" s="238" t="s">
        <v>161</v>
      </c>
      <c r="CK4" s="238" t="s">
        <v>79</v>
      </c>
      <c r="CL4" s="238" t="s">
        <v>166</v>
      </c>
      <c r="CM4" s="238" t="s">
        <v>172</v>
      </c>
      <c r="CN4" s="238" t="s">
        <v>80</v>
      </c>
      <c r="CO4" s="238" t="s">
        <v>81</v>
      </c>
      <c r="CP4" s="238" t="s">
        <v>82</v>
      </c>
      <c r="CQ4" s="238" t="s">
        <v>83</v>
      </c>
      <c r="CR4" s="238" t="s">
        <v>149</v>
      </c>
      <c r="CS4" s="238" t="s">
        <v>150</v>
      </c>
      <c r="CT4" s="238" t="s">
        <v>86</v>
      </c>
      <c r="CU4" s="238" t="s">
        <v>87</v>
      </c>
      <c r="CV4" s="238" t="s">
        <v>88</v>
      </c>
      <c r="CW4" s="238" t="s">
        <v>151</v>
      </c>
      <c r="CX4" s="238" t="s">
        <v>90</v>
      </c>
      <c r="CY4" s="238" t="s">
        <v>173</v>
      </c>
      <c r="CZ4" s="238" t="s">
        <v>91</v>
      </c>
      <c r="DA4" s="238" t="s">
        <v>93</v>
      </c>
      <c r="DB4" s="238" t="s">
        <v>152</v>
      </c>
      <c r="DC4" s="238" t="s">
        <v>153</v>
      </c>
      <c r="DD4" s="238" t="s">
        <v>265</v>
      </c>
      <c r="DE4" s="238" t="s">
        <v>98</v>
      </c>
      <c r="DF4" s="238" t="s">
        <v>99</v>
      </c>
      <c r="DG4" s="238" t="s">
        <v>100</v>
      </c>
      <c r="DH4" s="238" t="s">
        <v>101</v>
      </c>
      <c r="DI4" s="238" t="s">
        <v>102</v>
      </c>
      <c r="DJ4" s="238" t="s">
        <v>103</v>
      </c>
      <c r="DK4" s="238" t="s">
        <v>104</v>
      </c>
      <c r="DL4" s="238" t="s">
        <v>106</v>
      </c>
      <c r="DM4" s="238" t="s">
        <v>107</v>
      </c>
      <c r="DN4" s="238" t="s">
        <v>174</v>
      </c>
      <c r="DO4" s="238" t="s">
        <v>249</v>
      </c>
      <c r="DP4" s="238" t="s">
        <v>108</v>
      </c>
      <c r="DQ4" s="238" t="s">
        <v>109</v>
      </c>
      <c r="DR4" s="238" t="s">
        <v>110</v>
      </c>
      <c r="DS4" s="238" t="s">
        <v>111</v>
      </c>
      <c r="DT4" s="238" t="s">
        <v>112</v>
      </c>
      <c r="DU4" s="238" t="s">
        <v>113</v>
      </c>
      <c r="DV4" s="238" t="s">
        <v>114</v>
      </c>
      <c r="DW4" s="238" t="s">
        <v>250</v>
      </c>
      <c r="DX4" s="238" t="s">
        <v>115</v>
      </c>
      <c r="DY4" s="238" t="s">
        <v>116</v>
      </c>
      <c r="DZ4" s="238" t="s">
        <v>117</v>
      </c>
      <c r="EA4" s="238" t="s">
        <v>251</v>
      </c>
      <c r="EB4" s="238" t="s">
        <v>119</v>
      </c>
      <c r="EC4" s="238" t="s">
        <v>120</v>
      </c>
      <c r="ED4" s="238" t="s">
        <v>121</v>
      </c>
      <c r="EE4" s="238" t="s">
        <v>122</v>
      </c>
      <c r="EF4" s="238" t="s">
        <v>162</v>
      </c>
      <c r="EG4" s="238" t="s">
        <v>128</v>
      </c>
      <c r="EH4" s="239" t="s">
        <v>154</v>
      </c>
      <c r="EI4" s="239" t="s">
        <v>243</v>
      </c>
      <c r="EJ4" s="239" t="s">
        <v>126</v>
      </c>
      <c r="EK4" s="239" t="s">
        <v>41</v>
      </c>
      <c r="EM4" s="238" t="s">
        <v>5</v>
      </c>
      <c r="EN4" s="170" t="s">
        <v>41</v>
      </c>
      <c r="ES4" s="235" t="s">
        <v>266</v>
      </c>
      <c r="ET4" s="235" t="s">
        <v>267</v>
      </c>
      <c r="EU4" s="235" t="s">
        <v>268</v>
      </c>
    </row>
    <row r="5" spans="1:151">
      <c r="A5" s="170" t="s">
        <v>8</v>
      </c>
      <c r="B5" s="178">
        <v>5689.7199999999966</v>
      </c>
      <c r="C5" s="178">
        <v>756.22</v>
      </c>
      <c r="D5" s="178">
        <v>152537.60000000012</v>
      </c>
      <c r="E5" s="178"/>
      <c r="F5" s="178">
        <v>123115.17999999993</v>
      </c>
      <c r="G5" s="178"/>
      <c r="H5" s="178">
        <v>4.5999999999999996</v>
      </c>
      <c r="I5" s="178">
        <v>5525.7899999999991</v>
      </c>
      <c r="J5" s="178">
        <v>1901.1999999999996</v>
      </c>
      <c r="K5" s="178">
        <v>300.31000000000012</v>
      </c>
      <c r="L5" s="178">
        <v>6970.1800000000012</v>
      </c>
      <c r="M5" s="178">
        <v>1520.2299999999998</v>
      </c>
      <c r="N5" s="178"/>
      <c r="O5" s="178">
        <v>4.83</v>
      </c>
      <c r="P5" s="178"/>
      <c r="Q5" s="178">
        <v>402.48999999999984</v>
      </c>
      <c r="R5" s="178"/>
      <c r="S5" s="178"/>
      <c r="T5" s="178">
        <v>1.4500000000000002</v>
      </c>
      <c r="U5" s="178"/>
      <c r="V5" s="178"/>
      <c r="W5" s="178">
        <v>649.58000000000038</v>
      </c>
      <c r="X5" s="178">
        <v>1044.5900000000011</v>
      </c>
      <c r="Y5" s="178">
        <v>758.95000000000027</v>
      </c>
      <c r="Z5" s="178"/>
      <c r="AA5" s="178"/>
      <c r="AB5" s="178">
        <v>739.56999999999971</v>
      </c>
      <c r="AC5" s="178"/>
      <c r="AD5" s="178"/>
      <c r="AE5" s="178"/>
      <c r="AF5" s="178"/>
      <c r="AG5" s="178"/>
      <c r="AH5" s="178"/>
      <c r="AI5" s="178"/>
      <c r="AJ5" s="178">
        <v>2671.3599999999988</v>
      </c>
      <c r="AK5" s="178">
        <v>1597.5200000000011</v>
      </c>
      <c r="AL5" s="178">
        <v>2354.0500000000015</v>
      </c>
      <c r="AM5" s="178">
        <v>962.26999999999987</v>
      </c>
      <c r="AN5" s="178">
        <v>11.83</v>
      </c>
      <c r="AO5" s="178">
        <v>140.14000000000001</v>
      </c>
      <c r="AP5" s="178">
        <v>2794.0400000000004</v>
      </c>
      <c r="AQ5" s="178">
        <v>3971.45</v>
      </c>
      <c r="AR5" s="178"/>
      <c r="AS5" s="178">
        <v>562.55999999999995</v>
      </c>
      <c r="AT5" s="178">
        <v>19.130000000000003</v>
      </c>
      <c r="AU5" s="178">
        <v>3797.119999999999</v>
      </c>
      <c r="AV5" s="178">
        <v>107.03</v>
      </c>
      <c r="AW5" s="178">
        <v>-5.7100000000000017</v>
      </c>
      <c r="AX5" s="178"/>
      <c r="AY5" s="178">
        <v>33.19</v>
      </c>
      <c r="AZ5" s="178">
        <v>73.359999999999985</v>
      </c>
      <c r="BA5" s="178"/>
      <c r="BB5" s="178"/>
      <c r="BC5" s="178">
        <v>3894.6299999999997</v>
      </c>
      <c r="BD5" s="178">
        <v>2387.21</v>
      </c>
      <c r="BE5" s="178">
        <v>137.18</v>
      </c>
      <c r="BF5" s="178"/>
      <c r="BG5" s="178">
        <v>2385.4699999999993</v>
      </c>
      <c r="BH5" s="178">
        <v>178.36999999999995</v>
      </c>
      <c r="BI5" s="178">
        <v>259.58</v>
      </c>
      <c r="BJ5" s="178">
        <v>241.04999999999998</v>
      </c>
      <c r="BK5" s="178">
        <v>3.91</v>
      </c>
      <c r="BL5" s="178">
        <v>146.22</v>
      </c>
      <c r="BM5" s="178">
        <v>2647.2199999999989</v>
      </c>
      <c r="BN5" s="178">
        <v>2965.7499999999995</v>
      </c>
      <c r="BO5" s="178">
        <v>533.19999999999993</v>
      </c>
      <c r="BP5" s="178">
        <f>SUM(B5:BO5)</f>
        <v>336791.62000000005</v>
      </c>
      <c r="BR5" s="170" t="s">
        <v>8</v>
      </c>
      <c r="BS5" s="201">
        <f t="shared" ref="BS5:CO16" si="0">BS$3*B5</f>
        <v>184.34692799999988</v>
      </c>
      <c r="BT5" s="201">
        <f t="shared" si="0"/>
        <v>7.9403100000000011</v>
      </c>
      <c r="BU5" s="201">
        <f t="shared" si="0"/>
        <v>3950.7238400000033</v>
      </c>
      <c r="BV5" s="201">
        <f t="shared" si="0"/>
        <v>0</v>
      </c>
      <c r="BW5" s="201">
        <f t="shared" si="0"/>
        <v>3865.8166519999977</v>
      </c>
      <c r="BX5" s="201">
        <f t="shared" si="0"/>
        <v>0</v>
      </c>
      <c r="BY5" s="201">
        <f t="shared" si="0"/>
        <v>4.0019999999999993E-2</v>
      </c>
      <c r="BZ5" s="201">
        <f t="shared" si="0"/>
        <v>136.48701299999996</v>
      </c>
      <c r="CA5" s="201">
        <f t="shared" si="0"/>
        <v>0.76047999999999982</v>
      </c>
      <c r="CB5" s="201">
        <f t="shared" si="0"/>
        <v>0.12012400000000005</v>
      </c>
      <c r="CC5" s="201">
        <f t="shared" si="0"/>
        <v>101.06761000000002</v>
      </c>
      <c r="CD5" s="201">
        <f t="shared" si="0"/>
        <v>6.9930579999999987</v>
      </c>
      <c r="CE5" s="201">
        <f t="shared" si="0"/>
        <v>0</v>
      </c>
      <c r="CF5" s="201">
        <f t="shared" si="0"/>
        <v>1.7871000000000001E-2</v>
      </c>
      <c r="CG5" s="201">
        <f t="shared" si="0"/>
        <v>0</v>
      </c>
      <c r="CH5" s="201">
        <f t="shared" si="0"/>
        <v>1.931951999999999</v>
      </c>
      <c r="CI5" s="201">
        <f t="shared" si="0"/>
        <v>0</v>
      </c>
      <c r="CJ5" s="201">
        <f t="shared" si="0"/>
        <v>0</v>
      </c>
      <c r="CK5" s="201">
        <f t="shared" si="0"/>
        <v>1.1165000000000001E-2</v>
      </c>
      <c r="CL5" s="201">
        <f t="shared" si="0"/>
        <v>0</v>
      </c>
      <c r="CM5" s="201">
        <f t="shared" si="0"/>
        <v>0</v>
      </c>
      <c r="CN5" s="201">
        <f t="shared" si="0"/>
        <v>4.2872280000000025</v>
      </c>
      <c r="CO5" s="201">
        <f t="shared" si="0"/>
        <v>21.936390000000024</v>
      </c>
      <c r="CP5" s="201">
        <f>CP$3*Y5</f>
        <v>20.719335000000008</v>
      </c>
      <c r="CQ5" s="201">
        <f t="shared" ref="CQ5:DF20" si="1">CQ$3*Z5</f>
        <v>0</v>
      </c>
      <c r="CR5" s="201">
        <f t="shared" si="1"/>
        <v>0</v>
      </c>
      <c r="CS5" s="201">
        <f t="shared" si="1"/>
        <v>2.0707959999999992</v>
      </c>
      <c r="CT5" s="201">
        <f t="shared" si="1"/>
        <v>0</v>
      </c>
      <c r="CU5" s="201">
        <f t="shared" si="1"/>
        <v>0</v>
      </c>
      <c r="CV5" s="201">
        <f t="shared" si="1"/>
        <v>0</v>
      </c>
      <c r="CW5" s="201">
        <f t="shared" si="1"/>
        <v>0</v>
      </c>
      <c r="CX5" s="201">
        <f t="shared" si="1"/>
        <v>0</v>
      </c>
      <c r="CY5" s="201">
        <f t="shared" si="1"/>
        <v>0</v>
      </c>
      <c r="CZ5" s="201">
        <f t="shared" si="1"/>
        <v>0</v>
      </c>
      <c r="DA5" s="201">
        <f t="shared" si="1"/>
        <v>18.699519999999993</v>
      </c>
      <c r="DB5" s="201">
        <f t="shared" si="1"/>
        <v>8.9461120000000065</v>
      </c>
      <c r="DC5" s="201">
        <f t="shared" si="1"/>
        <v>21.657260000000015</v>
      </c>
      <c r="DD5" s="201">
        <f t="shared" si="1"/>
        <v>0</v>
      </c>
      <c r="DE5" s="201">
        <f t="shared" si="1"/>
        <v>0.41286699999999998</v>
      </c>
      <c r="DF5" s="201">
        <f t="shared" si="1"/>
        <v>1.9759740000000001</v>
      </c>
      <c r="DG5" s="201">
        <f t="shared" ref="DG5:DV20" si="2">DG$3*AP5</f>
        <v>36.881328000000003</v>
      </c>
      <c r="DH5" s="201">
        <f t="shared" si="2"/>
        <v>0</v>
      </c>
      <c r="DI5" s="201">
        <f t="shared" si="2"/>
        <v>0</v>
      </c>
      <c r="DJ5" s="201">
        <f t="shared" si="2"/>
        <v>6.8069759999999988</v>
      </c>
      <c r="DK5" s="201">
        <f t="shared" si="2"/>
        <v>3.6347000000000004E-2</v>
      </c>
      <c r="DL5" s="201">
        <f t="shared" si="2"/>
        <v>26.200127999999992</v>
      </c>
      <c r="DM5" s="201">
        <f t="shared" si="2"/>
        <v>8.4874790000000004</v>
      </c>
      <c r="DN5" s="201">
        <f t="shared" si="2"/>
        <v>-1.0278000000000002E-2</v>
      </c>
      <c r="DO5" s="201">
        <f t="shared" si="2"/>
        <v>0</v>
      </c>
      <c r="DP5" s="201">
        <f t="shared" si="2"/>
        <v>0.7998789999999999</v>
      </c>
      <c r="DQ5" s="201">
        <f t="shared" si="2"/>
        <v>0.44015999999999994</v>
      </c>
      <c r="DR5" s="201">
        <f t="shared" si="2"/>
        <v>0</v>
      </c>
      <c r="DS5" s="201">
        <f t="shared" si="2"/>
        <v>0</v>
      </c>
      <c r="DT5" s="201">
        <f t="shared" si="2"/>
        <v>29.988650999999997</v>
      </c>
      <c r="DU5" s="201">
        <f t="shared" si="2"/>
        <v>28.169077999999999</v>
      </c>
      <c r="DV5" s="201">
        <f t="shared" si="2"/>
        <v>0.37038600000000005</v>
      </c>
      <c r="DW5" s="201">
        <f t="shared" ref="DW5:EF20" si="3">DW$3*BF5</f>
        <v>0</v>
      </c>
      <c r="DX5" s="201">
        <f t="shared" si="3"/>
        <v>42.938459999999985</v>
      </c>
      <c r="DY5" s="201">
        <f t="shared" si="3"/>
        <v>0</v>
      </c>
      <c r="DZ5" s="201">
        <f t="shared" si="3"/>
        <v>0.41532799999999997</v>
      </c>
      <c r="EA5" s="201">
        <f t="shared" si="3"/>
        <v>0.38567999999999997</v>
      </c>
      <c r="EB5" s="201">
        <f t="shared" si="3"/>
        <v>0.10244200000000001</v>
      </c>
      <c r="EC5" s="201">
        <f t="shared" si="3"/>
        <v>0.59950200000000009</v>
      </c>
      <c r="ED5" s="201">
        <f t="shared" si="3"/>
        <v>14.030265999999994</v>
      </c>
      <c r="EE5" s="201">
        <f t="shared" si="3"/>
        <v>112.40192499999999</v>
      </c>
      <c r="EF5" s="201">
        <f t="shared" si="3"/>
        <v>0</v>
      </c>
      <c r="EG5" s="201">
        <f>SUM(BS5:EF5)</f>
        <v>8666.0062419999977</v>
      </c>
      <c r="EH5" s="171">
        <f t="shared" ref="EH5:EH30" si="4">EG5/SUM($EG$5:$EG$30)</f>
        <v>2.106485377545912E-3</v>
      </c>
      <c r="EI5" s="171">
        <f t="shared" ref="EI5:EI30" si="5">ROUND(EH5*$EG$3,4)</f>
        <v>2E-3</v>
      </c>
      <c r="EK5" s="172">
        <f>EI5+EJ5</f>
        <v>2E-3</v>
      </c>
      <c r="EM5" s="170" t="s">
        <v>8</v>
      </c>
      <c r="EN5" s="171">
        <v>2E-3</v>
      </c>
      <c r="EO5" s="171">
        <v>2.5999999999999999E-3</v>
      </c>
      <c r="EP5" s="172">
        <f>EO5-EN5</f>
        <v>5.9999999999999984E-4</v>
      </c>
      <c r="ER5" s="170">
        <v>11</v>
      </c>
      <c r="ES5" s="172">
        <v>2.5999999999999999E-3</v>
      </c>
      <c r="ET5" s="172">
        <f>ES5-EN5</f>
        <v>5.9999999999999984E-4</v>
      </c>
      <c r="EU5" s="172">
        <f>ES5-EO5</f>
        <v>0</v>
      </c>
    </row>
    <row r="6" spans="1:151">
      <c r="A6" s="170" t="s">
        <v>9</v>
      </c>
      <c r="B6" s="178">
        <v>97054.85000000002</v>
      </c>
      <c r="C6" s="178">
        <v>51606.030000000013</v>
      </c>
      <c r="D6" s="178">
        <v>564172.92000000062</v>
      </c>
      <c r="E6" s="178"/>
      <c r="F6" s="178">
        <v>249719.90000000002</v>
      </c>
      <c r="G6" s="178"/>
      <c r="H6" s="178">
        <v>108.25</v>
      </c>
      <c r="I6" s="178">
        <v>110257.79000000001</v>
      </c>
      <c r="J6" s="178">
        <v>32718.489999999994</v>
      </c>
      <c r="K6" s="178">
        <v>15130.31</v>
      </c>
      <c r="L6" s="178">
        <v>320485.7000000003</v>
      </c>
      <c r="M6" s="178">
        <v>29735.490000000005</v>
      </c>
      <c r="N6" s="178"/>
      <c r="O6" s="178">
        <v>80.84</v>
      </c>
      <c r="P6" s="178"/>
      <c r="Q6" s="178">
        <v>7341.0199999999986</v>
      </c>
      <c r="R6" s="178"/>
      <c r="S6" s="178"/>
      <c r="T6" s="178">
        <v>28.02</v>
      </c>
      <c r="U6" s="178"/>
      <c r="V6" s="178"/>
      <c r="W6" s="178">
        <v>10763.679999999997</v>
      </c>
      <c r="X6" s="178">
        <v>17258.650000000001</v>
      </c>
      <c r="Y6" s="178">
        <v>12865.729999999996</v>
      </c>
      <c r="Z6" s="178"/>
      <c r="AA6" s="178"/>
      <c r="AB6" s="178">
        <v>45480.099999999977</v>
      </c>
      <c r="AC6" s="178"/>
      <c r="AD6" s="178"/>
      <c r="AE6" s="178"/>
      <c r="AF6" s="178"/>
      <c r="AG6" s="178"/>
      <c r="AH6" s="178"/>
      <c r="AI6" s="178"/>
      <c r="AJ6" s="178">
        <v>45252.520000000033</v>
      </c>
      <c r="AK6" s="178">
        <v>26203.600000000006</v>
      </c>
      <c r="AL6" s="178">
        <v>39891.010000000017</v>
      </c>
      <c r="AM6" s="178">
        <v>18469.559999999998</v>
      </c>
      <c r="AN6" s="178">
        <v>204.60000000000002</v>
      </c>
      <c r="AO6" s="178">
        <v>3239.23</v>
      </c>
      <c r="AP6" s="178">
        <v>45599.130000000019</v>
      </c>
      <c r="AQ6" s="178">
        <v>69040.260000000009</v>
      </c>
      <c r="AR6" s="178"/>
      <c r="AS6" s="178">
        <v>60758.34</v>
      </c>
      <c r="AT6" s="178">
        <v>1167.1300000000001</v>
      </c>
      <c r="AU6" s="178">
        <v>147143.13999999993</v>
      </c>
      <c r="AV6" s="178">
        <v>94152.570000000036</v>
      </c>
      <c r="AW6" s="178">
        <v>199503.80999999985</v>
      </c>
      <c r="AX6" s="178">
        <v>106555.80000000003</v>
      </c>
      <c r="AY6" s="178">
        <v>626.96</v>
      </c>
      <c r="AZ6" s="178">
        <v>1464.1600000000003</v>
      </c>
      <c r="BA6" s="178"/>
      <c r="BB6" s="178"/>
      <c r="BC6" s="178">
        <v>66658.889999999985</v>
      </c>
      <c r="BD6" s="178">
        <v>45123.139999999992</v>
      </c>
      <c r="BE6" s="178">
        <v>2723.9399999999996</v>
      </c>
      <c r="BF6" s="178"/>
      <c r="BG6" s="178">
        <v>41705.170000000013</v>
      </c>
      <c r="BH6" s="178">
        <v>9800.4399999999987</v>
      </c>
      <c r="BI6" s="178">
        <v>64459.73</v>
      </c>
      <c r="BJ6" s="178">
        <v>5657.6600000000008</v>
      </c>
      <c r="BK6" s="178">
        <v>865210.04</v>
      </c>
      <c r="BL6" s="178">
        <v>2407.4999999999991</v>
      </c>
      <c r="BM6" s="178">
        <v>97123.24000000002</v>
      </c>
      <c r="BN6" s="178">
        <v>51800.249999999993</v>
      </c>
      <c r="BO6" s="178">
        <v>20464.12</v>
      </c>
      <c r="BP6" s="178">
        <f t="shared" ref="BP6:BP30" si="6">SUM(B6:BO6)</f>
        <v>3697213.7100000018</v>
      </c>
      <c r="BR6" s="170" t="s">
        <v>9</v>
      </c>
      <c r="BS6" s="201">
        <f t="shared" si="0"/>
        <v>3144.5771400000003</v>
      </c>
      <c r="BT6" s="201">
        <f t="shared" si="0"/>
        <v>541.86331500000017</v>
      </c>
      <c r="BU6" s="201">
        <f t="shared" si="0"/>
        <v>14612.078628000016</v>
      </c>
      <c r="BV6" s="201">
        <f t="shared" si="0"/>
        <v>0</v>
      </c>
      <c r="BW6" s="201">
        <f t="shared" si="0"/>
        <v>7841.2048599999998</v>
      </c>
      <c r="BX6" s="201">
        <f t="shared" si="0"/>
        <v>0</v>
      </c>
      <c r="BY6" s="201">
        <f t="shared" si="0"/>
        <v>0.94177499999999992</v>
      </c>
      <c r="BZ6" s="201">
        <f t="shared" si="0"/>
        <v>2723.3674130000004</v>
      </c>
      <c r="CA6" s="201">
        <f t="shared" si="0"/>
        <v>13.087395999999998</v>
      </c>
      <c r="CB6" s="201">
        <f t="shared" si="0"/>
        <v>6.0521240000000001</v>
      </c>
      <c r="CC6" s="201">
        <f t="shared" si="0"/>
        <v>4647.0426500000049</v>
      </c>
      <c r="CD6" s="201">
        <f t="shared" si="0"/>
        <v>136.78325400000003</v>
      </c>
      <c r="CE6" s="201">
        <f t="shared" si="0"/>
        <v>0</v>
      </c>
      <c r="CF6" s="201">
        <f t="shared" si="0"/>
        <v>0.29910800000000004</v>
      </c>
      <c r="CG6" s="201">
        <f t="shared" si="0"/>
        <v>0</v>
      </c>
      <c r="CH6" s="201">
        <f t="shared" si="0"/>
        <v>35.236895999999987</v>
      </c>
      <c r="CI6" s="201">
        <f t="shared" si="0"/>
        <v>0</v>
      </c>
      <c r="CJ6" s="201">
        <f t="shared" si="0"/>
        <v>0</v>
      </c>
      <c r="CK6" s="201">
        <f t="shared" si="0"/>
        <v>0.215754</v>
      </c>
      <c r="CL6" s="201">
        <f t="shared" si="0"/>
        <v>0</v>
      </c>
      <c r="CM6" s="201">
        <f t="shared" si="0"/>
        <v>0</v>
      </c>
      <c r="CN6" s="201">
        <f t="shared" si="0"/>
        <v>71.040287999999975</v>
      </c>
      <c r="CO6" s="201">
        <f t="shared" si="0"/>
        <v>362.43165000000005</v>
      </c>
      <c r="CP6" s="201">
        <f t="shared" ref="CP6:CV30" si="7">CP$3*Y6</f>
        <v>351.23442899999992</v>
      </c>
      <c r="CQ6" s="201">
        <f t="shared" si="1"/>
        <v>0</v>
      </c>
      <c r="CR6" s="201">
        <f t="shared" si="1"/>
        <v>0</v>
      </c>
      <c r="CS6" s="201">
        <f t="shared" si="1"/>
        <v>127.34427999999993</v>
      </c>
      <c r="CT6" s="201">
        <f t="shared" si="1"/>
        <v>0</v>
      </c>
      <c r="CU6" s="201">
        <f t="shared" si="1"/>
        <v>0</v>
      </c>
      <c r="CV6" s="201">
        <f t="shared" si="1"/>
        <v>0</v>
      </c>
      <c r="CW6" s="201">
        <f t="shared" si="1"/>
        <v>0</v>
      </c>
      <c r="CX6" s="201">
        <f t="shared" si="1"/>
        <v>0</v>
      </c>
      <c r="CY6" s="201">
        <f t="shared" si="1"/>
        <v>0</v>
      </c>
      <c r="CZ6" s="201">
        <f t="shared" si="1"/>
        <v>0</v>
      </c>
      <c r="DA6" s="201">
        <f t="shared" si="1"/>
        <v>316.76764000000026</v>
      </c>
      <c r="DB6" s="201">
        <f t="shared" si="1"/>
        <v>146.74016000000003</v>
      </c>
      <c r="DC6" s="201">
        <f t="shared" si="1"/>
        <v>366.99729200000013</v>
      </c>
      <c r="DD6" s="201">
        <f t="shared" si="1"/>
        <v>0</v>
      </c>
      <c r="DE6" s="201">
        <f t="shared" si="1"/>
        <v>7.1405400000000006</v>
      </c>
      <c r="DF6" s="201">
        <f t="shared" si="1"/>
        <v>45.673142999999996</v>
      </c>
      <c r="DG6" s="201">
        <f t="shared" si="2"/>
        <v>601.9085160000003</v>
      </c>
      <c r="DH6" s="201">
        <f t="shared" si="2"/>
        <v>0</v>
      </c>
      <c r="DI6" s="201">
        <f t="shared" si="2"/>
        <v>0</v>
      </c>
      <c r="DJ6" s="201">
        <f t="shared" si="2"/>
        <v>735.17591399999992</v>
      </c>
      <c r="DK6" s="201">
        <f t="shared" si="2"/>
        <v>2.2175470000000002</v>
      </c>
      <c r="DL6" s="201">
        <f t="shared" si="2"/>
        <v>1015.2876659999995</v>
      </c>
      <c r="DM6" s="201">
        <f t="shared" si="2"/>
        <v>7466.2988010000026</v>
      </c>
      <c r="DN6" s="201">
        <f t="shared" si="2"/>
        <v>359.1068579999997</v>
      </c>
      <c r="DO6" s="201">
        <f t="shared" si="2"/>
        <v>117.21138000000005</v>
      </c>
      <c r="DP6" s="201">
        <f t="shared" si="2"/>
        <v>15.109736000000002</v>
      </c>
      <c r="DQ6" s="201">
        <f t="shared" si="2"/>
        <v>8.7849600000000017</v>
      </c>
      <c r="DR6" s="201">
        <f t="shared" si="2"/>
        <v>0</v>
      </c>
      <c r="DS6" s="201">
        <f t="shared" si="2"/>
        <v>0</v>
      </c>
      <c r="DT6" s="201">
        <f t="shared" si="2"/>
        <v>513.2734529999999</v>
      </c>
      <c r="DU6" s="201">
        <f t="shared" si="2"/>
        <v>532.45305199999984</v>
      </c>
      <c r="DV6" s="201">
        <f t="shared" si="2"/>
        <v>7.3546379999999996</v>
      </c>
      <c r="DW6" s="201">
        <f t="shared" si="3"/>
        <v>0</v>
      </c>
      <c r="DX6" s="201">
        <f t="shared" si="3"/>
        <v>750.69306000000017</v>
      </c>
      <c r="DY6" s="201">
        <f t="shared" si="3"/>
        <v>0</v>
      </c>
      <c r="DZ6" s="201">
        <f t="shared" si="3"/>
        <v>103.13556800000001</v>
      </c>
      <c r="EA6" s="201">
        <f t="shared" si="3"/>
        <v>9.0522560000000016</v>
      </c>
      <c r="EB6" s="201">
        <f t="shared" si="3"/>
        <v>22668.503048000002</v>
      </c>
      <c r="EC6" s="201">
        <f t="shared" si="3"/>
        <v>9.8707499999999975</v>
      </c>
      <c r="ED6" s="201">
        <f t="shared" si="3"/>
        <v>514.75317200000006</v>
      </c>
      <c r="EE6" s="201">
        <f t="shared" si="3"/>
        <v>1963.2294749999999</v>
      </c>
      <c r="EF6" s="201">
        <f t="shared" si="3"/>
        <v>0</v>
      </c>
      <c r="EG6" s="201">
        <f t="shared" ref="EG6:EG30" si="8">SUM(BS6:EF6)</f>
        <v>72891.539585000006</v>
      </c>
      <c r="EH6" s="171">
        <f t="shared" si="4"/>
        <v>1.7718076585088567E-2</v>
      </c>
      <c r="EI6" s="171">
        <f t="shared" si="5"/>
        <v>1.6899999999999998E-2</v>
      </c>
      <c r="EK6" s="172">
        <f t="shared" ref="EK6:EK30" si="9">EI6+EJ6</f>
        <v>1.6899999999999998E-2</v>
      </c>
      <c r="EM6" s="170" t="s">
        <v>9</v>
      </c>
      <c r="EN6" s="171">
        <v>1.6899999999999998E-2</v>
      </c>
      <c r="EO6" s="171">
        <v>3.8399999999999997E-2</v>
      </c>
      <c r="EP6" s="172">
        <f t="shared" ref="EP6:EP28" si="10">EO6-EN6</f>
        <v>2.1499999999999998E-2</v>
      </c>
      <c r="ER6" s="170">
        <v>14</v>
      </c>
      <c r="ES6" s="172">
        <v>2.1000000000000001E-2</v>
      </c>
      <c r="ET6" s="172">
        <f t="shared" ref="ET6:ET28" si="11">ES6-EN6</f>
        <v>4.1000000000000029E-3</v>
      </c>
      <c r="EU6" s="188">
        <f t="shared" ref="EU6:EU28" si="12">ES6-EO6</f>
        <v>-1.7399999999999995E-2</v>
      </c>
    </row>
    <row r="7" spans="1:151">
      <c r="A7" s="170" t="s">
        <v>11</v>
      </c>
      <c r="B7" s="178">
        <v>3751.5800000000013</v>
      </c>
      <c r="C7" s="178">
        <v>12508.2</v>
      </c>
      <c r="D7" s="178">
        <v>10148.030000000008</v>
      </c>
      <c r="E7" s="178"/>
      <c r="F7" s="178">
        <v>17198.809999999998</v>
      </c>
      <c r="G7" s="178"/>
      <c r="H7" s="178">
        <v>2.27</v>
      </c>
      <c r="I7" s="178">
        <v>1970.5300000000002</v>
      </c>
      <c r="J7" s="178">
        <v>679.25</v>
      </c>
      <c r="K7" s="178">
        <v>109.71000000000001</v>
      </c>
      <c r="L7" s="178">
        <v>2487.3399999999961</v>
      </c>
      <c r="M7" s="178">
        <v>562.62999999999988</v>
      </c>
      <c r="N7" s="178"/>
      <c r="O7" s="178">
        <v>1.1299999999999999</v>
      </c>
      <c r="P7" s="178"/>
      <c r="Q7" s="178">
        <v>100.23999999999998</v>
      </c>
      <c r="R7" s="178"/>
      <c r="S7" s="178"/>
      <c r="T7" s="178">
        <v>0.43000000000000005</v>
      </c>
      <c r="U7" s="178"/>
      <c r="V7" s="178"/>
      <c r="W7" s="178">
        <v>159.38999999999999</v>
      </c>
      <c r="X7" s="178">
        <v>258.77</v>
      </c>
      <c r="Y7" s="178">
        <v>190.99999999999989</v>
      </c>
      <c r="Z7" s="178"/>
      <c r="AA7" s="178"/>
      <c r="AB7" s="178">
        <v>365.51</v>
      </c>
      <c r="AC7" s="178"/>
      <c r="AD7" s="178"/>
      <c r="AE7" s="178"/>
      <c r="AF7" s="178"/>
      <c r="AG7" s="178"/>
      <c r="AH7" s="178"/>
      <c r="AI7" s="178"/>
      <c r="AJ7" s="178">
        <v>954.59000000000026</v>
      </c>
      <c r="AK7" s="178">
        <v>541.11999999999966</v>
      </c>
      <c r="AL7" s="178">
        <v>838.86000000000013</v>
      </c>
      <c r="AM7" s="178">
        <v>387.93000000000006</v>
      </c>
      <c r="AN7" s="178">
        <v>2.5299999999999994</v>
      </c>
      <c r="AO7" s="178">
        <v>54.95</v>
      </c>
      <c r="AP7" s="178">
        <v>1197.29</v>
      </c>
      <c r="AQ7" s="178">
        <v>1423.3300000000004</v>
      </c>
      <c r="AR7" s="178"/>
      <c r="AS7" s="178">
        <v>55.079999999999984</v>
      </c>
      <c r="AT7" s="178">
        <v>325.26</v>
      </c>
      <c r="AU7" s="178">
        <v>2842.7799999999993</v>
      </c>
      <c r="AV7" s="178">
        <v>81.19</v>
      </c>
      <c r="AW7" s="178">
        <v>-6.5099999999999962</v>
      </c>
      <c r="AX7" s="178"/>
      <c r="AY7" s="178">
        <v>13.049999999999999</v>
      </c>
      <c r="AZ7" s="178">
        <v>27.7</v>
      </c>
      <c r="BA7" s="178"/>
      <c r="BB7" s="178"/>
      <c r="BC7" s="178">
        <v>1402.8200000000002</v>
      </c>
      <c r="BD7" s="178">
        <v>2500.1100000000006</v>
      </c>
      <c r="BE7" s="178">
        <v>57.58</v>
      </c>
      <c r="BF7" s="178"/>
      <c r="BG7" s="178">
        <v>876.47000000000025</v>
      </c>
      <c r="BH7" s="178">
        <v>3005.06</v>
      </c>
      <c r="BI7" s="178">
        <v>81.660000000000011</v>
      </c>
      <c r="BJ7" s="178">
        <v>120.79999999999998</v>
      </c>
      <c r="BK7" s="178">
        <v>1.1200000000000001</v>
      </c>
      <c r="BL7" s="178">
        <v>36.080000000000005</v>
      </c>
      <c r="BM7" s="178">
        <v>1873.5599999999993</v>
      </c>
      <c r="BN7" s="178">
        <v>1086.3200000000002</v>
      </c>
      <c r="BO7" s="178">
        <v>397.23</v>
      </c>
      <c r="BP7" s="178">
        <f t="shared" si="6"/>
        <v>70672.780000000013</v>
      </c>
      <c r="BR7" s="170" t="s">
        <v>11</v>
      </c>
      <c r="BS7" s="201">
        <f t="shared" si="0"/>
        <v>121.55119200000003</v>
      </c>
      <c r="BT7" s="201">
        <f t="shared" si="0"/>
        <v>131.33610000000002</v>
      </c>
      <c r="BU7" s="201">
        <f t="shared" si="0"/>
        <v>262.83397700000017</v>
      </c>
      <c r="BV7" s="201">
        <f t="shared" si="0"/>
        <v>0</v>
      </c>
      <c r="BW7" s="201">
        <f t="shared" si="0"/>
        <v>540.04263399999991</v>
      </c>
      <c r="BX7" s="201">
        <f t="shared" si="0"/>
        <v>0</v>
      </c>
      <c r="BY7" s="201">
        <f t="shared" si="0"/>
        <v>1.9748999999999999E-2</v>
      </c>
      <c r="BZ7" s="201">
        <f t="shared" si="0"/>
        <v>48.672091000000002</v>
      </c>
      <c r="CA7" s="201">
        <f t="shared" si="0"/>
        <v>0.2717</v>
      </c>
      <c r="CB7" s="201">
        <f t="shared" si="0"/>
        <v>4.3884000000000006E-2</v>
      </c>
      <c r="CC7" s="201">
        <f t="shared" si="0"/>
        <v>36.066429999999947</v>
      </c>
      <c r="CD7" s="201">
        <f t="shared" si="0"/>
        <v>2.5880979999999996</v>
      </c>
      <c r="CE7" s="201">
        <f t="shared" si="0"/>
        <v>0</v>
      </c>
      <c r="CF7" s="201">
        <f t="shared" si="0"/>
        <v>4.1809999999999998E-3</v>
      </c>
      <c r="CG7" s="201">
        <f t="shared" si="0"/>
        <v>0</v>
      </c>
      <c r="CH7" s="201">
        <f t="shared" si="0"/>
        <v>0.48115199999999986</v>
      </c>
      <c r="CI7" s="201">
        <f t="shared" si="0"/>
        <v>0</v>
      </c>
      <c r="CJ7" s="201">
        <f t="shared" si="0"/>
        <v>0</v>
      </c>
      <c r="CK7" s="201">
        <f t="shared" si="0"/>
        <v>3.3110000000000006E-3</v>
      </c>
      <c r="CL7" s="201">
        <f t="shared" si="0"/>
        <v>0</v>
      </c>
      <c r="CM7" s="201">
        <f t="shared" si="0"/>
        <v>0</v>
      </c>
      <c r="CN7" s="201">
        <f t="shared" si="0"/>
        <v>1.051974</v>
      </c>
      <c r="CO7" s="201">
        <f t="shared" si="0"/>
        <v>5.4341699999999999</v>
      </c>
      <c r="CP7" s="201">
        <f t="shared" si="7"/>
        <v>5.214299999999997</v>
      </c>
      <c r="CQ7" s="201">
        <f t="shared" si="1"/>
        <v>0</v>
      </c>
      <c r="CR7" s="201">
        <f t="shared" si="1"/>
        <v>0</v>
      </c>
      <c r="CS7" s="201">
        <f t="shared" si="1"/>
        <v>1.023428</v>
      </c>
      <c r="CT7" s="201">
        <f t="shared" si="1"/>
        <v>0</v>
      </c>
      <c r="CU7" s="201">
        <f t="shared" si="1"/>
        <v>0</v>
      </c>
      <c r="CV7" s="201">
        <f t="shared" si="1"/>
        <v>0</v>
      </c>
      <c r="CW7" s="201">
        <f t="shared" si="1"/>
        <v>0</v>
      </c>
      <c r="CX7" s="201">
        <f t="shared" si="1"/>
        <v>0</v>
      </c>
      <c r="CY7" s="201">
        <f t="shared" si="1"/>
        <v>0</v>
      </c>
      <c r="CZ7" s="201">
        <f t="shared" si="1"/>
        <v>0</v>
      </c>
      <c r="DA7" s="201">
        <f t="shared" si="1"/>
        <v>6.6821300000000017</v>
      </c>
      <c r="DB7" s="201">
        <f t="shared" si="1"/>
        <v>3.0302719999999983</v>
      </c>
      <c r="DC7" s="201">
        <f t="shared" si="1"/>
        <v>7.717512000000001</v>
      </c>
      <c r="DD7" s="201">
        <f t="shared" si="1"/>
        <v>0</v>
      </c>
      <c r="DE7" s="201">
        <f t="shared" si="1"/>
        <v>8.8296999999999973E-2</v>
      </c>
      <c r="DF7" s="201">
        <f t="shared" si="1"/>
        <v>0.77479500000000001</v>
      </c>
      <c r="DG7" s="201">
        <f t="shared" si="2"/>
        <v>15.804228</v>
      </c>
      <c r="DH7" s="201">
        <f t="shared" si="2"/>
        <v>0</v>
      </c>
      <c r="DI7" s="201">
        <f t="shared" si="2"/>
        <v>0</v>
      </c>
      <c r="DJ7" s="201">
        <f t="shared" si="2"/>
        <v>0.66646799999999984</v>
      </c>
      <c r="DK7" s="201">
        <f t="shared" si="2"/>
        <v>0.61799399999999993</v>
      </c>
      <c r="DL7" s="201">
        <f t="shared" si="2"/>
        <v>19.615181999999994</v>
      </c>
      <c r="DM7" s="201">
        <f t="shared" si="2"/>
        <v>6.4383669999999995</v>
      </c>
      <c r="DN7" s="201">
        <f t="shared" si="2"/>
        <v>-1.1717999999999992E-2</v>
      </c>
      <c r="DO7" s="201">
        <f t="shared" si="2"/>
        <v>0</v>
      </c>
      <c r="DP7" s="201">
        <f t="shared" si="2"/>
        <v>0.31450499999999998</v>
      </c>
      <c r="DQ7" s="201">
        <f t="shared" si="2"/>
        <v>0.16619999999999999</v>
      </c>
      <c r="DR7" s="201">
        <f t="shared" si="2"/>
        <v>0</v>
      </c>
      <c r="DS7" s="201">
        <f t="shared" si="2"/>
        <v>0</v>
      </c>
      <c r="DT7" s="201">
        <f t="shared" si="2"/>
        <v>10.801714000000002</v>
      </c>
      <c r="DU7" s="201">
        <f t="shared" si="2"/>
        <v>29.501298000000006</v>
      </c>
      <c r="DV7" s="201">
        <f t="shared" si="2"/>
        <v>0.15546599999999999</v>
      </c>
      <c r="DW7" s="201">
        <f t="shared" si="3"/>
        <v>0</v>
      </c>
      <c r="DX7" s="201">
        <f t="shared" si="3"/>
        <v>15.776460000000004</v>
      </c>
      <c r="DY7" s="201">
        <f t="shared" si="3"/>
        <v>0</v>
      </c>
      <c r="DZ7" s="201">
        <f t="shared" si="3"/>
        <v>0.13065600000000002</v>
      </c>
      <c r="EA7" s="201">
        <f t="shared" si="3"/>
        <v>0.19327999999999998</v>
      </c>
      <c r="EB7" s="201">
        <f t="shared" si="3"/>
        <v>2.9344000000000005E-2</v>
      </c>
      <c r="EC7" s="201">
        <f t="shared" si="3"/>
        <v>0.14792800000000003</v>
      </c>
      <c r="ED7" s="201">
        <f t="shared" si="3"/>
        <v>9.9298679999999955</v>
      </c>
      <c r="EE7" s="201">
        <f t="shared" si="3"/>
        <v>41.171528000000009</v>
      </c>
      <c r="EF7" s="201">
        <f t="shared" si="3"/>
        <v>0</v>
      </c>
      <c r="EG7" s="201">
        <f t="shared" si="8"/>
        <v>1326.3801449999994</v>
      </c>
      <c r="EH7" s="171">
        <f t="shared" si="4"/>
        <v>3.2240922779036763E-4</v>
      </c>
      <c r="EI7" s="171">
        <f t="shared" si="5"/>
        <v>2.9999999999999997E-4</v>
      </c>
      <c r="EK7" s="172">
        <f t="shared" si="9"/>
        <v>2.9999999999999997E-4</v>
      </c>
      <c r="EM7" s="170" t="s">
        <v>11</v>
      </c>
      <c r="EN7" s="171">
        <v>2.9999999999999997E-4</v>
      </c>
      <c r="EO7" s="171">
        <v>4.0000000000000002E-4</v>
      </c>
      <c r="EP7" s="172">
        <f t="shared" si="10"/>
        <v>1.0000000000000005E-4</v>
      </c>
      <c r="ER7" s="170">
        <v>22</v>
      </c>
      <c r="ES7" s="172">
        <v>4.0000000000000002E-4</v>
      </c>
      <c r="ET7" s="172">
        <f t="shared" si="11"/>
        <v>1.0000000000000005E-4</v>
      </c>
      <c r="EU7" s="172">
        <f t="shared" si="12"/>
        <v>0</v>
      </c>
    </row>
    <row r="8" spans="1:151">
      <c r="A8" s="170" t="s">
        <v>13</v>
      </c>
      <c r="B8" s="178">
        <v>73160.199999999939</v>
      </c>
      <c r="C8" s="178">
        <v>22505.45</v>
      </c>
      <c r="D8" s="178">
        <v>333309.53000000084</v>
      </c>
      <c r="E8" s="178">
        <v>82065.399999999965</v>
      </c>
      <c r="F8" s="178">
        <v>158852.46999999994</v>
      </c>
      <c r="G8" s="178">
        <v>53058.91</v>
      </c>
      <c r="H8" s="178">
        <v>38726.089999999997</v>
      </c>
      <c r="I8" s="178">
        <v>62150.87000000001</v>
      </c>
      <c r="J8" s="178">
        <v>21363.46</v>
      </c>
      <c r="K8" s="178">
        <v>5705.4699999999993</v>
      </c>
      <c r="L8" s="178">
        <v>89604.549999999916</v>
      </c>
      <c r="M8" s="178">
        <v>18193.53</v>
      </c>
      <c r="N8" s="178">
        <v>482825.43000000046</v>
      </c>
      <c r="O8" s="178">
        <v>83413.289999999994</v>
      </c>
      <c r="P8" s="178">
        <v>86262.159999999989</v>
      </c>
      <c r="Q8" s="178">
        <v>43423.660000000011</v>
      </c>
      <c r="R8" s="178">
        <v>151490.54999999999</v>
      </c>
      <c r="S8" s="178">
        <v>95993.740000000107</v>
      </c>
      <c r="T8" s="178">
        <v>30421.77</v>
      </c>
      <c r="U8" s="178">
        <v>12336.51</v>
      </c>
      <c r="V8" s="178">
        <v>62537.409999999974</v>
      </c>
      <c r="W8" s="178">
        <v>50517</v>
      </c>
      <c r="X8" s="178">
        <v>87208.55</v>
      </c>
      <c r="Y8" s="178">
        <v>71804.36</v>
      </c>
      <c r="Z8" s="178">
        <v>46320.170000000013</v>
      </c>
      <c r="AA8" s="178">
        <v>84571.919999999984</v>
      </c>
      <c r="AB8" s="178">
        <v>11598.590000000004</v>
      </c>
      <c r="AC8" s="178">
        <v>80458.83</v>
      </c>
      <c r="AD8" s="178">
        <v>73146.070000000022</v>
      </c>
      <c r="AE8" s="178">
        <v>305475.41000000009</v>
      </c>
      <c r="AF8" s="178">
        <v>74413.960000000021</v>
      </c>
      <c r="AG8" s="178">
        <v>409824.7900000001</v>
      </c>
      <c r="AH8" s="178">
        <v>12125.489999999998</v>
      </c>
      <c r="AI8" s="178">
        <v>133608.54999999999</v>
      </c>
      <c r="AJ8" s="178">
        <v>27862.439999999995</v>
      </c>
      <c r="AK8" s="178">
        <v>27916.989999999987</v>
      </c>
      <c r="AL8" s="178">
        <v>26331.41</v>
      </c>
      <c r="AM8" s="178">
        <v>12368.110000000006</v>
      </c>
      <c r="AN8" s="178">
        <v>357533.54000000015</v>
      </c>
      <c r="AO8" s="178">
        <v>168621.89000000007</v>
      </c>
      <c r="AP8" s="178">
        <v>94310.760000000082</v>
      </c>
      <c r="AQ8" s="178">
        <v>45691.34</v>
      </c>
      <c r="AR8" s="178">
        <v>191096.58999999997</v>
      </c>
      <c r="AS8" s="178">
        <v>22968.78000000001</v>
      </c>
      <c r="AT8" s="178">
        <v>487.9</v>
      </c>
      <c r="AU8" s="178">
        <v>115672.98999999987</v>
      </c>
      <c r="AV8" s="178">
        <v>121675.27000000003</v>
      </c>
      <c r="AW8" s="178">
        <v>42389.010000000031</v>
      </c>
      <c r="AX8" s="178">
        <v>3.03</v>
      </c>
      <c r="AY8" s="178">
        <v>238652.80999999991</v>
      </c>
      <c r="AZ8" s="178">
        <v>4771.09</v>
      </c>
      <c r="BA8" s="178">
        <v>312857.37999999995</v>
      </c>
      <c r="BB8" s="178">
        <v>187288.62000000002</v>
      </c>
      <c r="BC8" s="178">
        <v>44023.43</v>
      </c>
      <c r="BD8" s="178">
        <v>28618.019999999982</v>
      </c>
      <c r="BE8" s="178">
        <v>54548.400000000009</v>
      </c>
      <c r="BF8" s="178">
        <v>12333.709999999997</v>
      </c>
      <c r="BG8" s="178">
        <v>32394.019999999997</v>
      </c>
      <c r="BH8" s="178">
        <v>4306.4799999999996</v>
      </c>
      <c r="BI8" s="178">
        <v>12794.499999999996</v>
      </c>
      <c r="BJ8" s="178">
        <v>3901.62</v>
      </c>
      <c r="BK8" s="178">
        <v>19625.400000000005</v>
      </c>
      <c r="BL8" s="178">
        <v>180951.78</v>
      </c>
      <c r="BM8" s="178">
        <v>87319.340000000011</v>
      </c>
      <c r="BN8" s="178">
        <v>35120.51</v>
      </c>
      <c r="BO8" s="178">
        <v>16080.48</v>
      </c>
      <c r="BP8" s="178">
        <f t="shared" si="6"/>
        <v>5978991.7800000021</v>
      </c>
      <c r="BR8" s="170" t="s">
        <v>13</v>
      </c>
      <c r="BS8" s="201">
        <f t="shared" si="0"/>
        <v>2370.3904799999978</v>
      </c>
      <c r="BT8" s="201">
        <f t="shared" si="0"/>
        <v>236.30722500000002</v>
      </c>
      <c r="BU8" s="201">
        <f t="shared" si="0"/>
        <v>8632.716827000022</v>
      </c>
      <c r="BV8" s="201">
        <f t="shared" si="0"/>
        <v>459.56623999999982</v>
      </c>
      <c r="BW8" s="201">
        <f t="shared" si="0"/>
        <v>4987.9675579999976</v>
      </c>
      <c r="BX8" s="201">
        <f t="shared" si="0"/>
        <v>350.188806</v>
      </c>
      <c r="BY8" s="201">
        <f t="shared" si="0"/>
        <v>336.91698299999996</v>
      </c>
      <c r="BZ8" s="201">
        <f t="shared" si="0"/>
        <v>1535.1264890000002</v>
      </c>
      <c r="CA8" s="201">
        <f t="shared" si="0"/>
        <v>8.5453840000000003</v>
      </c>
      <c r="CB8" s="201">
        <f t="shared" si="0"/>
        <v>2.2821879999999997</v>
      </c>
      <c r="CC8" s="201">
        <f t="shared" si="0"/>
        <v>1299.2659749999989</v>
      </c>
      <c r="CD8" s="201">
        <f t="shared" si="0"/>
        <v>83.690237999999994</v>
      </c>
      <c r="CE8" s="201">
        <f t="shared" si="0"/>
        <v>31866.478380000033</v>
      </c>
      <c r="CF8" s="201">
        <f t="shared" si="0"/>
        <v>308.62917299999998</v>
      </c>
      <c r="CG8" s="201">
        <f t="shared" si="0"/>
        <v>517.57295999999997</v>
      </c>
      <c r="CH8" s="201">
        <f t="shared" si="0"/>
        <v>208.43356800000004</v>
      </c>
      <c r="CI8" s="201">
        <f t="shared" si="0"/>
        <v>4877.9957099999992</v>
      </c>
      <c r="CJ8" s="201">
        <f t="shared" si="0"/>
        <v>2025.4679140000023</v>
      </c>
      <c r="CK8" s="201">
        <f t="shared" si="0"/>
        <v>234.24762900000002</v>
      </c>
      <c r="CL8" s="201">
        <f t="shared" si="0"/>
        <v>160.37463</v>
      </c>
      <c r="CM8" s="201">
        <f t="shared" si="0"/>
        <v>25.014963999999992</v>
      </c>
      <c r="CN8" s="201">
        <f t="shared" si="0"/>
        <v>333.41219999999998</v>
      </c>
      <c r="CO8" s="201">
        <f t="shared" si="0"/>
        <v>1831.3795500000001</v>
      </c>
      <c r="CP8" s="201">
        <f t="shared" si="7"/>
        <v>1960.2590280000002</v>
      </c>
      <c r="CQ8" s="201">
        <f t="shared" si="1"/>
        <v>88.008323000000019</v>
      </c>
      <c r="CR8" s="201">
        <f t="shared" si="1"/>
        <v>642.74659199999985</v>
      </c>
      <c r="CS8" s="201">
        <f t="shared" si="1"/>
        <v>32.47605200000001</v>
      </c>
      <c r="CT8" s="201">
        <f t="shared" si="1"/>
        <v>337.92708599999997</v>
      </c>
      <c r="CU8" s="201">
        <f t="shared" si="1"/>
        <v>504.70788300000015</v>
      </c>
      <c r="CV8" s="201">
        <f t="shared" si="1"/>
        <v>16220.744271000005</v>
      </c>
      <c r="CW8" s="201">
        <f t="shared" si="1"/>
        <v>1056.6782320000004</v>
      </c>
      <c r="CX8" s="201">
        <f t="shared" si="1"/>
        <v>41638.19866400001</v>
      </c>
      <c r="CY8" s="201">
        <f t="shared" si="1"/>
        <v>19.400783999999998</v>
      </c>
      <c r="CZ8" s="201">
        <f t="shared" si="1"/>
        <v>948.62070499999993</v>
      </c>
      <c r="DA8" s="201">
        <f t="shared" si="1"/>
        <v>195.03707999999997</v>
      </c>
      <c r="DB8" s="201">
        <f t="shared" si="1"/>
        <v>156.33514399999993</v>
      </c>
      <c r="DC8" s="201">
        <f t="shared" si="1"/>
        <v>242.24897199999998</v>
      </c>
      <c r="DD8" s="201">
        <f t="shared" si="1"/>
        <v>0</v>
      </c>
      <c r="DE8" s="201">
        <f t="shared" si="1"/>
        <v>12477.920546000005</v>
      </c>
      <c r="DF8" s="201">
        <f t="shared" si="1"/>
        <v>2377.5686490000012</v>
      </c>
      <c r="DG8" s="201">
        <f t="shared" si="2"/>
        <v>1244.9020320000011</v>
      </c>
      <c r="DH8" s="201">
        <f t="shared" si="2"/>
        <v>0</v>
      </c>
      <c r="DI8" s="201">
        <f t="shared" si="2"/>
        <v>1834.5272639999996</v>
      </c>
      <c r="DJ8" s="201">
        <f t="shared" si="2"/>
        <v>277.92223800000011</v>
      </c>
      <c r="DK8" s="201">
        <f t="shared" si="2"/>
        <v>0.92701</v>
      </c>
      <c r="DL8" s="201">
        <f t="shared" si="2"/>
        <v>798.14363099999912</v>
      </c>
      <c r="DM8" s="201">
        <f t="shared" si="2"/>
        <v>9648.8489110000028</v>
      </c>
      <c r="DN8" s="201">
        <f t="shared" si="2"/>
        <v>76.300218000000058</v>
      </c>
      <c r="DO8" s="201">
        <f t="shared" si="2"/>
        <v>3.333E-3</v>
      </c>
      <c r="DP8" s="201">
        <f t="shared" si="2"/>
        <v>5751.5327209999978</v>
      </c>
      <c r="DQ8" s="201">
        <f t="shared" si="2"/>
        <v>28.626540000000002</v>
      </c>
      <c r="DR8" s="201">
        <f t="shared" si="2"/>
        <v>8697.4351639999986</v>
      </c>
      <c r="DS8" s="201">
        <f t="shared" si="2"/>
        <v>992.62968600000011</v>
      </c>
      <c r="DT8" s="201">
        <f t="shared" si="2"/>
        <v>338.980411</v>
      </c>
      <c r="DU8" s="201">
        <f t="shared" si="2"/>
        <v>337.69263599999977</v>
      </c>
      <c r="DV8" s="201">
        <f t="shared" si="2"/>
        <v>147.28068000000002</v>
      </c>
      <c r="DW8" s="201">
        <f t="shared" si="3"/>
        <v>27.134161999999996</v>
      </c>
      <c r="DX8" s="201">
        <f t="shared" si="3"/>
        <v>583.09235999999987</v>
      </c>
      <c r="DY8" s="201">
        <f t="shared" si="3"/>
        <v>0</v>
      </c>
      <c r="DZ8" s="201">
        <f t="shared" si="3"/>
        <v>20.471199999999996</v>
      </c>
      <c r="EA8" s="201">
        <f t="shared" si="3"/>
        <v>6.2425920000000001</v>
      </c>
      <c r="EB8" s="201">
        <f t="shared" si="3"/>
        <v>514.1854800000001</v>
      </c>
      <c r="EC8" s="201">
        <f t="shared" si="3"/>
        <v>741.90229800000009</v>
      </c>
      <c r="ED8" s="201">
        <f t="shared" si="3"/>
        <v>462.79250200000007</v>
      </c>
      <c r="EE8" s="201">
        <f t="shared" si="3"/>
        <v>1331.0673290000002</v>
      </c>
      <c r="EF8" s="201">
        <f t="shared" si="3"/>
        <v>0</v>
      </c>
      <c r="EG8" s="201">
        <f t="shared" si="8"/>
        <v>175453.48948000008</v>
      </c>
      <c r="EH8" s="171">
        <f t="shared" si="4"/>
        <v>4.2648274153992437E-2</v>
      </c>
      <c r="EI8" s="171">
        <f t="shared" si="5"/>
        <v>4.0800000000000003E-2</v>
      </c>
      <c r="EK8" s="172">
        <f t="shared" si="9"/>
        <v>4.0800000000000003E-2</v>
      </c>
      <c r="EM8" s="170" t="s">
        <v>13</v>
      </c>
      <c r="EN8" s="171">
        <v>4.0800000000000003E-2</v>
      </c>
      <c r="EO8" s="171">
        <v>3.3500000000000002E-2</v>
      </c>
      <c r="EP8" s="172">
        <f t="shared" si="10"/>
        <v>-7.3000000000000009E-3</v>
      </c>
      <c r="ER8" s="170">
        <v>32</v>
      </c>
      <c r="ES8" s="172">
        <v>4.1099999999999998E-2</v>
      </c>
      <c r="ET8" s="172">
        <f t="shared" si="11"/>
        <v>2.9999999999999472E-4</v>
      </c>
      <c r="EU8" s="172">
        <f t="shared" si="12"/>
        <v>7.5999999999999956E-3</v>
      </c>
    </row>
    <row r="9" spans="1:151">
      <c r="A9" s="170" t="s">
        <v>14</v>
      </c>
      <c r="B9" s="178">
        <v>573490.07000000018</v>
      </c>
      <c r="C9" s="178">
        <v>189469.24999999988</v>
      </c>
      <c r="D9" s="178">
        <v>1939872.6999999979</v>
      </c>
      <c r="E9" s="178">
        <v>189606.23</v>
      </c>
      <c r="F9" s="178">
        <v>630597.87999999966</v>
      </c>
      <c r="G9" s="178">
        <v>464213.07999999996</v>
      </c>
      <c r="H9" s="178">
        <v>297643.12</v>
      </c>
      <c r="I9" s="178">
        <v>489626.73000000004</v>
      </c>
      <c r="J9" s="178">
        <v>168315.87000000005</v>
      </c>
      <c r="K9" s="178">
        <v>47462.919999999991</v>
      </c>
      <c r="L9" s="178">
        <v>740302.50999999978</v>
      </c>
      <c r="M9" s="178">
        <v>142572.36000000002</v>
      </c>
      <c r="N9" s="178">
        <v>4692602.0800000057</v>
      </c>
      <c r="O9" s="178">
        <v>522872.98999999987</v>
      </c>
      <c r="P9" s="178">
        <v>911479.99999999965</v>
      </c>
      <c r="Q9" s="178">
        <v>335058.96000000002</v>
      </c>
      <c r="R9" s="178">
        <v>1540644.1999999997</v>
      </c>
      <c r="S9" s="178">
        <v>990564.82999999973</v>
      </c>
      <c r="T9" s="178">
        <v>245796.49999999997</v>
      </c>
      <c r="U9" s="178">
        <v>444566.46000000008</v>
      </c>
      <c r="V9" s="178">
        <v>483891.93000000005</v>
      </c>
      <c r="W9" s="178">
        <v>399501.35000000015</v>
      </c>
      <c r="X9" s="178">
        <v>690079.39000000013</v>
      </c>
      <c r="Y9" s="178">
        <v>597550.21000000031</v>
      </c>
      <c r="Z9" s="178">
        <v>485537.31000000006</v>
      </c>
      <c r="AA9" s="178">
        <v>850104.48999999976</v>
      </c>
      <c r="AB9" s="178">
        <v>315747.35000000027</v>
      </c>
      <c r="AC9" s="178">
        <v>620650.55000000028</v>
      </c>
      <c r="AD9" s="178">
        <v>766876.93</v>
      </c>
      <c r="AE9" s="178">
        <v>3390461.0100000007</v>
      </c>
      <c r="AF9" s="178">
        <v>530581.58000000007</v>
      </c>
      <c r="AG9" s="178">
        <v>3555920.8699999987</v>
      </c>
      <c r="AH9" s="178">
        <v>127104.87</v>
      </c>
      <c r="AI9" s="178">
        <v>1172649.9900000005</v>
      </c>
      <c r="AJ9" s="178">
        <v>220666.26000000004</v>
      </c>
      <c r="AK9" s="178">
        <v>208254.47999999995</v>
      </c>
      <c r="AL9" s="178">
        <v>207390.09</v>
      </c>
      <c r="AM9" s="178">
        <v>97931.509999999966</v>
      </c>
      <c r="AN9" s="178">
        <v>1508329.1399999994</v>
      </c>
      <c r="AO9" s="178">
        <v>940974.84999999963</v>
      </c>
      <c r="AP9" s="178">
        <v>492868.90000000014</v>
      </c>
      <c r="AQ9" s="178">
        <v>360085.80999999994</v>
      </c>
      <c r="AR9" s="178">
        <v>1671400.06</v>
      </c>
      <c r="AS9" s="178">
        <v>159821.69000000003</v>
      </c>
      <c r="AT9" s="178">
        <v>3651.26</v>
      </c>
      <c r="AU9" s="178">
        <v>991574.71999999986</v>
      </c>
      <c r="AV9" s="178">
        <v>943342.61999999965</v>
      </c>
      <c r="AW9" s="178">
        <v>327926.11999999994</v>
      </c>
      <c r="AX9" s="178">
        <v>24.01</v>
      </c>
      <c r="AY9" s="178">
        <v>579795.37000000011</v>
      </c>
      <c r="AZ9" s="178">
        <v>162481.56000000003</v>
      </c>
      <c r="BA9" s="178">
        <v>2116169.06</v>
      </c>
      <c r="BB9" s="178">
        <v>862169.3</v>
      </c>
      <c r="BC9" s="178">
        <v>346819.27999999985</v>
      </c>
      <c r="BD9" s="178">
        <v>225101.53000000017</v>
      </c>
      <c r="BE9" s="178">
        <v>425177.81</v>
      </c>
      <c r="BF9" s="178">
        <v>92148.689999999988</v>
      </c>
      <c r="BG9" s="178">
        <v>254562.50000000003</v>
      </c>
      <c r="BH9" s="178">
        <v>33270.509999999995</v>
      </c>
      <c r="BI9" s="178">
        <v>338511.04999999993</v>
      </c>
      <c r="BJ9" s="178">
        <v>30933.41</v>
      </c>
      <c r="BK9" s="178">
        <v>1620.96</v>
      </c>
      <c r="BL9" s="178">
        <v>1011942.18</v>
      </c>
      <c r="BM9" s="178">
        <v>763288.57000000076</v>
      </c>
      <c r="BN9" s="178">
        <v>277381.81999999995</v>
      </c>
      <c r="BO9" s="178">
        <v>137687.71</v>
      </c>
      <c r="BP9" s="178">
        <f t="shared" si="6"/>
        <v>45336719.399999991</v>
      </c>
      <c r="BR9" s="170" t="s">
        <v>14</v>
      </c>
      <c r="BS9" s="201">
        <f t="shared" si="0"/>
        <v>18581.078268000005</v>
      </c>
      <c r="BT9" s="201">
        <f t="shared" si="0"/>
        <v>1989.4271249999988</v>
      </c>
      <c r="BU9" s="201">
        <f t="shared" si="0"/>
        <v>50242.702929999941</v>
      </c>
      <c r="BV9" s="201">
        <f t="shared" si="0"/>
        <v>1061.7948880000001</v>
      </c>
      <c r="BW9" s="201">
        <f t="shared" si="0"/>
        <v>19800.773431999987</v>
      </c>
      <c r="BX9" s="201">
        <f t="shared" si="0"/>
        <v>3063.8063279999997</v>
      </c>
      <c r="BY9" s="201">
        <f t="shared" si="0"/>
        <v>2589.495144</v>
      </c>
      <c r="BZ9" s="201">
        <f t="shared" si="0"/>
        <v>12093.780231000001</v>
      </c>
      <c r="CA9" s="201">
        <f t="shared" si="0"/>
        <v>67.326348000000024</v>
      </c>
      <c r="CB9" s="201">
        <f t="shared" si="0"/>
        <v>18.985167999999998</v>
      </c>
      <c r="CC9" s="201">
        <f t="shared" si="0"/>
        <v>10734.386394999998</v>
      </c>
      <c r="CD9" s="201">
        <f t="shared" si="0"/>
        <v>655.83285600000011</v>
      </c>
      <c r="CE9" s="201">
        <f t="shared" si="0"/>
        <v>309711.73728000041</v>
      </c>
      <c r="CF9" s="201">
        <f t="shared" si="0"/>
        <v>1934.6300629999996</v>
      </c>
      <c r="CG9" s="201">
        <f t="shared" si="0"/>
        <v>5468.8799999999983</v>
      </c>
      <c r="CH9" s="201">
        <f t="shared" si="0"/>
        <v>1608.2830079999999</v>
      </c>
      <c r="CI9" s="201">
        <f t="shared" si="0"/>
        <v>49608.743239999989</v>
      </c>
      <c r="CJ9" s="201">
        <f t="shared" si="0"/>
        <v>20900.917912999994</v>
      </c>
      <c r="CK9" s="201">
        <f t="shared" si="0"/>
        <v>1892.6330499999999</v>
      </c>
      <c r="CL9" s="201">
        <f t="shared" si="0"/>
        <v>5779.363980000001</v>
      </c>
      <c r="CM9" s="201">
        <f t="shared" si="0"/>
        <v>193.55677200000002</v>
      </c>
      <c r="CN9" s="201">
        <f t="shared" si="0"/>
        <v>2636.7089100000012</v>
      </c>
      <c r="CO9" s="201">
        <f t="shared" si="0"/>
        <v>14491.667190000004</v>
      </c>
      <c r="CP9" s="201">
        <f t="shared" si="7"/>
        <v>16313.120733000009</v>
      </c>
      <c r="CQ9" s="201">
        <f t="shared" si="1"/>
        <v>922.52088900000012</v>
      </c>
      <c r="CR9" s="201">
        <f t="shared" si="1"/>
        <v>6460.7941239999982</v>
      </c>
      <c r="CS9" s="201">
        <f t="shared" si="1"/>
        <v>884.09258000000079</v>
      </c>
      <c r="CT9" s="201">
        <f t="shared" si="1"/>
        <v>2606.7323100000012</v>
      </c>
      <c r="CU9" s="201">
        <f t="shared" si="1"/>
        <v>5291.4508169999999</v>
      </c>
      <c r="CV9" s="201">
        <f t="shared" si="1"/>
        <v>180033.47963100005</v>
      </c>
      <c r="CW9" s="201">
        <f t="shared" si="1"/>
        <v>7534.2584360000019</v>
      </c>
      <c r="CX9" s="201">
        <f t="shared" si="1"/>
        <v>361281.56039199984</v>
      </c>
      <c r="CY9" s="201">
        <f t="shared" si="1"/>
        <v>203.36779200000001</v>
      </c>
      <c r="CZ9" s="201">
        <f t="shared" si="1"/>
        <v>8325.8149290000038</v>
      </c>
      <c r="DA9" s="201">
        <f t="shared" si="1"/>
        <v>1544.6638200000002</v>
      </c>
      <c r="DB9" s="201">
        <f t="shared" si="1"/>
        <v>1166.2250879999997</v>
      </c>
      <c r="DC9" s="201">
        <f t="shared" si="1"/>
        <v>1907.988828</v>
      </c>
      <c r="DD9" s="201">
        <f t="shared" si="1"/>
        <v>0</v>
      </c>
      <c r="DE9" s="201">
        <f t="shared" si="1"/>
        <v>52640.686985999979</v>
      </c>
      <c r="DF9" s="201">
        <f t="shared" si="1"/>
        <v>13267.745384999995</v>
      </c>
      <c r="DG9" s="201">
        <f t="shared" si="2"/>
        <v>6505.8694800000021</v>
      </c>
      <c r="DH9" s="201">
        <f t="shared" si="2"/>
        <v>0</v>
      </c>
      <c r="DI9" s="201">
        <f t="shared" si="2"/>
        <v>16045.440575999999</v>
      </c>
      <c r="DJ9" s="201">
        <f t="shared" si="2"/>
        <v>1933.8424490000002</v>
      </c>
      <c r="DK9" s="201">
        <f t="shared" si="2"/>
        <v>6.9373940000000003</v>
      </c>
      <c r="DL9" s="201">
        <f t="shared" si="2"/>
        <v>6841.8655679999993</v>
      </c>
      <c r="DM9" s="201">
        <f t="shared" si="2"/>
        <v>74807.069765999971</v>
      </c>
      <c r="DN9" s="201">
        <f t="shared" si="2"/>
        <v>590.2670159999999</v>
      </c>
      <c r="DO9" s="201">
        <f t="shared" si="2"/>
        <v>2.6411000000000004E-2</v>
      </c>
      <c r="DP9" s="201">
        <f t="shared" si="2"/>
        <v>13973.068417000002</v>
      </c>
      <c r="DQ9" s="201">
        <f t="shared" si="2"/>
        <v>974.88936000000012</v>
      </c>
      <c r="DR9" s="201">
        <f t="shared" si="2"/>
        <v>58829.499867999999</v>
      </c>
      <c r="DS9" s="201">
        <f t="shared" si="2"/>
        <v>4569.4972900000002</v>
      </c>
      <c r="DT9" s="201">
        <f t="shared" si="2"/>
        <v>2670.5084559999991</v>
      </c>
      <c r="DU9" s="201">
        <f t="shared" si="2"/>
        <v>2656.1980540000018</v>
      </c>
      <c r="DV9" s="201">
        <f t="shared" si="2"/>
        <v>1147.9800870000001</v>
      </c>
      <c r="DW9" s="201">
        <f t="shared" si="3"/>
        <v>202.72711799999999</v>
      </c>
      <c r="DX9" s="201">
        <f t="shared" si="3"/>
        <v>4582.125</v>
      </c>
      <c r="DY9" s="201">
        <f t="shared" si="3"/>
        <v>0</v>
      </c>
      <c r="DZ9" s="201">
        <f t="shared" si="3"/>
        <v>541.61767999999995</v>
      </c>
      <c r="EA9" s="201">
        <f t="shared" si="3"/>
        <v>49.493456000000002</v>
      </c>
      <c r="EB9" s="201">
        <f t="shared" si="3"/>
        <v>42.469152000000001</v>
      </c>
      <c r="EC9" s="201">
        <f t="shared" si="3"/>
        <v>4148.9629380000006</v>
      </c>
      <c r="ED9" s="201">
        <f t="shared" si="3"/>
        <v>4045.4294210000039</v>
      </c>
      <c r="EE9" s="201">
        <f t="shared" si="3"/>
        <v>10512.770977999999</v>
      </c>
      <c r="EF9" s="201">
        <f t="shared" si="3"/>
        <v>0</v>
      </c>
      <c r="EG9" s="201">
        <f t="shared" si="8"/>
        <v>1411189.5691939997</v>
      </c>
      <c r="EH9" s="171">
        <f t="shared" si="4"/>
        <v>0.34302423855240932</v>
      </c>
      <c r="EI9" s="171">
        <f t="shared" si="5"/>
        <v>0.32779999999999998</v>
      </c>
      <c r="EJ9" s="172">
        <v>4.4499999999999998E-2</v>
      </c>
      <c r="EK9" s="172">
        <f t="shared" si="9"/>
        <v>0.37229999999999996</v>
      </c>
      <c r="EM9" s="170" t="s">
        <v>14</v>
      </c>
      <c r="EN9" s="171">
        <v>0.37229999999999996</v>
      </c>
      <c r="EO9" s="171">
        <v>0.28689999999999999</v>
      </c>
      <c r="EP9" s="172">
        <f t="shared" si="10"/>
        <v>-8.5399999999999976E-2</v>
      </c>
      <c r="ER9" s="170">
        <v>34</v>
      </c>
      <c r="ES9" s="172">
        <v>0.33510000000000001</v>
      </c>
      <c r="ET9" s="188">
        <f t="shared" si="11"/>
        <v>-3.7199999999999955E-2</v>
      </c>
      <c r="EU9" s="188">
        <f t="shared" si="12"/>
        <v>4.8200000000000021E-2</v>
      </c>
    </row>
    <row r="10" spans="1:151">
      <c r="A10" s="170" t="s">
        <v>15</v>
      </c>
      <c r="B10" s="178">
        <v>30823.590000000011</v>
      </c>
      <c r="C10" s="178">
        <v>9015.1600000000017</v>
      </c>
      <c r="D10" s="178">
        <v>364565.98999999993</v>
      </c>
      <c r="E10" s="178">
        <v>9123.7400000000016</v>
      </c>
      <c r="F10" s="178">
        <v>113391.27000000005</v>
      </c>
      <c r="G10" s="178">
        <v>17841.510000000009</v>
      </c>
      <c r="H10" s="178">
        <v>14128.280000000002</v>
      </c>
      <c r="I10" s="178">
        <v>26768.739999999991</v>
      </c>
      <c r="J10" s="178">
        <v>9203.4700000000012</v>
      </c>
      <c r="K10" s="178">
        <v>6165.6200000000017</v>
      </c>
      <c r="L10" s="178">
        <v>37975.739999999969</v>
      </c>
      <c r="M10" s="178">
        <v>7852.2499999999982</v>
      </c>
      <c r="N10" s="178">
        <v>219613.31000000011</v>
      </c>
      <c r="O10" s="178">
        <v>12696.789999999999</v>
      </c>
      <c r="P10" s="178">
        <v>22024.279999999995</v>
      </c>
      <c r="Q10" s="178">
        <v>17929.540000000008</v>
      </c>
      <c r="R10" s="178">
        <v>54477.11</v>
      </c>
      <c r="S10" s="178">
        <v>23928.620000000003</v>
      </c>
      <c r="T10" s="178">
        <v>10945.039999999995</v>
      </c>
      <c r="U10" s="178">
        <v>4450.7</v>
      </c>
      <c r="V10" s="178">
        <v>22642.420000000006</v>
      </c>
      <c r="W10" s="178">
        <v>20439.179999999997</v>
      </c>
      <c r="X10" s="178">
        <v>35170.29</v>
      </c>
      <c r="Y10" s="178">
        <v>28999.33</v>
      </c>
      <c r="Z10" s="178">
        <v>11230.089999999998</v>
      </c>
      <c r="AA10" s="178">
        <v>23514.680000000015</v>
      </c>
      <c r="AB10" s="178">
        <v>7933.5999999999995</v>
      </c>
      <c r="AC10" s="178">
        <v>19385.909999999996</v>
      </c>
      <c r="AD10" s="178">
        <v>17738.939999999991</v>
      </c>
      <c r="AE10" s="178">
        <v>94639.819999999992</v>
      </c>
      <c r="AF10" s="178">
        <v>15315.980000000001</v>
      </c>
      <c r="AG10" s="178">
        <v>142150.69</v>
      </c>
      <c r="AH10" s="178">
        <v>2941.0699999999997</v>
      </c>
      <c r="AI10" s="178">
        <v>27582.839999999982</v>
      </c>
      <c r="AJ10" s="178">
        <v>11924.850000000002</v>
      </c>
      <c r="AK10" s="178">
        <v>11518.26</v>
      </c>
      <c r="AL10" s="178">
        <v>11315.74</v>
      </c>
      <c r="AM10" s="178">
        <v>5390.38</v>
      </c>
      <c r="AN10" s="178">
        <v>249777.09999999995</v>
      </c>
      <c r="AO10" s="178">
        <v>104533.86000000004</v>
      </c>
      <c r="AP10" s="178">
        <v>34290.010000000009</v>
      </c>
      <c r="AQ10" s="178">
        <v>19760.23</v>
      </c>
      <c r="AR10" s="178">
        <v>61380.02999999997</v>
      </c>
      <c r="AS10" s="178">
        <v>10621.2</v>
      </c>
      <c r="AT10" s="178">
        <v>184.96</v>
      </c>
      <c r="AU10" s="178">
        <v>39954.170000000027</v>
      </c>
      <c r="AV10" s="178">
        <v>44037.58</v>
      </c>
      <c r="AW10" s="178">
        <v>15334.009999999997</v>
      </c>
      <c r="AX10" s="178">
        <v>1.06</v>
      </c>
      <c r="AY10" s="178">
        <v>329549.42999999988</v>
      </c>
      <c r="AZ10" s="178">
        <v>48266.650000000016</v>
      </c>
      <c r="BA10" s="178">
        <v>63463.78999999995</v>
      </c>
      <c r="BB10" s="178">
        <v>100968.76000000004</v>
      </c>
      <c r="BC10" s="178">
        <v>18961.420000000006</v>
      </c>
      <c r="BD10" s="178">
        <v>12201.79</v>
      </c>
      <c r="BE10" s="178">
        <v>19472.030000000002</v>
      </c>
      <c r="BF10" s="178">
        <v>4617.0300000000007</v>
      </c>
      <c r="BG10" s="178">
        <v>13702.029999999995</v>
      </c>
      <c r="BH10" s="178">
        <v>1552.2099999999998</v>
      </c>
      <c r="BI10" s="178">
        <v>4300.71</v>
      </c>
      <c r="BJ10" s="178">
        <v>1798.6799999999998</v>
      </c>
      <c r="BK10" s="178">
        <v>75.13</v>
      </c>
      <c r="BL10" s="178">
        <v>34737.540000000008</v>
      </c>
      <c r="BM10" s="178">
        <v>30364.550000000007</v>
      </c>
      <c r="BN10" s="178">
        <v>15138.229999999996</v>
      </c>
      <c r="BO10" s="178">
        <v>5542.96</v>
      </c>
      <c r="BP10" s="178">
        <f t="shared" si="6"/>
        <v>2807341.9699999993</v>
      </c>
      <c r="BR10" s="170" t="s">
        <v>15</v>
      </c>
      <c r="BS10" s="201">
        <f t="shared" si="0"/>
        <v>998.68431600000031</v>
      </c>
      <c r="BT10" s="201">
        <f t="shared" si="0"/>
        <v>94.659180000000021</v>
      </c>
      <c r="BU10" s="201">
        <f t="shared" si="0"/>
        <v>9442.2591409999986</v>
      </c>
      <c r="BV10" s="201">
        <f t="shared" si="0"/>
        <v>51.09294400000001</v>
      </c>
      <c r="BW10" s="201">
        <f t="shared" si="0"/>
        <v>3560.4858780000013</v>
      </c>
      <c r="BX10" s="201">
        <f t="shared" si="0"/>
        <v>117.75396600000006</v>
      </c>
      <c r="BY10" s="201">
        <f t="shared" si="0"/>
        <v>122.91603600000002</v>
      </c>
      <c r="BZ10" s="201">
        <f t="shared" si="0"/>
        <v>661.18787799999973</v>
      </c>
      <c r="CA10" s="201">
        <f t="shared" si="0"/>
        <v>3.6813880000000005</v>
      </c>
      <c r="CB10" s="201">
        <f t="shared" si="0"/>
        <v>2.4662480000000007</v>
      </c>
      <c r="CC10" s="201">
        <f t="shared" si="0"/>
        <v>550.64822999999956</v>
      </c>
      <c r="CD10" s="201">
        <f t="shared" si="0"/>
        <v>36.120349999999988</v>
      </c>
      <c r="CE10" s="201">
        <f t="shared" si="0"/>
        <v>14494.478460000008</v>
      </c>
      <c r="CF10" s="201">
        <f t="shared" si="0"/>
        <v>46.978122999999997</v>
      </c>
      <c r="CG10" s="201">
        <f t="shared" si="0"/>
        <v>132.14567999999997</v>
      </c>
      <c r="CH10" s="201">
        <f t="shared" si="0"/>
        <v>86.061792000000025</v>
      </c>
      <c r="CI10" s="201">
        <f t="shared" si="0"/>
        <v>1754.1629419999999</v>
      </c>
      <c r="CJ10" s="201">
        <f t="shared" si="0"/>
        <v>504.89388200000008</v>
      </c>
      <c r="CK10" s="201">
        <f t="shared" si="0"/>
        <v>84.276807999999974</v>
      </c>
      <c r="CL10" s="201">
        <f t="shared" si="0"/>
        <v>57.859099999999998</v>
      </c>
      <c r="CM10" s="201">
        <f t="shared" si="0"/>
        <v>9.056968000000003</v>
      </c>
      <c r="CN10" s="201">
        <f t="shared" si="0"/>
        <v>134.89858799999999</v>
      </c>
      <c r="CO10" s="201">
        <f t="shared" si="0"/>
        <v>738.57609000000002</v>
      </c>
      <c r="CP10" s="201">
        <f t="shared" si="7"/>
        <v>791.68170900000007</v>
      </c>
      <c r="CQ10" s="201">
        <f t="shared" si="1"/>
        <v>21.337170999999998</v>
      </c>
      <c r="CR10" s="201">
        <f t="shared" si="1"/>
        <v>178.71156800000011</v>
      </c>
      <c r="CS10" s="201">
        <f t="shared" si="1"/>
        <v>22.214079999999999</v>
      </c>
      <c r="CT10" s="201">
        <f t="shared" si="1"/>
        <v>81.420821999999973</v>
      </c>
      <c r="CU10" s="201">
        <f t="shared" si="1"/>
        <v>122.39868599999994</v>
      </c>
      <c r="CV10" s="201">
        <f t="shared" si="1"/>
        <v>5025.3744419999994</v>
      </c>
      <c r="CW10" s="201">
        <f t="shared" si="1"/>
        <v>217.48691600000004</v>
      </c>
      <c r="CX10" s="201">
        <f t="shared" si="1"/>
        <v>14442.510103999999</v>
      </c>
      <c r="CY10" s="201">
        <f t="shared" si="1"/>
        <v>4.7057120000000001</v>
      </c>
      <c r="CZ10" s="201">
        <f t="shared" si="1"/>
        <v>195.83816399999989</v>
      </c>
      <c r="DA10" s="201">
        <f t="shared" si="1"/>
        <v>83.473950000000016</v>
      </c>
      <c r="DB10" s="201">
        <f t="shared" si="1"/>
        <v>64.502256000000003</v>
      </c>
      <c r="DC10" s="201">
        <f t="shared" si="1"/>
        <v>104.10480799999999</v>
      </c>
      <c r="DD10" s="201">
        <f t="shared" si="1"/>
        <v>0</v>
      </c>
      <c r="DE10" s="201">
        <f t="shared" si="1"/>
        <v>8717.2207899999976</v>
      </c>
      <c r="DF10" s="201">
        <f t="shared" si="1"/>
        <v>1473.9274260000007</v>
      </c>
      <c r="DG10" s="201">
        <f t="shared" si="2"/>
        <v>452.62813200000011</v>
      </c>
      <c r="DH10" s="201">
        <f t="shared" si="2"/>
        <v>0</v>
      </c>
      <c r="DI10" s="201">
        <f t="shared" si="2"/>
        <v>589.24828799999966</v>
      </c>
      <c r="DJ10" s="201">
        <f t="shared" si="2"/>
        <v>128.51652000000001</v>
      </c>
      <c r="DK10" s="201">
        <f t="shared" si="2"/>
        <v>0.35142400000000001</v>
      </c>
      <c r="DL10" s="201">
        <f t="shared" si="2"/>
        <v>275.6837730000002</v>
      </c>
      <c r="DM10" s="201">
        <f t="shared" si="2"/>
        <v>3492.1800939999998</v>
      </c>
      <c r="DN10" s="201">
        <f t="shared" si="2"/>
        <v>27.601217999999992</v>
      </c>
      <c r="DO10" s="201">
        <f t="shared" si="2"/>
        <v>1.1660000000000002E-3</v>
      </c>
      <c r="DP10" s="201">
        <f t="shared" si="2"/>
        <v>7942.1412629999968</v>
      </c>
      <c r="DQ10" s="201">
        <f t="shared" si="2"/>
        <v>289.5999000000001</v>
      </c>
      <c r="DR10" s="201">
        <f t="shared" si="2"/>
        <v>1764.2933619999985</v>
      </c>
      <c r="DS10" s="201">
        <f t="shared" si="2"/>
        <v>535.13442800000018</v>
      </c>
      <c r="DT10" s="201">
        <f t="shared" si="2"/>
        <v>146.00293400000004</v>
      </c>
      <c r="DU10" s="201">
        <f t="shared" si="2"/>
        <v>143.981122</v>
      </c>
      <c r="DV10" s="201">
        <f t="shared" si="2"/>
        <v>52.574481000000013</v>
      </c>
      <c r="DW10" s="201">
        <f t="shared" si="3"/>
        <v>10.157466000000001</v>
      </c>
      <c r="DX10" s="201">
        <f t="shared" si="3"/>
        <v>246.63653999999988</v>
      </c>
      <c r="DY10" s="201">
        <f t="shared" si="3"/>
        <v>0</v>
      </c>
      <c r="DZ10" s="201">
        <f t="shared" si="3"/>
        <v>6.8811360000000006</v>
      </c>
      <c r="EA10" s="201">
        <f t="shared" si="3"/>
        <v>2.877888</v>
      </c>
      <c r="EB10" s="201">
        <f t="shared" si="3"/>
        <v>1.9684059999999999</v>
      </c>
      <c r="EC10" s="201">
        <f t="shared" si="3"/>
        <v>142.42391400000005</v>
      </c>
      <c r="ED10" s="201">
        <f t="shared" si="3"/>
        <v>160.93211500000004</v>
      </c>
      <c r="EE10" s="201">
        <f t="shared" si="3"/>
        <v>573.7389169999999</v>
      </c>
      <c r="EF10" s="201">
        <f t="shared" si="3"/>
        <v>0</v>
      </c>
      <c r="EG10" s="201">
        <f t="shared" si="8"/>
        <v>82217.807079000006</v>
      </c>
      <c r="EH10" s="171">
        <f t="shared" si="4"/>
        <v>1.9985054654868818E-2</v>
      </c>
      <c r="EI10" s="171">
        <f t="shared" si="5"/>
        <v>1.9099999999999999E-2</v>
      </c>
      <c r="EK10" s="172">
        <f t="shared" si="9"/>
        <v>1.9099999999999999E-2</v>
      </c>
      <c r="EM10" s="170" t="s">
        <v>15</v>
      </c>
      <c r="EN10" s="171">
        <v>1.9099999999999999E-2</v>
      </c>
      <c r="EO10" s="171">
        <v>1.6799999999999999E-2</v>
      </c>
      <c r="EP10" s="172">
        <f t="shared" si="10"/>
        <v>-2.3E-3</v>
      </c>
      <c r="ER10" s="170">
        <v>35</v>
      </c>
      <c r="ES10" s="172">
        <v>2.3099999999999999E-2</v>
      </c>
      <c r="ET10" s="172">
        <f t="shared" si="11"/>
        <v>4.0000000000000001E-3</v>
      </c>
      <c r="EU10" s="172">
        <f t="shared" si="12"/>
        <v>6.3E-3</v>
      </c>
    </row>
    <row r="11" spans="1:151">
      <c r="A11" s="170" t="s">
        <v>16</v>
      </c>
      <c r="B11" s="178">
        <v>254004.48999999993</v>
      </c>
      <c r="C11" s="178">
        <v>80004.97000000003</v>
      </c>
      <c r="D11" s="178">
        <v>1012271.6999999987</v>
      </c>
      <c r="E11" s="178">
        <v>143513.54999999993</v>
      </c>
      <c r="F11" s="178">
        <v>351152.39000000007</v>
      </c>
      <c r="G11" s="178">
        <v>178590.78999999995</v>
      </c>
      <c r="H11" s="178">
        <v>161465.04000000004</v>
      </c>
      <c r="I11" s="178">
        <v>209440.43000000005</v>
      </c>
      <c r="J11" s="178">
        <v>71995.490000000005</v>
      </c>
      <c r="K11" s="178">
        <v>19515.14</v>
      </c>
      <c r="L11" s="178">
        <v>308033.66000000015</v>
      </c>
      <c r="M11" s="178">
        <v>61203.91</v>
      </c>
      <c r="N11" s="178">
        <v>1602296.4999999991</v>
      </c>
      <c r="O11" s="178">
        <v>160599.08999999994</v>
      </c>
      <c r="P11" s="178">
        <v>297018.65999999997</v>
      </c>
      <c r="Q11" s="178">
        <v>174075.76</v>
      </c>
      <c r="R11" s="178">
        <v>602847.85000000021</v>
      </c>
      <c r="S11" s="178">
        <v>303128.53000000026</v>
      </c>
      <c r="T11" s="178">
        <v>121152.37000000001</v>
      </c>
      <c r="U11" s="178">
        <v>50533.929999999993</v>
      </c>
      <c r="V11" s="178">
        <v>254661.56000000003</v>
      </c>
      <c r="W11" s="178">
        <v>203695.38999999987</v>
      </c>
      <c r="X11" s="178">
        <v>359596.1</v>
      </c>
      <c r="Y11" s="178">
        <v>320689.92000000004</v>
      </c>
      <c r="Z11" s="178">
        <v>353553.4800000001</v>
      </c>
      <c r="AA11" s="178">
        <v>418926.8600000001</v>
      </c>
      <c r="AB11" s="178">
        <v>76519.590000000011</v>
      </c>
      <c r="AC11" s="178">
        <v>282429.13000000012</v>
      </c>
      <c r="AD11" s="178">
        <v>227963.09000000003</v>
      </c>
      <c r="AE11" s="178">
        <v>994583.74000000022</v>
      </c>
      <c r="AF11" s="178">
        <v>236405.39</v>
      </c>
      <c r="AG11" s="178">
        <v>1231407.1399999992</v>
      </c>
      <c r="AH11" s="178">
        <v>37790.470000000008</v>
      </c>
      <c r="AI11" s="178">
        <v>589073.8899999999</v>
      </c>
      <c r="AJ11" s="178">
        <v>93889.479999999967</v>
      </c>
      <c r="AK11" s="178">
        <v>96796.589999999982</v>
      </c>
      <c r="AL11" s="178">
        <v>88739.890000000014</v>
      </c>
      <c r="AM11" s="178">
        <v>41668.849999999991</v>
      </c>
      <c r="AN11" s="178">
        <v>910031.85999999964</v>
      </c>
      <c r="AO11" s="178">
        <v>476450.53000000014</v>
      </c>
      <c r="AP11" s="178">
        <v>261905.17000000007</v>
      </c>
      <c r="AQ11" s="178">
        <v>153935.01</v>
      </c>
      <c r="AR11" s="178">
        <v>736719.51</v>
      </c>
      <c r="AS11" s="178">
        <v>91060.02999999997</v>
      </c>
      <c r="AT11" s="178">
        <v>2107.85</v>
      </c>
      <c r="AU11" s="178">
        <v>396493.01000000024</v>
      </c>
      <c r="AV11" s="178">
        <v>524062.44000000029</v>
      </c>
      <c r="AW11" s="178">
        <v>172618.36000000013</v>
      </c>
      <c r="AX11" s="178">
        <v>11.89</v>
      </c>
      <c r="AY11" s="178">
        <v>1236333.3699999994</v>
      </c>
      <c r="AZ11" s="178">
        <v>37728.46</v>
      </c>
      <c r="BA11" s="178">
        <v>874288.19000000018</v>
      </c>
      <c r="BB11" s="178">
        <v>630563.91999999981</v>
      </c>
      <c r="BC11" s="178">
        <v>148369.19999999998</v>
      </c>
      <c r="BD11" s="178">
        <v>98165.399999999951</v>
      </c>
      <c r="BE11" s="178">
        <v>223244.71999999994</v>
      </c>
      <c r="BF11" s="178">
        <v>53233.850000000013</v>
      </c>
      <c r="BG11" s="178">
        <v>112492.65999999999</v>
      </c>
      <c r="BH11" s="178">
        <v>17454.910000000003</v>
      </c>
      <c r="BI11" s="178">
        <v>173294.72</v>
      </c>
      <c r="BJ11" s="178">
        <v>13164.53</v>
      </c>
      <c r="BK11" s="178">
        <v>784.05</v>
      </c>
      <c r="BL11" s="178">
        <v>680362.58000000007</v>
      </c>
      <c r="BM11" s="178">
        <v>304285.39999999991</v>
      </c>
      <c r="BN11" s="178">
        <v>118897.94</v>
      </c>
      <c r="BO11" s="178">
        <v>55005.9</v>
      </c>
      <c r="BP11" s="178">
        <f t="shared" si="6"/>
        <v>20574300.269999992</v>
      </c>
      <c r="BR11" s="170" t="s">
        <v>16</v>
      </c>
      <c r="BS11" s="201">
        <f t="shared" si="0"/>
        <v>8229.7454759999982</v>
      </c>
      <c r="BT11" s="201">
        <f t="shared" si="0"/>
        <v>840.05218500000035</v>
      </c>
      <c r="BU11" s="201">
        <f t="shared" si="0"/>
        <v>26217.837029999966</v>
      </c>
      <c r="BV11" s="201">
        <f t="shared" si="0"/>
        <v>803.67587999999955</v>
      </c>
      <c r="BW11" s="201">
        <f t="shared" si="0"/>
        <v>11026.185046000001</v>
      </c>
      <c r="BX11" s="201">
        <f t="shared" si="0"/>
        <v>1178.6992139999998</v>
      </c>
      <c r="BY11" s="201">
        <f t="shared" si="0"/>
        <v>1404.7458480000003</v>
      </c>
      <c r="BZ11" s="201">
        <f t="shared" si="0"/>
        <v>5173.1786210000009</v>
      </c>
      <c r="CA11" s="201">
        <f t="shared" si="0"/>
        <v>28.798196000000004</v>
      </c>
      <c r="CB11" s="201">
        <f t="shared" si="0"/>
        <v>7.8060559999999999</v>
      </c>
      <c r="CC11" s="201">
        <f t="shared" si="0"/>
        <v>4466.4880700000022</v>
      </c>
      <c r="CD11" s="201">
        <f t="shared" si="0"/>
        <v>281.53798599999999</v>
      </c>
      <c r="CE11" s="201">
        <f t="shared" si="0"/>
        <v>105751.56899999994</v>
      </c>
      <c r="CF11" s="201">
        <f t="shared" si="0"/>
        <v>594.21663299999977</v>
      </c>
      <c r="CG11" s="201">
        <f t="shared" si="0"/>
        <v>1782.11196</v>
      </c>
      <c r="CH11" s="201">
        <f t="shared" si="0"/>
        <v>835.56364799999994</v>
      </c>
      <c r="CI11" s="201">
        <f t="shared" si="0"/>
        <v>19411.700770000007</v>
      </c>
      <c r="CJ11" s="201">
        <f t="shared" si="0"/>
        <v>6396.0119830000058</v>
      </c>
      <c r="CK11" s="201">
        <f t="shared" si="0"/>
        <v>932.8732490000001</v>
      </c>
      <c r="CL11" s="201">
        <f t="shared" si="0"/>
        <v>656.94108999999992</v>
      </c>
      <c r="CM11" s="201">
        <f t="shared" si="0"/>
        <v>101.86462400000002</v>
      </c>
      <c r="CN11" s="201">
        <f t="shared" si="0"/>
        <v>1344.3895739999991</v>
      </c>
      <c r="CO11" s="201">
        <f t="shared" si="0"/>
        <v>7551.5181000000002</v>
      </c>
      <c r="CP11" s="201">
        <f t="shared" si="7"/>
        <v>8754.8348160000023</v>
      </c>
      <c r="CQ11" s="201">
        <f t="shared" si="1"/>
        <v>671.75161200000014</v>
      </c>
      <c r="CR11" s="201">
        <f t="shared" si="1"/>
        <v>3183.8441360000006</v>
      </c>
      <c r="CS11" s="201">
        <f t="shared" si="1"/>
        <v>214.25485200000003</v>
      </c>
      <c r="CT11" s="201">
        <f t="shared" si="1"/>
        <v>1186.2023460000005</v>
      </c>
      <c r="CU11" s="201">
        <f t="shared" si="1"/>
        <v>1572.9453210000001</v>
      </c>
      <c r="CV11" s="201">
        <f t="shared" si="1"/>
        <v>52812.396594000013</v>
      </c>
      <c r="CW11" s="201">
        <f t="shared" si="1"/>
        <v>3356.9565380000004</v>
      </c>
      <c r="CX11" s="201">
        <f t="shared" si="1"/>
        <v>125110.96542399991</v>
      </c>
      <c r="CY11" s="201">
        <f t="shared" si="1"/>
        <v>60.464752000000018</v>
      </c>
      <c r="CZ11" s="201">
        <f t="shared" si="1"/>
        <v>4182.4246189999994</v>
      </c>
      <c r="DA11" s="201">
        <f t="shared" si="1"/>
        <v>657.22635999999977</v>
      </c>
      <c r="DB11" s="201">
        <f t="shared" si="1"/>
        <v>542.06090399999994</v>
      </c>
      <c r="DC11" s="201">
        <f t="shared" si="1"/>
        <v>816.40698800000007</v>
      </c>
      <c r="DD11" s="201">
        <f t="shared" si="1"/>
        <v>0</v>
      </c>
      <c r="DE11" s="201">
        <f t="shared" si="1"/>
        <v>31760.111913999986</v>
      </c>
      <c r="DF11" s="201">
        <f t="shared" si="1"/>
        <v>6717.9524730000021</v>
      </c>
      <c r="DG11" s="201">
        <f t="shared" si="2"/>
        <v>3457.1482440000009</v>
      </c>
      <c r="DH11" s="201">
        <f t="shared" si="2"/>
        <v>0</v>
      </c>
      <c r="DI11" s="201">
        <f t="shared" si="2"/>
        <v>7072.5072959999998</v>
      </c>
      <c r="DJ11" s="201">
        <f t="shared" si="2"/>
        <v>1101.8263629999997</v>
      </c>
      <c r="DK11" s="201">
        <f t="shared" si="2"/>
        <v>4.0049149999999996</v>
      </c>
      <c r="DL11" s="201">
        <f t="shared" si="2"/>
        <v>2735.8017690000015</v>
      </c>
      <c r="DM11" s="201">
        <f t="shared" si="2"/>
        <v>41558.151492000019</v>
      </c>
      <c r="DN11" s="201">
        <f t="shared" si="2"/>
        <v>310.71304800000024</v>
      </c>
      <c r="DO11" s="201">
        <f t="shared" si="2"/>
        <v>1.3079000000000002E-2</v>
      </c>
      <c r="DP11" s="201">
        <f t="shared" si="2"/>
        <v>29795.634216999984</v>
      </c>
      <c r="DQ11" s="201">
        <f t="shared" si="2"/>
        <v>226.37075999999999</v>
      </c>
      <c r="DR11" s="201">
        <f t="shared" si="2"/>
        <v>24305.211682000005</v>
      </c>
      <c r="DS11" s="201">
        <f t="shared" si="2"/>
        <v>3341.9887759999988</v>
      </c>
      <c r="DT11" s="201">
        <f t="shared" si="2"/>
        <v>1142.4428399999999</v>
      </c>
      <c r="DU11" s="201">
        <f t="shared" si="2"/>
        <v>1158.3517199999994</v>
      </c>
      <c r="DV11" s="201">
        <f t="shared" si="2"/>
        <v>602.76074399999993</v>
      </c>
      <c r="DW11" s="201">
        <f t="shared" si="3"/>
        <v>117.11447000000004</v>
      </c>
      <c r="DX11" s="201">
        <f t="shared" si="3"/>
        <v>2024.8678799999996</v>
      </c>
      <c r="DY11" s="201">
        <f t="shared" si="3"/>
        <v>0</v>
      </c>
      <c r="DZ11" s="201">
        <f t="shared" si="3"/>
        <v>277.27155200000004</v>
      </c>
      <c r="EA11" s="201">
        <f t="shared" si="3"/>
        <v>21.063248000000002</v>
      </c>
      <c r="EB11" s="201">
        <f t="shared" si="3"/>
        <v>20.542110000000001</v>
      </c>
      <c r="EC11" s="201">
        <f t="shared" si="3"/>
        <v>2789.4865780000005</v>
      </c>
      <c r="ED11" s="201">
        <f t="shared" si="3"/>
        <v>1612.7126199999996</v>
      </c>
      <c r="EE11" s="201">
        <f t="shared" si="3"/>
        <v>4506.2319260000004</v>
      </c>
      <c r="EF11" s="201">
        <f t="shared" si="3"/>
        <v>0</v>
      </c>
      <c r="EG11" s="201">
        <f t="shared" si="8"/>
        <v>574800.52721699991</v>
      </c>
      <c r="EH11" s="171">
        <f t="shared" si="4"/>
        <v>0.13971936688899186</v>
      </c>
      <c r="EI11" s="171">
        <f t="shared" si="5"/>
        <v>0.13350000000000001</v>
      </c>
      <c r="EK11" s="172">
        <f t="shared" si="9"/>
        <v>0.13350000000000001</v>
      </c>
      <c r="EM11" s="170" t="s">
        <v>16</v>
      </c>
      <c r="EN11" s="171">
        <v>0.13350000000000001</v>
      </c>
      <c r="EO11" s="171">
        <v>0.1043</v>
      </c>
      <c r="EP11" s="172">
        <f t="shared" si="10"/>
        <v>-2.9200000000000004E-2</v>
      </c>
      <c r="ER11" s="170">
        <v>37</v>
      </c>
      <c r="ES11" s="172">
        <v>0.1226</v>
      </c>
      <c r="ET11" s="188">
        <f t="shared" si="11"/>
        <v>-1.0900000000000007E-2</v>
      </c>
      <c r="EU11" s="188">
        <f t="shared" si="12"/>
        <v>1.8299999999999997E-2</v>
      </c>
    </row>
    <row r="12" spans="1:151">
      <c r="A12" s="170" t="s">
        <v>17</v>
      </c>
      <c r="B12" s="178">
        <v>137298.68999999997</v>
      </c>
      <c r="C12" s="178">
        <v>42998.090000000018</v>
      </c>
      <c r="D12" s="178">
        <v>1004075.1799999994</v>
      </c>
      <c r="E12" s="178">
        <v>138841.55000000002</v>
      </c>
      <c r="F12" s="178">
        <v>223959.68000000002</v>
      </c>
      <c r="G12" s="178">
        <v>101107.79999999996</v>
      </c>
      <c r="H12" s="178">
        <v>89980.340000000011</v>
      </c>
      <c r="I12" s="178">
        <v>113520.54000000004</v>
      </c>
      <c r="J12" s="178">
        <v>39024.119999999995</v>
      </c>
      <c r="K12" s="178">
        <v>9829.99</v>
      </c>
      <c r="L12" s="178">
        <v>242518.39999999982</v>
      </c>
      <c r="M12" s="178">
        <v>33506.549999999988</v>
      </c>
      <c r="N12" s="178">
        <v>820053.17000000016</v>
      </c>
      <c r="O12" s="178">
        <v>117773.74</v>
      </c>
      <c r="P12" s="178">
        <v>172733.54999999993</v>
      </c>
      <c r="Q12" s="178">
        <v>83476.530000000013</v>
      </c>
      <c r="R12" s="178">
        <v>319992.9499999999</v>
      </c>
      <c r="S12" s="178">
        <v>179368.01999999984</v>
      </c>
      <c r="T12" s="178">
        <v>65295.77</v>
      </c>
      <c r="U12" s="178">
        <v>26722.910000000003</v>
      </c>
      <c r="V12" s="178">
        <v>135840.93999999997</v>
      </c>
      <c r="W12" s="178">
        <v>98049.41</v>
      </c>
      <c r="X12" s="178">
        <v>168742.53</v>
      </c>
      <c r="Y12" s="178">
        <v>139471.20000000001</v>
      </c>
      <c r="Z12" s="178">
        <v>86114.479999999981</v>
      </c>
      <c r="AA12" s="178">
        <v>189144.77999999997</v>
      </c>
      <c r="AB12" s="178">
        <v>55345.55999999999</v>
      </c>
      <c r="AC12" s="178">
        <v>257337.70000000004</v>
      </c>
      <c r="AD12" s="178">
        <v>136015.80000000005</v>
      </c>
      <c r="AE12" s="178">
        <v>585840.76</v>
      </c>
      <c r="AF12" s="178">
        <v>132558.65000000002</v>
      </c>
      <c r="AG12" s="178">
        <v>684991.05999999982</v>
      </c>
      <c r="AH12" s="178">
        <v>22543.860000000004</v>
      </c>
      <c r="AI12" s="178">
        <v>264289.15000000014</v>
      </c>
      <c r="AJ12" s="178">
        <v>50313.709999999992</v>
      </c>
      <c r="AK12" s="178">
        <v>54829.100000000013</v>
      </c>
      <c r="AL12" s="178">
        <v>48071.140000000007</v>
      </c>
      <c r="AM12" s="178">
        <v>22617.21</v>
      </c>
      <c r="AN12" s="178">
        <v>553101.91999999923</v>
      </c>
      <c r="AO12" s="178">
        <v>241770.6800000002</v>
      </c>
      <c r="AP12" s="178">
        <v>172957.09000000017</v>
      </c>
      <c r="AQ12" s="178">
        <v>83476.200000000012</v>
      </c>
      <c r="AR12" s="178">
        <v>404371.74000000011</v>
      </c>
      <c r="AS12" s="178">
        <v>58898.169999999955</v>
      </c>
      <c r="AT12" s="178">
        <v>1103.3499999999999</v>
      </c>
      <c r="AU12" s="178">
        <v>207119.08999999997</v>
      </c>
      <c r="AV12" s="178">
        <v>264015.92000000004</v>
      </c>
      <c r="AW12" s="178">
        <v>92029.620000000039</v>
      </c>
      <c r="AX12" s="178">
        <v>6.35</v>
      </c>
      <c r="AY12" s="178">
        <v>479468.4</v>
      </c>
      <c r="AZ12" s="178">
        <v>68530.389999999985</v>
      </c>
      <c r="BA12" s="178">
        <v>894429.70999999961</v>
      </c>
      <c r="BB12" s="178">
        <v>352522.78</v>
      </c>
      <c r="BC12" s="178">
        <v>80392.10000000002</v>
      </c>
      <c r="BD12" s="178">
        <v>53159.549999999981</v>
      </c>
      <c r="BE12" s="178">
        <v>119510.55999999998</v>
      </c>
      <c r="BF12" s="178">
        <v>27928.919999999991</v>
      </c>
      <c r="BG12" s="178">
        <v>60806.55</v>
      </c>
      <c r="BH12" s="178">
        <v>9302.4000000000015</v>
      </c>
      <c r="BI12" s="178">
        <v>131981.64000000001</v>
      </c>
      <c r="BJ12" s="178">
        <v>7222.5099999999993</v>
      </c>
      <c r="BK12" s="178">
        <v>398.32999999999993</v>
      </c>
      <c r="BL12" s="178">
        <v>208746.55999999997</v>
      </c>
      <c r="BM12" s="178">
        <v>160165.19000000006</v>
      </c>
      <c r="BN12" s="178">
        <v>64191.41</v>
      </c>
      <c r="BO12" s="178">
        <v>28744.99</v>
      </c>
      <c r="BP12" s="178">
        <f t="shared" si="6"/>
        <v>11920546.729999999</v>
      </c>
      <c r="BR12" s="170" t="s">
        <v>17</v>
      </c>
      <c r="BS12" s="201">
        <f t="shared" si="0"/>
        <v>4448.4775559999989</v>
      </c>
      <c r="BT12" s="201">
        <f t="shared" si="0"/>
        <v>451.47994500000021</v>
      </c>
      <c r="BU12" s="201">
        <f t="shared" si="0"/>
        <v>26005.547161999984</v>
      </c>
      <c r="BV12" s="201">
        <f t="shared" si="0"/>
        <v>777.51268000000005</v>
      </c>
      <c r="BW12" s="201">
        <f t="shared" si="0"/>
        <v>7032.333952</v>
      </c>
      <c r="BX12" s="201">
        <f t="shared" si="0"/>
        <v>667.31147999999973</v>
      </c>
      <c r="BY12" s="201">
        <f t="shared" si="0"/>
        <v>782.82895800000006</v>
      </c>
      <c r="BZ12" s="201">
        <f t="shared" si="0"/>
        <v>2803.9573380000011</v>
      </c>
      <c r="CA12" s="201">
        <f t="shared" si="0"/>
        <v>15.609647999999998</v>
      </c>
      <c r="CB12" s="201">
        <f t="shared" si="0"/>
        <v>3.9319960000000003</v>
      </c>
      <c r="CC12" s="201">
        <f t="shared" si="0"/>
        <v>3516.5167999999976</v>
      </c>
      <c r="CD12" s="201">
        <f t="shared" si="0"/>
        <v>154.13012999999995</v>
      </c>
      <c r="CE12" s="201">
        <f t="shared" si="0"/>
        <v>54123.509220000014</v>
      </c>
      <c r="CF12" s="201">
        <f t="shared" si="0"/>
        <v>435.76283800000004</v>
      </c>
      <c r="CG12" s="201">
        <f t="shared" si="0"/>
        <v>1036.4012999999995</v>
      </c>
      <c r="CH12" s="201">
        <f t="shared" si="0"/>
        <v>400.68734400000005</v>
      </c>
      <c r="CI12" s="201">
        <f t="shared" si="0"/>
        <v>10303.772989999996</v>
      </c>
      <c r="CJ12" s="201">
        <f t="shared" si="0"/>
        <v>3784.6652219999969</v>
      </c>
      <c r="CK12" s="201">
        <f t="shared" si="0"/>
        <v>502.77742899999998</v>
      </c>
      <c r="CL12" s="201">
        <f t="shared" si="0"/>
        <v>347.39783000000006</v>
      </c>
      <c r="CM12" s="201">
        <f t="shared" si="0"/>
        <v>54.336375999999994</v>
      </c>
      <c r="CN12" s="201">
        <f t="shared" si="0"/>
        <v>647.12610600000005</v>
      </c>
      <c r="CO12" s="201">
        <f t="shared" si="0"/>
        <v>3543.5931300000002</v>
      </c>
      <c r="CP12" s="201">
        <f t="shared" si="7"/>
        <v>3807.5637600000005</v>
      </c>
      <c r="CQ12" s="201">
        <f t="shared" si="1"/>
        <v>163.61751199999998</v>
      </c>
      <c r="CR12" s="201">
        <f t="shared" si="1"/>
        <v>1437.5003279999999</v>
      </c>
      <c r="CS12" s="201">
        <f t="shared" si="1"/>
        <v>154.96756799999997</v>
      </c>
      <c r="CT12" s="201">
        <f t="shared" si="1"/>
        <v>1080.81834</v>
      </c>
      <c r="CU12" s="201">
        <f t="shared" si="1"/>
        <v>938.50902000000031</v>
      </c>
      <c r="CV12" s="201">
        <f t="shared" si="1"/>
        <v>31108.144356000001</v>
      </c>
      <c r="CW12" s="201">
        <f t="shared" si="1"/>
        <v>1882.3328300000005</v>
      </c>
      <c r="CX12" s="201">
        <f t="shared" si="1"/>
        <v>69595.091695999974</v>
      </c>
      <c r="CY12" s="201">
        <f t="shared" si="1"/>
        <v>36.070176000000011</v>
      </c>
      <c r="CZ12" s="201">
        <f t="shared" si="1"/>
        <v>1876.4529650000011</v>
      </c>
      <c r="DA12" s="201">
        <f t="shared" si="1"/>
        <v>352.19596999999993</v>
      </c>
      <c r="DB12" s="201">
        <f t="shared" si="1"/>
        <v>307.04296000000005</v>
      </c>
      <c r="DC12" s="201">
        <f t="shared" si="1"/>
        <v>442.25448800000004</v>
      </c>
      <c r="DD12" s="201">
        <f t="shared" si="1"/>
        <v>0</v>
      </c>
      <c r="DE12" s="201">
        <f t="shared" si="1"/>
        <v>19303.257007999975</v>
      </c>
      <c r="DF12" s="201">
        <f t="shared" si="1"/>
        <v>3408.9665880000025</v>
      </c>
      <c r="DG12" s="201">
        <f t="shared" si="2"/>
        <v>2283.0335880000021</v>
      </c>
      <c r="DH12" s="201">
        <f t="shared" si="2"/>
        <v>0</v>
      </c>
      <c r="DI12" s="201">
        <f t="shared" si="2"/>
        <v>3881.9687040000008</v>
      </c>
      <c r="DJ12" s="201">
        <f t="shared" si="2"/>
        <v>712.66785699999946</v>
      </c>
      <c r="DK12" s="201">
        <f t="shared" si="2"/>
        <v>2.096365</v>
      </c>
      <c r="DL12" s="201">
        <f t="shared" si="2"/>
        <v>1429.1217209999998</v>
      </c>
      <c r="DM12" s="201">
        <f t="shared" si="2"/>
        <v>20936.462456000001</v>
      </c>
      <c r="DN12" s="201">
        <f t="shared" si="2"/>
        <v>165.65331600000007</v>
      </c>
      <c r="DO12" s="201">
        <f t="shared" si="2"/>
        <v>6.9849999999999999E-3</v>
      </c>
      <c r="DP12" s="201">
        <f t="shared" si="2"/>
        <v>11555.18844</v>
      </c>
      <c r="DQ12" s="201">
        <f t="shared" si="2"/>
        <v>411.1823399999999</v>
      </c>
      <c r="DR12" s="201">
        <f t="shared" si="2"/>
        <v>24865.145937999987</v>
      </c>
      <c r="DS12" s="201">
        <f t="shared" si="2"/>
        <v>1868.3707340000001</v>
      </c>
      <c r="DT12" s="201">
        <f t="shared" si="2"/>
        <v>619.01917000000014</v>
      </c>
      <c r="DU12" s="201">
        <f t="shared" si="2"/>
        <v>627.28268999999977</v>
      </c>
      <c r="DV12" s="201">
        <f t="shared" si="2"/>
        <v>322.67851199999996</v>
      </c>
      <c r="DW12" s="201">
        <f t="shared" si="3"/>
        <v>61.443623999999986</v>
      </c>
      <c r="DX12" s="201">
        <f t="shared" si="3"/>
        <v>1094.5179000000001</v>
      </c>
      <c r="DY12" s="201">
        <f t="shared" si="3"/>
        <v>0</v>
      </c>
      <c r="DZ12" s="201">
        <f t="shared" si="3"/>
        <v>211.17062400000003</v>
      </c>
      <c r="EA12" s="201">
        <f t="shared" si="3"/>
        <v>11.556016</v>
      </c>
      <c r="EB12" s="201">
        <f t="shared" si="3"/>
        <v>10.436245999999999</v>
      </c>
      <c r="EC12" s="201">
        <f t="shared" si="3"/>
        <v>855.86089599999991</v>
      </c>
      <c r="ED12" s="201">
        <f t="shared" si="3"/>
        <v>848.87550700000031</v>
      </c>
      <c r="EE12" s="201">
        <f t="shared" si="3"/>
        <v>2432.8544390000002</v>
      </c>
      <c r="EF12" s="201">
        <f t="shared" si="3"/>
        <v>0</v>
      </c>
      <c r="EG12" s="201">
        <f t="shared" si="8"/>
        <v>332941.04706299998</v>
      </c>
      <c r="EH12" s="171">
        <f t="shared" si="4"/>
        <v>8.0929487890742155E-2</v>
      </c>
      <c r="EI12" s="171">
        <f t="shared" si="5"/>
        <v>7.7299999999999994E-2</v>
      </c>
      <c r="EK12" s="172">
        <f t="shared" si="9"/>
        <v>7.7299999999999994E-2</v>
      </c>
      <c r="EM12" s="170" t="s">
        <v>17</v>
      </c>
      <c r="EN12" s="171">
        <v>7.7299999999999994E-2</v>
      </c>
      <c r="EO12" s="171">
        <v>6.1199999999999997E-2</v>
      </c>
      <c r="EP12" s="172">
        <f t="shared" si="10"/>
        <v>-1.6099999999999996E-2</v>
      </c>
      <c r="ER12" s="170">
        <v>38</v>
      </c>
      <c r="ES12" s="172">
        <v>7.3700000000000002E-2</v>
      </c>
      <c r="ET12" s="172">
        <f t="shared" si="11"/>
        <v>-3.5999999999999921E-3</v>
      </c>
      <c r="EU12" s="188">
        <f t="shared" si="12"/>
        <v>1.2500000000000004E-2</v>
      </c>
    </row>
    <row r="13" spans="1:151">
      <c r="A13" s="170" t="s">
        <v>18</v>
      </c>
      <c r="B13" s="178">
        <v>2918.090000000002</v>
      </c>
      <c r="C13" s="178">
        <v>1642.06</v>
      </c>
      <c r="D13" s="178">
        <v>7513.6900000000032</v>
      </c>
      <c r="E13" s="178"/>
      <c r="F13" s="178">
        <v>9835.0000000000127</v>
      </c>
      <c r="G13" s="178"/>
      <c r="H13" s="178">
        <v>3.3</v>
      </c>
      <c r="I13" s="178">
        <v>3459.5699999999997</v>
      </c>
      <c r="J13" s="178">
        <v>972.07</v>
      </c>
      <c r="K13" s="178">
        <v>157.98999999999998</v>
      </c>
      <c r="L13" s="178">
        <v>3550.0299999999984</v>
      </c>
      <c r="M13" s="178">
        <v>923.43000000000018</v>
      </c>
      <c r="N13" s="178"/>
      <c r="O13" s="178">
        <v>5.59</v>
      </c>
      <c r="P13" s="178"/>
      <c r="Q13" s="178">
        <v>375.72999999999996</v>
      </c>
      <c r="R13" s="178"/>
      <c r="S13" s="178"/>
      <c r="T13" s="178">
        <v>1.81</v>
      </c>
      <c r="U13" s="178"/>
      <c r="V13" s="178"/>
      <c r="W13" s="178">
        <v>592.03000000000009</v>
      </c>
      <c r="X13" s="178">
        <v>953.43</v>
      </c>
      <c r="Y13" s="178">
        <v>720.61000000000024</v>
      </c>
      <c r="Z13" s="178"/>
      <c r="AA13" s="178"/>
      <c r="AB13" s="178">
        <v>401.19</v>
      </c>
      <c r="AC13" s="178"/>
      <c r="AD13" s="178"/>
      <c r="AE13" s="178"/>
      <c r="AF13" s="178"/>
      <c r="AG13" s="178"/>
      <c r="AH13" s="178"/>
      <c r="AI13" s="178"/>
      <c r="AJ13" s="178">
        <v>1370.2499999999995</v>
      </c>
      <c r="AK13" s="178">
        <v>703.71999999999991</v>
      </c>
      <c r="AL13" s="178">
        <v>1195.4000000000005</v>
      </c>
      <c r="AM13" s="178">
        <v>559.49000000000012</v>
      </c>
      <c r="AN13" s="178">
        <v>6.9700000000000006</v>
      </c>
      <c r="AO13" s="178">
        <v>916.29999999999984</v>
      </c>
      <c r="AP13" s="178">
        <v>1070.3099999999997</v>
      </c>
      <c r="AQ13" s="178">
        <v>2070.9699999999998</v>
      </c>
      <c r="AR13" s="178"/>
      <c r="AS13" s="178">
        <v>816.9699999999998</v>
      </c>
      <c r="AT13" s="178">
        <v>41.45</v>
      </c>
      <c r="AU13" s="178">
        <v>5391.4199999999992</v>
      </c>
      <c r="AV13" s="178">
        <v>4062.8200000000006</v>
      </c>
      <c r="AW13" s="178">
        <v>7675.6899999999987</v>
      </c>
      <c r="AX13" s="178">
        <v>3862.7499999999991</v>
      </c>
      <c r="AY13" s="178">
        <v>18.86</v>
      </c>
      <c r="AZ13" s="178">
        <v>40.010000000000005</v>
      </c>
      <c r="BA13" s="178"/>
      <c r="BB13" s="178"/>
      <c r="BC13" s="178">
        <v>1994.17</v>
      </c>
      <c r="BD13" s="178">
        <v>1403.4300000000003</v>
      </c>
      <c r="BE13" s="178">
        <v>81.88000000000001</v>
      </c>
      <c r="BF13" s="178"/>
      <c r="BG13" s="178">
        <v>1253.2099999999998</v>
      </c>
      <c r="BH13" s="178">
        <v>384</v>
      </c>
      <c r="BI13" s="178">
        <v>322.58999999999992</v>
      </c>
      <c r="BJ13" s="178">
        <v>172.54000000000002</v>
      </c>
      <c r="BK13" s="178">
        <v>21757.950000000004</v>
      </c>
      <c r="BL13" s="178">
        <v>130.07000000000005</v>
      </c>
      <c r="BM13" s="178">
        <v>3536.6800000000021</v>
      </c>
      <c r="BN13" s="178">
        <v>1562.12</v>
      </c>
      <c r="BO13" s="178">
        <v>746.38000000000011</v>
      </c>
      <c r="BP13" s="178">
        <f t="shared" si="6"/>
        <v>97174.020000000062</v>
      </c>
      <c r="BR13" s="170" t="s">
        <v>18</v>
      </c>
      <c r="BS13" s="201">
        <f t="shared" si="0"/>
        <v>94.546116000000055</v>
      </c>
      <c r="BT13" s="201">
        <f t="shared" si="0"/>
        <v>17.241630000000001</v>
      </c>
      <c r="BU13" s="201">
        <f t="shared" si="0"/>
        <v>194.60457100000008</v>
      </c>
      <c r="BV13" s="201">
        <f t="shared" si="0"/>
        <v>0</v>
      </c>
      <c r="BW13" s="201">
        <f t="shared" si="0"/>
        <v>308.81900000000036</v>
      </c>
      <c r="BX13" s="201">
        <f t="shared" si="0"/>
        <v>0</v>
      </c>
      <c r="BY13" s="201">
        <f t="shared" si="0"/>
        <v>2.8709999999999996E-2</v>
      </c>
      <c r="BZ13" s="201">
        <f t="shared" si="0"/>
        <v>85.451378999999989</v>
      </c>
      <c r="CA13" s="201">
        <f t="shared" si="0"/>
        <v>0.38882800000000006</v>
      </c>
      <c r="CB13" s="201">
        <f t="shared" si="0"/>
        <v>6.3196000000000002E-2</v>
      </c>
      <c r="CC13" s="201">
        <f t="shared" si="0"/>
        <v>51.475434999999976</v>
      </c>
      <c r="CD13" s="201">
        <f t="shared" si="0"/>
        <v>4.2477780000000012</v>
      </c>
      <c r="CE13" s="201">
        <f t="shared" si="0"/>
        <v>0</v>
      </c>
      <c r="CF13" s="201">
        <f t="shared" si="0"/>
        <v>2.0683E-2</v>
      </c>
      <c r="CG13" s="201">
        <f t="shared" si="0"/>
        <v>0</v>
      </c>
      <c r="CH13" s="201">
        <f t="shared" si="0"/>
        <v>1.8035039999999996</v>
      </c>
      <c r="CI13" s="201">
        <f t="shared" si="0"/>
        <v>0</v>
      </c>
      <c r="CJ13" s="201">
        <f t="shared" si="0"/>
        <v>0</v>
      </c>
      <c r="CK13" s="201">
        <f t="shared" si="0"/>
        <v>1.3937000000000001E-2</v>
      </c>
      <c r="CL13" s="201">
        <f t="shared" si="0"/>
        <v>0</v>
      </c>
      <c r="CM13" s="201">
        <f t="shared" si="0"/>
        <v>0</v>
      </c>
      <c r="CN13" s="201">
        <f t="shared" si="0"/>
        <v>3.9073980000000006</v>
      </c>
      <c r="CO13" s="201">
        <f t="shared" si="0"/>
        <v>20.022030000000001</v>
      </c>
      <c r="CP13" s="201">
        <f t="shared" si="7"/>
        <v>19.672653000000007</v>
      </c>
      <c r="CQ13" s="201">
        <f t="shared" si="1"/>
        <v>0</v>
      </c>
      <c r="CR13" s="201">
        <f t="shared" si="1"/>
        <v>0</v>
      </c>
      <c r="CS13" s="201">
        <f t="shared" si="1"/>
        <v>1.123332</v>
      </c>
      <c r="CT13" s="201">
        <f t="shared" si="1"/>
        <v>0</v>
      </c>
      <c r="CU13" s="201">
        <f t="shared" si="1"/>
        <v>0</v>
      </c>
      <c r="CV13" s="201">
        <f t="shared" si="1"/>
        <v>0</v>
      </c>
      <c r="CW13" s="201">
        <f t="shared" si="1"/>
        <v>0</v>
      </c>
      <c r="CX13" s="201">
        <f t="shared" si="1"/>
        <v>0</v>
      </c>
      <c r="CY13" s="201">
        <f t="shared" si="1"/>
        <v>0</v>
      </c>
      <c r="CZ13" s="201">
        <f t="shared" si="1"/>
        <v>0</v>
      </c>
      <c r="DA13" s="201">
        <f t="shared" si="1"/>
        <v>9.5917499999999976</v>
      </c>
      <c r="DB13" s="201">
        <f t="shared" si="1"/>
        <v>3.9408319999999994</v>
      </c>
      <c r="DC13" s="201">
        <f t="shared" si="1"/>
        <v>10.997680000000004</v>
      </c>
      <c r="DD13" s="201">
        <f t="shared" si="1"/>
        <v>0</v>
      </c>
      <c r="DE13" s="201">
        <f t="shared" si="1"/>
        <v>0.24325300000000002</v>
      </c>
      <c r="DF13" s="201">
        <f t="shared" si="1"/>
        <v>12.919829999999997</v>
      </c>
      <c r="DG13" s="201">
        <f t="shared" si="2"/>
        <v>14.128091999999997</v>
      </c>
      <c r="DH13" s="201">
        <f t="shared" si="2"/>
        <v>0</v>
      </c>
      <c r="DI13" s="201">
        <f t="shared" si="2"/>
        <v>0</v>
      </c>
      <c r="DJ13" s="201">
        <f t="shared" si="2"/>
        <v>9.885336999999998</v>
      </c>
      <c r="DK13" s="201">
        <f t="shared" si="2"/>
        <v>7.8755000000000006E-2</v>
      </c>
      <c r="DL13" s="201">
        <f t="shared" si="2"/>
        <v>37.200797999999992</v>
      </c>
      <c r="DM13" s="201">
        <f t="shared" si="2"/>
        <v>322.18162600000005</v>
      </c>
      <c r="DN13" s="201">
        <f t="shared" si="2"/>
        <v>13.816241999999997</v>
      </c>
      <c r="DO13" s="201">
        <f t="shared" si="2"/>
        <v>4.2490249999999996</v>
      </c>
      <c r="DP13" s="201">
        <f t="shared" si="2"/>
        <v>0.45452599999999999</v>
      </c>
      <c r="DQ13" s="201">
        <f t="shared" si="2"/>
        <v>0.24006000000000002</v>
      </c>
      <c r="DR13" s="201">
        <f t="shared" si="2"/>
        <v>0</v>
      </c>
      <c r="DS13" s="201">
        <f t="shared" si="2"/>
        <v>0</v>
      </c>
      <c r="DT13" s="201">
        <f t="shared" si="2"/>
        <v>15.355109000000001</v>
      </c>
      <c r="DU13" s="201">
        <f t="shared" si="2"/>
        <v>16.560474000000003</v>
      </c>
      <c r="DV13" s="201">
        <f t="shared" si="2"/>
        <v>0.22107600000000005</v>
      </c>
      <c r="DW13" s="201">
        <f t="shared" si="3"/>
        <v>0</v>
      </c>
      <c r="DX13" s="201">
        <f t="shared" si="3"/>
        <v>22.557779999999994</v>
      </c>
      <c r="DY13" s="201">
        <f t="shared" si="3"/>
        <v>0</v>
      </c>
      <c r="DZ13" s="201">
        <f t="shared" si="3"/>
        <v>0.51614399999999994</v>
      </c>
      <c r="EA13" s="201">
        <f t="shared" si="3"/>
        <v>0.27606400000000003</v>
      </c>
      <c r="EB13" s="201">
        <f t="shared" si="3"/>
        <v>570.05829000000017</v>
      </c>
      <c r="EC13" s="201">
        <f t="shared" si="3"/>
        <v>0.53328700000000029</v>
      </c>
      <c r="ED13" s="201">
        <f t="shared" si="3"/>
        <v>18.74440400000001</v>
      </c>
      <c r="EE13" s="201">
        <f t="shared" si="3"/>
        <v>59.204348000000003</v>
      </c>
      <c r="EF13" s="201">
        <f t="shared" si="3"/>
        <v>0</v>
      </c>
      <c r="EG13" s="201">
        <f t="shared" si="8"/>
        <v>1947.3849620000012</v>
      </c>
      <c r="EH13" s="171">
        <f t="shared" si="4"/>
        <v>4.733596806132793E-4</v>
      </c>
      <c r="EI13" s="171">
        <f t="shared" si="5"/>
        <v>5.0000000000000001E-4</v>
      </c>
      <c r="EK13" s="172">
        <f t="shared" si="9"/>
        <v>5.0000000000000001E-4</v>
      </c>
      <c r="EM13" s="170" t="s">
        <v>18</v>
      </c>
      <c r="EN13" s="171">
        <v>5.0000000000000001E-4</v>
      </c>
      <c r="EO13" s="171">
        <v>8.9999999999999998E-4</v>
      </c>
      <c r="EP13" s="172">
        <f t="shared" si="10"/>
        <v>3.9999999999999996E-4</v>
      </c>
      <c r="ER13" s="170">
        <v>44</v>
      </c>
      <c r="ES13" s="172">
        <v>5.9999999999999995E-4</v>
      </c>
      <c r="ET13" s="172">
        <f t="shared" si="11"/>
        <v>9.9999999999999937E-5</v>
      </c>
      <c r="EU13" s="172">
        <f t="shared" si="12"/>
        <v>-3.0000000000000003E-4</v>
      </c>
    </row>
    <row r="14" spans="1:151">
      <c r="A14" s="170" t="s">
        <v>19</v>
      </c>
      <c r="B14" s="178">
        <v>725382.54999999981</v>
      </c>
      <c r="C14" s="178">
        <v>371265.91000000003</v>
      </c>
      <c r="D14" s="178">
        <v>4106082.2699999986</v>
      </c>
      <c r="E14" s="178"/>
      <c r="F14" s="178">
        <v>930767.92999999935</v>
      </c>
      <c r="G14" s="178"/>
      <c r="H14" s="178">
        <v>812.66</v>
      </c>
      <c r="I14" s="178">
        <v>823244.12</v>
      </c>
      <c r="J14" s="178">
        <v>363604.35000000009</v>
      </c>
      <c r="K14" s="178">
        <v>140354.67999999996</v>
      </c>
      <c r="L14" s="178">
        <v>1532104.0400000003</v>
      </c>
      <c r="M14" s="178">
        <v>217431.40999999997</v>
      </c>
      <c r="N14" s="178"/>
      <c r="O14" s="178">
        <v>2770.04</v>
      </c>
      <c r="P14" s="178"/>
      <c r="Q14" s="178">
        <v>204572.19000000003</v>
      </c>
      <c r="R14" s="178"/>
      <c r="S14" s="178"/>
      <c r="T14" s="178">
        <v>925.8</v>
      </c>
      <c r="U14" s="178"/>
      <c r="V14" s="178"/>
      <c r="W14" s="178">
        <v>349083.45999999996</v>
      </c>
      <c r="X14" s="178">
        <v>601629.52</v>
      </c>
      <c r="Y14" s="178">
        <v>881155.7899999998</v>
      </c>
      <c r="Z14" s="178"/>
      <c r="AA14" s="178"/>
      <c r="AB14" s="178">
        <v>99860.950000000012</v>
      </c>
      <c r="AC14" s="178"/>
      <c r="AD14" s="178"/>
      <c r="AE14" s="178"/>
      <c r="AF14" s="178"/>
      <c r="AG14" s="178"/>
      <c r="AH14" s="178"/>
      <c r="AI14" s="178"/>
      <c r="AJ14" s="178">
        <v>341557.72000000003</v>
      </c>
      <c r="AK14" s="178">
        <v>177239.15999999997</v>
      </c>
      <c r="AL14" s="178">
        <v>298613.83</v>
      </c>
      <c r="AM14" s="178">
        <v>139389.41999999998</v>
      </c>
      <c r="AN14" s="178">
        <v>1600.99</v>
      </c>
      <c r="AO14" s="178">
        <v>23877.879999999997</v>
      </c>
      <c r="AP14" s="178">
        <v>276815.85999999987</v>
      </c>
      <c r="AQ14" s="178">
        <v>517192.93000000005</v>
      </c>
      <c r="AR14" s="178"/>
      <c r="AS14" s="178">
        <v>335723.50999999995</v>
      </c>
      <c r="AT14" s="178">
        <v>7391.8099999999995</v>
      </c>
      <c r="AU14" s="178">
        <v>1293088.1099999996</v>
      </c>
      <c r="AV14" s="178">
        <v>639224.55000000016</v>
      </c>
      <c r="AW14" s="178">
        <v>1389132.5199999991</v>
      </c>
      <c r="AX14" s="178">
        <v>708620.17</v>
      </c>
      <c r="AY14" s="178">
        <v>4686.7600000000011</v>
      </c>
      <c r="AZ14" s="178">
        <v>275379.58</v>
      </c>
      <c r="BA14" s="178"/>
      <c r="BB14" s="178"/>
      <c r="BC14" s="178">
        <v>499142.81000000017</v>
      </c>
      <c r="BD14" s="178">
        <v>331898.7</v>
      </c>
      <c r="BE14" s="178">
        <v>20443.420000000002</v>
      </c>
      <c r="BF14" s="178">
        <v>48007.78</v>
      </c>
      <c r="BG14" s="178">
        <v>312167.14999999997</v>
      </c>
      <c r="BH14" s="178">
        <v>62848.860000000008</v>
      </c>
      <c r="BI14" s="178">
        <v>367071.34</v>
      </c>
      <c r="BJ14" s="178">
        <v>42809.42</v>
      </c>
      <c r="BK14" s="178">
        <v>3999789.2299999972</v>
      </c>
      <c r="BL14" s="178">
        <v>221772.96999999983</v>
      </c>
      <c r="BM14" s="178">
        <v>846651.88</v>
      </c>
      <c r="BN14" s="178">
        <v>393212.76999999996</v>
      </c>
      <c r="BO14" s="178">
        <v>179921.61000000002</v>
      </c>
      <c r="BP14" s="178">
        <f t="shared" si="6"/>
        <v>25106320.409999993</v>
      </c>
      <c r="BR14" s="170" t="s">
        <v>19</v>
      </c>
      <c r="BS14" s="201">
        <f t="shared" si="0"/>
        <v>23502.394619999992</v>
      </c>
      <c r="BT14" s="201">
        <f t="shared" si="0"/>
        <v>3898.2920550000008</v>
      </c>
      <c r="BU14" s="201">
        <f t="shared" si="0"/>
        <v>106347.53079299997</v>
      </c>
      <c r="BV14" s="201">
        <f t="shared" si="0"/>
        <v>0</v>
      </c>
      <c r="BW14" s="201">
        <f t="shared" si="0"/>
        <v>29226.113001999976</v>
      </c>
      <c r="BX14" s="201">
        <f t="shared" si="0"/>
        <v>0</v>
      </c>
      <c r="BY14" s="201">
        <f t="shared" si="0"/>
        <v>7.0701419999999988</v>
      </c>
      <c r="BZ14" s="201">
        <f t="shared" si="0"/>
        <v>20334.129764000001</v>
      </c>
      <c r="CA14" s="201">
        <f t="shared" si="0"/>
        <v>145.44174000000004</v>
      </c>
      <c r="CB14" s="201">
        <f t="shared" si="0"/>
        <v>56.141871999999985</v>
      </c>
      <c r="CC14" s="201">
        <f t="shared" si="0"/>
        <v>22215.508580000005</v>
      </c>
      <c r="CD14" s="201">
        <f t="shared" si="0"/>
        <v>1000.1844859999999</v>
      </c>
      <c r="CE14" s="201">
        <f t="shared" si="0"/>
        <v>0</v>
      </c>
      <c r="CF14" s="201">
        <f t="shared" si="0"/>
        <v>10.249148</v>
      </c>
      <c r="CG14" s="201">
        <f t="shared" si="0"/>
        <v>0</v>
      </c>
      <c r="CH14" s="201">
        <f t="shared" si="0"/>
        <v>981.9465120000001</v>
      </c>
      <c r="CI14" s="201">
        <f t="shared" si="0"/>
        <v>0</v>
      </c>
      <c r="CJ14" s="201">
        <f t="shared" si="0"/>
        <v>0</v>
      </c>
      <c r="CK14" s="201">
        <f t="shared" si="0"/>
        <v>7.12866</v>
      </c>
      <c r="CL14" s="201">
        <f t="shared" si="0"/>
        <v>0</v>
      </c>
      <c r="CM14" s="201">
        <f t="shared" si="0"/>
        <v>0</v>
      </c>
      <c r="CN14" s="201">
        <f t="shared" si="0"/>
        <v>2303.9508359999995</v>
      </c>
      <c r="CO14" s="201">
        <f t="shared" si="0"/>
        <v>12634.219920000001</v>
      </c>
      <c r="CP14" s="201">
        <f t="shared" si="7"/>
        <v>24055.553066999997</v>
      </c>
      <c r="CQ14" s="201">
        <f t="shared" si="1"/>
        <v>0</v>
      </c>
      <c r="CR14" s="201">
        <f t="shared" si="1"/>
        <v>0</v>
      </c>
      <c r="CS14" s="201">
        <f t="shared" si="1"/>
        <v>279.61066000000005</v>
      </c>
      <c r="CT14" s="201">
        <f t="shared" si="1"/>
        <v>0</v>
      </c>
      <c r="CU14" s="201">
        <f t="shared" si="1"/>
        <v>0</v>
      </c>
      <c r="CV14" s="201">
        <f t="shared" si="1"/>
        <v>0</v>
      </c>
      <c r="CW14" s="201">
        <f t="shared" si="1"/>
        <v>0</v>
      </c>
      <c r="CX14" s="201">
        <f t="shared" si="1"/>
        <v>0</v>
      </c>
      <c r="CY14" s="201">
        <f t="shared" si="1"/>
        <v>0</v>
      </c>
      <c r="CZ14" s="201">
        <f t="shared" si="1"/>
        <v>0</v>
      </c>
      <c r="DA14" s="201">
        <f t="shared" si="1"/>
        <v>2390.9040400000004</v>
      </c>
      <c r="DB14" s="201">
        <f t="shared" si="1"/>
        <v>992.53929599999981</v>
      </c>
      <c r="DC14" s="201">
        <f t="shared" si="1"/>
        <v>2747.2472360000002</v>
      </c>
      <c r="DD14" s="201">
        <f t="shared" si="1"/>
        <v>0</v>
      </c>
      <c r="DE14" s="201">
        <f t="shared" si="1"/>
        <v>55.874551000000004</v>
      </c>
      <c r="DF14" s="201">
        <f t="shared" si="1"/>
        <v>336.67810799999995</v>
      </c>
      <c r="DG14" s="201">
        <f t="shared" si="2"/>
        <v>3653.9693519999983</v>
      </c>
      <c r="DH14" s="201">
        <f t="shared" si="2"/>
        <v>0</v>
      </c>
      <c r="DI14" s="201">
        <f t="shared" si="2"/>
        <v>0</v>
      </c>
      <c r="DJ14" s="201">
        <f t="shared" si="2"/>
        <v>4062.2544709999993</v>
      </c>
      <c r="DK14" s="201">
        <f t="shared" si="2"/>
        <v>14.044438999999999</v>
      </c>
      <c r="DL14" s="201">
        <f t="shared" si="2"/>
        <v>8922.3079589999979</v>
      </c>
      <c r="DM14" s="201">
        <f t="shared" si="2"/>
        <v>50690.506815000008</v>
      </c>
      <c r="DN14" s="201">
        <f t="shared" si="2"/>
        <v>2500.4385359999983</v>
      </c>
      <c r="DO14" s="201">
        <f t="shared" si="2"/>
        <v>779.48218700000007</v>
      </c>
      <c r="DP14" s="201">
        <f t="shared" si="2"/>
        <v>112.95091600000002</v>
      </c>
      <c r="DQ14" s="201">
        <f t="shared" si="2"/>
        <v>1652.2774800000002</v>
      </c>
      <c r="DR14" s="201">
        <f t="shared" si="2"/>
        <v>0</v>
      </c>
      <c r="DS14" s="201">
        <f t="shared" si="2"/>
        <v>0</v>
      </c>
      <c r="DT14" s="201">
        <f t="shared" si="2"/>
        <v>3843.3996370000013</v>
      </c>
      <c r="DU14" s="201">
        <f t="shared" si="2"/>
        <v>3916.4046600000001</v>
      </c>
      <c r="DV14" s="201">
        <f t="shared" si="2"/>
        <v>55.197234000000009</v>
      </c>
      <c r="DW14" s="201">
        <f t="shared" si="3"/>
        <v>105.61711600000001</v>
      </c>
      <c r="DX14" s="201">
        <f t="shared" si="3"/>
        <v>5619.0086999999985</v>
      </c>
      <c r="DY14" s="201">
        <f t="shared" si="3"/>
        <v>0</v>
      </c>
      <c r="DZ14" s="201">
        <f t="shared" si="3"/>
        <v>587.31414400000006</v>
      </c>
      <c r="EA14" s="201">
        <f t="shared" si="3"/>
        <v>68.495072000000008</v>
      </c>
      <c r="EB14" s="201">
        <f t="shared" si="3"/>
        <v>104794.47782599993</v>
      </c>
      <c r="EC14" s="201">
        <f t="shared" si="3"/>
        <v>909.26917699999933</v>
      </c>
      <c r="ED14" s="201">
        <f t="shared" si="3"/>
        <v>4487.2549639999997</v>
      </c>
      <c r="EE14" s="201">
        <f t="shared" si="3"/>
        <v>14902.763982999999</v>
      </c>
      <c r="EF14" s="201">
        <f t="shared" si="3"/>
        <v>0</v>
      </c>
      <c r="EG14" s="201">
        <f t="shared" si="8"/>
        <v>465206.14375599992</v>
      </c>
      <c r="EH14" s="171">
        <f t="shared" si="4"/>
        <v>0.11307976384983263</v>
      </c>
      <c r="EI14" s="171">
        <f t="shared" si="5"/>
        <v>0.108</v>
      </c>
      <c r="EK14" s="172">
        <f t="shared" si="9"/>
        <v>0.108</v>
      </c>
      <c r="EM14" s="170" t="s">
        <v>19</v>
      </c>
      <c r="EN14" s="171">
        <v>0.108</v>
      </c>
      <c r="EO14" s="171">
        <v>0.1986</v>
      </c>
      <c r="EP14" s="172">
        <f t="shared" si="10"/>
        <v>9.06E-2</v>
      </c>
      <c r="ER14" s="170">
        <v>51</v>
      </c>
      <c r="ES14" s="172">
        <v>0.1361</v>
      </c>
      <c r="ET14" s="188">
        <f t="shared" si="11"/>
        <v>2.81E-2</v>
      </c>
      <c r="EU14" s="188">
        <f t="shared" si="12"/>
        <v>-6.25E-2</v>
      </c>
    </row>
    <row r="15" spans="1:151">
      <c r="A15" s="170" t="s">
        <v>20</v>
      </c>
      <c r="B15" s="178">
        <v>1919.7300000000009</v>
      </c>
      <c r="C15" s="178">
        <v>235.97</v>
      </c>
      <c r="D15" s="178">
        <v>3459.1499999999978</v>
      </c>
      <c r="E15" s="178"/>
      <c r="F15" s="178">
        <v>9391.8800000000101</v>
      </c>
      <c r="G15" s="178"/>
      <c r="H15" s="178">
        <v>0.64</v>
      </c>
      <c r="I15" s="178">
        <v>732.55000000000018</v>
      </c>
      <c r="J15" s="178">
        <v>252.41999999999996</v>
      </c>
      <c r="K15" s="178">
        <v>39.929999999999993</v>
      </c>
      <c r="L15" s="178">
        <v>921.63999999999874</v>
      </c>
      <c r="M15" s="178">
        <v>211.22</v>
      </c>
      <c r="N15" s="178"/>
      <c r="O15" s="178">
        <v>4.0999999999999996</v>
      </c>
      <c r="P15" s="178"/>
      <c r="Q15" s="178">
        <v>299.67</v>
      </c>
      <c r="R15" s="178"/>
      <c r="S15" s="178"/>
      <c r="T15" s="178">
        <v>1.3399999999999999</v>
      </c>
      <c r="U15" s="178"/>
      <c r="V15" s="178"/>
      <c r="W15" s="178">
        <v>514.22000000000014</v>
      </c>
      <c r="X15" s="178">
        <v>823.58999999999992</v>
      </c>
      <c r="Y15" s="178">
        <v>611.82999999999993</v>
      </c>
      <c r="Z15" s="178"/>
      <c r="AA15" s="178"/>
      <c r="AB15" s="178">
        <v>98.89</v>
      </c>
      <c r="AC15" s="178"/>
      <c r="AD15" s="178"/>
      <c r="AE15" s="178"/>
      <c r="AF15" s="178"/>
      <c r="AG15" s="178"/>
      <c r="AH15" s="178"/>
      <c r="AI15" s="178"/>
      <c r="AJ15" s="178">
        <v>359.07000000000028</v>
      </c>
      <c r="AK15" s="178">
        <v>169.51000000000002</v>
      </c>
      <c r="AL15" s="178">
        <v>309.86999999999989</v>
      </c>
      <c r="AM15" s="178">
        <v>134.29</v>
      </c>
      <c r="AN15" s="178">
        <v>2.06</v>
      </c>
      <c r="AO15" s="178">
        <v>17.300000000000004</v>
      </c>
      <c r="AP15" s="178">
        <v>434.12999999999988</v>
      </c>
      <c r="AQ15" s="178">
        <v>536.55999999999995</v>
      </c>
      <c r="AR15" s="178"/>
      <c r="AS15" s="178">
        <v>646.64</v>
      </c>
      <c r="AT15" s="178">
        <v>6.37</v>
      </c>
      <c r="AU15" s="178">
        <v>802.85999999999967</v>
      </c>
      <c r="AV15" s="178">
        <v>22.32</v>
      </c>
      <c r="AW15" s="178">
        <v>-0.19000000000000011</v>
      </c>
      <c r="AX15" s="178"/>
      <c r="AY15" s="178">
        <v>4.16</v>
      </c>
      <c r="AZ15" s="178">
        <v>9.6</v>
      </c>
      <c r="BA15" s="178"/>
      <c r="BB15" s="178"/>
      <c r="BC15" s="178">
        <v>519.34</v>
      </c>
      <c r="BD15" s="178">
        <v>334.69000000000005</v>
      </c>
      <c r="BE15" s="178">
        <v>19.36</v>
      </c>
      <c r="BF15" s="178"/>
      <c r="BG15" s="178">
        <v>314.59000000000009</v>
      </c>
      <c r="BH15" s="178">
        <v>56.289999999999992</v>
      </c>
      <c r="BI15" s="178">
        <v>33.179999999999993</v>
      </c>
      <c r="BJ15" s="178">
        <v>34.770000000000003</v>
      </c>
      <c r="BK15" s="178">
        <v>2.13</v>
      </c>
      <c r="BL15" s="178">
        <v>113.14000000000001</v>
      </c>
      <c r="BM15" s="178">
        <v>533.60999999999967</v>
      </c>
      <c r="BN15" s="178">
        <v>403.05</v>
      </c>
      <c r="BO15" s="178">
        <v>111.42</v>
      </c>
      <c r="BP15" s="178">
        <f t="shared" si="6"/>
        <v>25448.890000000003</v>
      </c>
      <c r="BR15" s="170" t="s">
        <v>20</v>
      </c>
      <c r="BS15" s="201">
        <f t="shared" si="0"/>
        <v>62.19925200000003</v>
      </c>
      <c r="BT15" s="201">
        <f t="shared" si="0"/>
        <v>2.4776850000000001</v>
      </c>
      <c r="BU15" s="201">
        <f t="shared" si="0"/>
        <v>89.591984999999937</v>
      </c>
      <c r="BV15" s="201">
        <f t="shared" si="0"/>
        <v>0</v>
      </c>
      <c r="BW15" s="201">
        <f t="shared" si="0"/>
        <v>294.90503200000029</v>
      </c>
      <c r="BX15" s="201">
        <f t="shared" si="0"/>
        <v>0</v>
      </c>
      <c r="BY15" s="201">
        <f t="shared" si="0"/>
        <v>5.568E-3</v>
      </c>
      <c r="BZ15" s="201">
        <f t="shared" si="0"/>
        <v>18.093985000000004</v>
      </c>
      <c r="CA15" s="201">
        <f t="shared" si="0"/>
        <v>0.10096799999999999</v>
      </c>
      <c r="CB15" s="201">
        <f t="shared" si="0"/>
        <v>1.5971999999999997E-2</v>
      </c>
      <c r="CC15" s="201">
        <f t="shared" si="0"/>
        <v>13.363779999999982</v>
      </c>
      <c r="CD15" s="201">
        <f t="shared" si="0"/>
        <v>0.97161200000000003</v>
      </c>
      <c r="CE15" s="201">
        <f t="shared" si="0"/>
        <v>0</v>
      </c>
      <c r="CF15" s="201">
        <f t="shared" si="0"/>
        <v>1.5169999999999999E-2</v>
      </c>
      <c r="CG15" s="201">
        <f t="shared" si="0"/>
        <v>0</v>
      </c>
      <c r="CH15" s="201">
        <f t="shared" si="0"/>
        <v>1.4384159999999999</v>
      </c>
      <c r="CI15" s="201">
        <f t="shared" si="0"/>
        <v>0</v>
      </c>
      <c r="CJ15" s="201">
        <f t="shared" si="0"/>
        <v>0</v>
      </c>
      <c r="CK15" s="201">
        <f t="shared" si="0"/>
        <v>1.0317999999999999E-2</v>
      </c>
      <c r="CL15" s="201">
        <f t="shared" si="0"/>
        <v>0</v>
      </c>
      <c r="CM15" s="201">
        <f t="shared" si="0"/>
        <v>0</v>
      </c>
      <c r="CN15" s="201">
        <f t="shared" si="0"/>
        <v>3.3938520000000008</v>
      </c>
      <c r="CO15" s="201">
        <f t="shared" si="0"/>
        <v>17.295389999999998</v>
      </c>
      <c r="CP15" s="201">
        <f t="shared" si="7"/>
        <v>16.702959</v>
      </c>
      <c r="CQ15" s="201">
        <f t="shared" si="1"/>
        <v>0</v>
      </c>
      <c r="CR15" s="201">
        <f t="shared" si="1"/>
        <v>0</v>
      </c>
      <c r="CS15" s="201">
        <f t="shared" si="1"/>
        <v>0.27689199999999997</v>
      </c>
      <c r="CT15" s="201">
        <f t="shared" si="1"/>
        <v>0</v>
      </c>
      <c r="CU15" s="201">
        <f t="shared" si="1"/>
        <v>0</v>
      </c>
      <c r="CV15" s="201">
        <f t="shared" si="1"/>
        <v>0</v>
      </c>
      <c r="CW15" s="201">
        <f t="shared" si="1"/>
        <v>0</v>
      </c>
      <c r="CX15" s="201">
        <f t="shared" si="1"/>
        <v>0</v>
      </c>
      <c r="CY15" s="201">
        <f t="shared" si="1"/>
        <v>0</v>
      </c>
      <c r="CZ15" s="201">
        <f t="shared" si="1"/>
        <v>0</v>
      </c>
      <c r="DA15" s="201">
        <f t="shared" si="1"/>
        <v>2.5134900000000018</v>
      </c>
      <c r="DB15" s="201">
        <f t="shared" si="1"/>
        <v>0.9492560000000001</v>
      </c>
      <c r="DC15" s="201">
        <f t="shared" si="1"/>
        <v>2.8508039999999988</v>
      </c>
      <c r="DD15" s="201">
        <f t="shared" si="1"/>
        <v>0</v>
      </c>
      <c r="DE15" s="201">
        <f t="shared" si="1"/>
        <v>7.1894E-2</v>
      </c>
      <c r="DF15" s="201">
        <f t="shared" si="1"/>
        <v>0.24393000000000006</v>
      </c>
      <c r="DG15" s="201">
        <f t="shared" si="2"/>
        <v>5.7305159999999988</v>
      </c>
      <c r="DH15" s="201">
        <f t="shared" si="2"/>
        <v>0</v>
      </c>
      <c r="DI15" s="201">
        <f t="shared" si="2"/>
        <v>0</v>
      </c>
      <c r="DJ15" s="201">
        <f t="shared" si="2"/>
        <v>7.824344</v>
      </c>
      <c r="DK15" s="201">
        <f t="shared" si="2"/>
        <v>1.2103000000000001E-2</v>
      </c>
      <c r="DL15" s="201">
        <f t="shared" si="2"/>
        <v>5.5397339999999975</v>
      </c>
      <c r="DM15" s="201">
        <f t="shared" si="2"/>
        <v>1.769976</v>
      </c>
      <c r="DN15" s="201">
        <f t="shared" si="2"/>
        <v>-3.4200000000000018E-4</v>
      </c>
      <c r="DO15" s="201">
        <f t="shared" si="2"/>
        <v>0</v>
      </c>
      <c r="DP15" s="201">
        <f t="shared" si="2"/>
        <v>0.100256</v>
      </c>
      <c r="DQ15" s="201">
        <f t="shared" si="2"/>
        <v>5.7599999999999998E-2</v>
      </c>
      <c r="DR15" s="201">
        <f t="shared" si="2"/>
        <v>0</v>
      </c>
      <c r="DS15" s="201">
        <f t="shared" si="2"/>
        <v>0</v>
      </c>
      <c r="DT15" s="201">
        <f t="shared" si="2"/>
        <v>3.9989180000000002</v>
      </c>
      <c r="DU15" s="201">
        <f t="shared" si="2"/>
        <v>3.9493420000000006</v>
      </c>
      <c r="DV15" s="201">
        <f t="shared" si="2"/>
        <v>5.2271999999999999E-2</v>
      </c>
      <c r="DW15" s="201">
        <f t="shared" si="3"/>
        <v>0</v>
      </c>
      <c r="DX15" s="201">
        <f t="shared" si="3"/>
        <v>5.6626200000000013</v>
      </c>
      <c r="DY15" s="201">
        <f t="shared" si="3"/>
        <v>0</v>
      </c>
      <c r="DZ15" s="201">
        <f t="shared" si="3"/>
        <v>5.3087999999999989E-2</v>
      </c>
      <c r="EA15" s="201">
        <f t="shared" si="3"/>
        <v>5.5632000000000008E-2</v>
      </c>
      <c r="EB15" s="201">
        <f t="shared" si="3"/>
        <v>5.5806000000000001E-2</v>
      </c>
      <c r="EC15" s="201">
        <f t="shared" si="3"/>
        <v>0.46387400000000012</v>
      </c>
      <c r="ED15" s="201">
        <f t="shared" si="3"/>
        <v>2.8281329999999985</v>
      </c>
      <c r="EE15" s="201">
        <f t="shared" si="3"/>
        <v>15.275595000000001</v>
      </c>
      <c r="EF15" s="201">
        <f t="shared" si="3"/>
        <v>0</v>
      </c>
      <c r="EG15" s="201">
        <f t="shared" si="8"/>
        <v>580.91767699999991</v>
      </c>
      <c r="EH15" s="171">
        <f t="shared" si="4"/>
        <v>1.4120629018564228E-4</v>
      </c>
      <c r="EI15" s="171">
        <f t="shared" si="5"/>
        <v>1E-4</v>
      </c>
      <c r="EK15" s="172">
        <f t="shared" si="9"/>
        <v>1E-4</v>
      </c>
      <c r="EM15" s="170" t="s">
        <v>20</v>
      </c>
      <c r="EN15" s="171">
        <v>1E-4</v>
      </c>
      <c r="EO15" s="171">
        <v>2.0000000000000001E-4</v>
      </c>
      <c r="EP15" s="172">
        <f t="shared" si="10"/>
        <v>1E-4</v>
      </c>
      <c r="ER15" s="170">
        <v>57</v>
      </c>
      <c r="ES15" s="172">
        <v>2.9999999999999997E-4</v>
      </c>
      <c r="ET15" s="172">
        <f t="shared" si="11"/>
        <v>1.9999999999999998E-4</v>
      </c>
      <c r="EU15" s="172">
        <f t="shared" si="12"/>
        <v>9.9999999999999964E-5</v>
      </c>
    </row>
    <row r="16" spans="1:151">
      <c r="A16" s="170" t="s">
        <v>21</v>
      </c>
      <c r="B16" s="178">
        <v>377769.12999999989</v>
      </c>
      <c r="C16" s="178">
        <v>1669.7100000000003</v>
      </c>
      <c r="D16" s="178">
        <v>1347027.2799999996</v>
      </c>
      <c r="E16" s="178"/>
      <c r="F16" s="178">
        <v>179360.47</v>
      </c>
      <c r="G16" s="178"/>
      <c r="H16" s="178">
        <v>56.11</v>
      </c>
      <c r="I16" s="178">
        <v>50991.719999999994</v>
      </c>
      <c r="J16" s="178">
        <v>17531.380000000005</v>
      </c>
      <c r="K16" s="178">
        <v>2832.97</v>
      </c>
      <c r="L16" s="178">
        <v>64337.820000000022</v>
      </c>
      <c r="M16" s="178">
        <v>14412.279999999999</v>
      </c>
      <c r="N16" s="178"/>
      <c r="O16" s="178">
        <v>70.91</v>
      </c>
      <c r="P16" s="178"/>
      <c r="Q16" s="178">
        <v>3612.7999999999993</v>
      </c>
      <c r="R16" s="178"/>
      <c r="S16" s="178"/>
      <c r="T16" s="178">
        <v>24.759999999999998</v>
      </c>
      <c r="U16" s="178"/>
      <c r="V16" s="178"/>
      <c r="W16" s="178">
        <v>107626.03000000009</v>
      </c>
      <c r="X16" s="178">
        <v>9584.0199999999986</v>
      </c>
      <c r="Y16" s="178">
        <v>7341.5000000000009</v>
      </c>
      <c r="Z16" s="178"/>
      <c r="AA16" s="178"/>
      <c r="AB16" s="178">
        <v>6986.6299999999992</v>
      </c>
      <c r="AC16" s="178"/>
      <c r="AD16" s="178"/>
      <c r="AE16" s="178"/>
      <c r="AF16" s="178"/>
      <c r="AG16" s="178"/>
      <c r="AH16" s="178"/>
      <c r="AI16" s="178"/>
      <c r="AJ16" s="178">
        <v>210155.89000000007</v>
      </c>
      <c r="AK16" s="178">
        <v>14369.360000000002</v>
      </c>
      <c r="AL16" s="178">
        <v>21634.270000000004</v>
      </c>
      <c r="AM16" s="178">
        <v>9580.0899999999983</v>
      </c>
      <c r="AN16" s="178">
        <v>64.479999999999961</v>
      </c>
      <c r="AO16" s="178">
        <v>1327.6299999999999</v>
      </c>
      <c r="AP16" s="178">
        <v>36978.130000000012</v>
      </c>
      <c r="AQ16" s="178">
        <v>40541.529999999977</v>
      </c>
      <c r="AR16" s="178"/>
      <c r="AS16" s="178">
        <v>2996.5800000000004</v>
      </c>
      <c r="AT16" s="178">
        <v>168498.62</v>
      </c>
      <c r="AU16" s="178">
        <v>19457.039999999994</v>
      </c>
      <c r="AV16" s="178">
        <v>554.54</v>
      </c>
      <c r="AW16" s="178">
        <v>-29.29</v>
      </c>
      <c r="AX16" s="178"/>
      <c r="AY16" s="178">
        <v>335.17</v>
      </c>
      <c r="AZ16" s="178">
        <v>14105.829999999998</v>
      </c>
      <c r="BA16" s="178"/>
      <c r="BB16" s="178"/>
      <c r="BC16" s="178">
        <v>36091.169999999991</v>
      </c>
      <c r="BD16" s="178">
        <v>21626.35</v>
      </c>
      <c r="BE16" s="178">
        <v>1441.18</v>
      </c>
      <c r="BF16" s="178"/>
      <c r="BG16" s="178">
        <v>22518.360000000004</v>
      </c>
      <c r="BH16" s="178">
        <v>411.89</v>
      </c>
      <c r="BI16" s="178">
        <v>2169.61</v>
      </c>
      <c r="BJ16" s="178">
        <v>2935.6000000000004</v>
      </c>
      <c r="BK16" s="178">
        <v>37.189999999999991</v>
      </c>
      <c r="BL16" s="178">
        <v>1229.8399999999999</v>
      </c>
      <c r="BM16" s="178">
        <v>14971.330000000007</v>
      </c>
      <c r="BN16" s="178">
        <v>27727.759999999995</v>
      </c>
      <c r="BO16" s="178">
        <v>2648.6699999999992</v>
      </c>
      <c r="BP16" s="178">
        <f t="shared" si="6"/>
        <v>2865614.3399999989</v>
      </c>
      <c r="BR16" s="170" t="s">
        <v>21</v>
      </c>
      <c r="BS16" s="201">
        <f t="shared" si="0"/>
        <v>12239.719811999996</v>
      </c>
      <c r="BT16" s="201">
        <f t="shared" si="0"/>
        <v>17.531955000000004</v>
      </c>
      <c r="BU16" s="201">
        <f t="shared" ref="BU16:CJ30" si="13">BU$3*D16</f>
        <v>34888.006551999984</v>
      </c>
      <c r="BV16" s="201">
        <f t="shared" si="13"/>
        <v>0</v>
      </c>
      <c r="BW16" s="201">
        <f t="shared" si="13"/>
        <v>5631.9187579999998</v>
      </c>
      <c r="BX16" s="201">
        <f t="shared" si="13"/>
        <v>0</v>
      </c>
      <c r="BY16" s="201">
        <f t="shared" si="13"/>
        <v>0.48815699999999995</v>
      </c>
      <c r="BZ16" s="201">
        <f t="shared" si="13"/>
        <v>1259.4954839999998</v>
      </c>
      <c r="CA16" s="201">
        <f t="shared" si="13"/>
        <v>7.0125520000000021</v>
      </c>
      <c r="CB16" s="201">
        <f t="shared" si="13"/>
        <v>1.1331880000000001</v>
      </c>
      <c r="CC16" s="201">
        <f t="shared" si="13"/>
        <v>932.8983900000004</v>
      </c>
      <c r="CD16" s="201">
        <f t="shared" si="13"/>
        <v>66.296487999999997</v>
      </c>
      <c r="CE16" s="201">
        <f t="shared" si="13"/>
        <v>0</v>
      </c>
      <c r="CF16" s="201">
        <f t="shared" si="13"/>
        <v>0.26236700000000002</v>
      </c>
      <c r="CG16" s="201">
        <f t="shared" si="13"/>
        <v>0</v>
      </c>
      <c r="CH16" s="201">
        <f t="shared" si="13"/>
        <v>17.341439999999995</v>
      </c>
      <c r="CI16" s="201">
        <f t="shared" si="13"/>
        <v>0</v>
      </c>
      <c r="CJ16" s="201">
        <f t="shared" si="13"/>
        <v>0</v>
      </c>
      <c r="CK16" s="201">
        <f t="shared" ref="BZ16:CO30" si="14">CK$3*T16</f>
        <v>0.19065199999999999</v>
      </c>
      <c r="CL16" s="201">
        <f t="shared" si="14"/>
        <v>0</v>
      </c>
      <c r="CM16" s="201">
        <f t="shared" si="14"/>
        <v>0</v>
      </c>
      <c r="CN16" s="201">
        <f t="shared" si="14"/>
        <v>710.33179800000062</v>
      </c>
      <c r="CO16" s="201">
        <f t="shared" si="14"/>
        <v>201.26441999999997</v>
      </c>
      <c r="CP16" s="201">
        <f t="shared" si="7"/>
        <v>200.42295000000004</v>
      </c>
      <c r="CQ16" s="201">
        <f t="shared" si="1"/>
        <v>0</v>
      </c>
      <c r="CR16" s="201">
        <f t="shared" si="1"/>
        <v>0</v>
      </c>
      <c r="CS16" s="201">
        <f t="shared" si="1"/>
        <v>19.562563999999998</v>
      </c>
      <c r="CT16" s="201">
        <f t="shared" si="1"/>
        <v>0</v>
      </c>
      <c r="CU16" s="201">
        <f t="shared" si="1"/>
        <v>0</v>
      </c>
      <c r="CV16" s="201">
        <f t="shared" si="1"/>
        <v>0</v>
      </c>
      <c r="CW16" s="201">
        <f t="shared" si="1"/>
        <v>0</v>
      </c>
      <c r="CX16" s="201">
        <f t="shared" si="1"/>
        <v>0</v>
      </c>
      <c r="CY16" s="201">
        <f t="shared" si="1"/>
        <v>0</v>
      </c>
      <c r="CZ16" s="201">
        <f t="shared" si="1"/>
        <v>0</v>
      </c>
      <c r="DA16" s="201">
        <f t="shared" si="1"/>
        <v>1471.0912300000005</v>
      </c>
      <c r="DB16" s="201">
        <f t="shared" si="1"/>
        <v>80.468416000000019</v>
      </c>
      <c r="DC16" s="201">
        <f t="shared" si="1"/>
        <v>199.03528400000005</v>
      </c>
      <c r="DD16" s="201">
        <f t="shared" si="1"/>
        <v>0</v>
      </c>
      <c r="DE16" s="201">
        <f t="shared" si="1"/>
        <v>2.2503519999999986</v>
      </c>
      <c r="DF16" s="201">
        <f t="shared" si="1"/>
        <v>18.719582999999997</v>
      </c>
      <c r="DG16" s="201">
        <f t="shared" si="2"/>
        <v>488.11131600000016</v>
      </c>
      <c r="DH16" s="201">
        <f t="shared" si="2"/>
        <v>0</v>
      </c>
      <c r="DI16" s="201">
        <f t="shared" si="2"/>
        <v>0</v>
      </c>
      <c r="DJ16" s="201">
        <f t="shared" si="2"/>
        <v>36.258618000000006</v>
      </c>
      <c r="DK16" s="201">
        <f t="shared" si="2"/>
        <v>320.147378</v>
      </c>
      <c r="DL16" s="201">
        <f t="shared" si="2"/>
        <v>134.25357599999995</v>
      </c>
      <c r="DM16" s="201">
        <f t="shared" si="2"/>
        <v>43.975021999999996</v>
      </c>
      <c r="DN16" s="201">
        <f t="shared" si="2"/>
        <v>-5.2721999999999998E-2</v>
      </c>
      <c r="DO16" s="201">
        <f t="shared" si="2"/>
        <v>0</v>
      </c>
      <c r="DP16" s="201">
        <f t="shared" si="2"/>
        <v>8.0775970000000008</v>
      </c>
      <c r="DQ16" s="201">
        <f t="shared" si="2"/>
        <v>84.634979999999985</v>
      </c>
      <c r="DR16" s="201">
        <f t="shared" si="2"/>
        <v>0</v>
      </c>
      <c r="DS16" s="201">
        <f t="shared" si="2"/>
        <v>0</v>
      </c>
      <c r="DT16" s="201">
        <f t="shared" si="2"/>
        <v>277.90200899999996</v>
      </c>
      <c r="DU16" s="201">
        <f t="shared" si="2"/>
        <v>255.19092999999998</v>
      </c>
      <c r="DV16" s="201">
        <f t="shared" si="2"/>
        <v>3.8911860000000003</v>
      </c>
      <c r="DW16" s="201">
        <f t="shared" si="3"/>
        <v>0</v>
      </c>
      <c r="DX16" s="201">
        <f t="shared" si="3"/>
        <v>405.33048000000002</v>
      </c>
      <c r="DY16" s="201">
        <f t="shared" si="3"/>
        <v>0</v>
      </c>
      <c r="DZ16" s="201">
        <f t="shared" si="3"/>
        <v>3.4713760000000002</v>
      </c>
      <c r="EA16" s="201">
        <f t="shared" si="3"/>
        <v>4.6969600000000007</v>
      </c>
      <c r="EB16" s="201">
        <f t="shared" si="3"/>
        <v>0.97437799999999974</v>
      </c>
      <c r="EC16" s="201">
        <f t="shared" si="3"/>
        <v>5.0423439999999999</v>
      </c>
      <c r="ED16" s="201">
        <f t="shared" si="3"/>
        <v>79.348049000000032</v>
      </c>
      <c r="EE16" s="201">
        <f t="shared" si="3"/>
        <v>1050.8821039999998</v>
      </c>
      <c r="EF16" s="201">
        <f t="shared" si="3"/>
        <v>0</v>
      </c>
      <c r="EG16" s="201">
        <f t="shared" si="8"/>
        <v>61167.577972999978</v>
      </c>
      <c r="EH16" s="171">
        <f t="shared" si="4"/>
        <v>1.4868280149113686E-2</v>
      </c>
      <c r="EI16" s="240">
        <f t="shared" si="5"/>
        <v>1.4200000000000001E-2</v>
      </c>
      <c r="EK16" s="172">
        <f t="shared" si="9"/>
        <v>1.4200000000000001E-2</v>
      </c>
      <c r="EM16" s="170" t="s">
        <v>21</v>
      </c>
      <c r="EN16" s="171">
        <v>1.4200000000000001E-2</v>
      </c>
      <c r="EO16" s="171">
        <v>1.6799999999999999E-2</v>
      </c>
      <c r="EP16" s="172">
        <f t="shared" si="10"/>
        <v>2.5999999999999981E-3</v>
      </c>
      <c r="ER16" s="170">
        <v>58</v>
      </c>
      <c r="ES16" s="172">
        <v>1.2800000000000001E-2</v>
      </c>
      <c r="ET16" s="172">
        <f t="shared" si="11"/>
        <v>-1.4000000000000002E-3</v>
      </c>
      <c r="EU16" s="172">
        <f t="shared" si="12"/>
        <v>-3.9999999999999983E-3</v>
      </c>
    </row>
    <row r="17" spans="1:151">
      <c r="A17" s="170" t="s">
        <v>22</v>
      </c>
      <c r="B17" s="178">
        <v>779892.80000000028</v>
      </c>
      <c r="C17" s="178">
        <v>522401.2699999999</v>
      </c>
      <c r="D17" s="178">
        <v>2040342.61</v>
      </c>
      <c r="E17" s="178">
        <v>167252.84000000005</v>
      </c>
      <c r="F17" s="178">
        <v>1032333.5699999997</v>
      </c>
      <c r="G17" s="178"/>
      <c r="H17" s="178">
        <v>871.72</v>
      </c>
      <c r="I17" s="178">
        <v>964650.89999999991</v>
      </c>
      <c r="J17" s="178">
        <v>275501.60999999987</v>
      </c>
      <c r="K17" s="178">
        <v>53385.530000000006</v>
      </c>
      <c r="L17" s="178">
        <v>1048457.3299999996</v>
      </c>
      <c r="M17" s="178">
        <v>224336.24999999994</v>
      </c>
      <c r="N17" s="178"/>
      <c r="O17" s="178">
        <v>24424.619999999995</v>
      </c>
      <c r="P17" s="178"/>
      <c r="Q17" s="178">
        <v>523826.72999999986</v>
      </c>
      <c r="R17" s="178"/>
      <c r="S17" s="178"/>
      <c r="T17" s="178">
        <v>3542</v>
      </c>
      <c r="U17" s="178"/>
      <c r="V17" s="178"/>
      <c r="W17" s="178">
        <v>874099.74000000011</v>
      </c>
      <c r="X17" s="178">
        <v>1590774.0899999999</v>
      </c>
      <c r="Y17" s="178">
        <v>1099938.7800000007</v>
      </c>
      <c r="Z17" s="178"/>
      <c r="AA17" s="178"/>
      <c r="AB17" s="178">
        <v>142465.23999999993</v>
      </c>
      <c r="AC17" s="178">
        <v>3066.38</v>
      </c>
      <c r="AD17" s="178"/>
      <c r="AE17" s="178">
        <v>46169.14</v>
      </c>
      <c r="AF17" s="178"/>
      <c r="AG17" s="178">
        <v>-4.75</v>
      </c>
      <c r="AH17" s="178"/>
      <c r="AI17" s="178"/>
      <c r="AJ17" s="178">
        <v>362121.7099999999</v>
      </c>
      <c r="AK17" s="178">
        <v>191010.00999999998</v>
      </c>
      <c r="AL17" s="178">
        <v>316488.18999999994</v>
      </c>
      <c r="AM17" s="178">
        <v>147493.34999999998</v>
      </c>
      <c r="AN17" s="178">
        <v>2414.9199999999996</v>
      </c>
      <c r="AO17" s="178">
        <v>19873.639999999996</v>
      </c>
      <c r="AP17" s="178">
        <v>309416.19</v>
      </c>
      <c r="AQ17" s="178">
        <v>547997.56000000006</v>
      </c>
      <c r="AR17" s="178">
        <v>238190.05999999997</v>
      </c>
      <c r="AS17" s="178">
        <v>547964.96999999974</v>
      </c>
      <c r="AT17" s="178">
        <v>12484.45</v>
      </c>
      <c r="AU17" s="178">
        <v>1275490.4800000009</v>
      </c>
      <c r="AV17" s="178">
        <v>41263.820000000007</v>
      </c>
      <c r="AW17" s="178">
        <v>512069.08999999997</v>
      </c>
      <c r="AX17" s="178">
        <v>79.25</v>
      </c>
      <c r="AY17" s="178">
        <v>5002</v>
      </c>
      <c r="AZ17" s="178">
        <v>12458.760000000004</v>
      </c>
      <c r="BA17" s="178">
        <v>96.03</v>
      </c>
      <c r="BB17" s="178"/>
      <c r="BC17" s="178">
        <v>529110.89000000013</v>
      </c>
      <c r="BD17" s="178">
        <v>377954.02999999997</v>
      </c>
      <c r="BE17" s="178">
        <v>21784.92</v>
      </c>
      <c r="BF17" s="178"/>
      <c r="BG17" s="178">
        <v>331406.77000000008</v>
      </c>
      <c r="BH17" s="178">
        <v>1041577.1899999998</v>
      </c>
      <c r="BI17" s="178">
        <v>1121981.7800000005</v>
      </c>
      <c r="BJ17" s="178">
        <v>46526.049999999988</v>
      </c>
      <c r="BK17" s="178">
        <v>3608.01</v>
      </c>
      <c r="BL17" s="178">
        <v>194169.01</v>
      </c>
      <c r="BM17" s="178">
        <v>1050535.7399999998</v>
      </c>
      <c r="BN17" s="178">
        <v>1676405.2899999998</v>
      </c>
      <c r="BO17" s="178">
        <v>176232.43</v>
      </c>
      <c r="BP17" s="178">
        <f t="shared" si="6"/>
        <v>22530934.990000006</v>
      </c>
      <c r="BR17" s="170" t="s">
        <v>22</v>
      </c>
      <c r="BS17" s="201">
        <f t="shared" ref="BS17:BU30" si="15">BS$3*B17</f>
        <v>25268.526720000009</v>
      </c>
      <c r="BT17" s="201">
        <f t="shared" si="15"/>
        <v>5485.2133349999995</v>
      </c>
      <c r="BU17" s="201">
        <f t="shared" si="15"/>
        <v>52844.873598999999</v>
      </c>
      <c r="BV17" s="201">
        <f t="shared" si="13"/>
        <v>936.61590400000034</v>
      </c>
      <c r="BW17" s="201">
        <f t="shared" si="13"/>
        <v>32415.274097999987</v>
      </c>
      <c r="BX17" s="201">
        <f t="shared" si="13"/>
        <v>0</v>
      </c>
      <c r="BY17" s="201">
        <f t="shared" si="13"/>
        <v>7.5839639999999999</v>
      </c>
      <c r="BZ17" s="201">
        <f t="shared" si="14"/>
        <v>23826.877229999998</v>
      </c>
      <c r="CA17" s="201">
        <f t="shared" si="14"/>
        <v>110.20064399999995</v>
      </c>
      <c r="CB17" s="201">
        <f t="shared" si="14"/>
        <v>21.354212000000004</v>
      </c>
      <c r="CC17" s="201">
        <f t="shared" si="14"/>
        <v>15202.631284999996</v>
      </c>
      <c r="CD17" s="201">
        <f t="shared" si="14"/>
        <v>1031.9467499999996</v>
      </c>
      <c r="CE17" s="201">
        <f t="shared" si="14"/>
        <v>0</v>
      </c>
      <c r="CF17" s="201">
        <f t="shared" si="14"/>
        <v>90.371093999999985</v>
      </c>
      <c r="CG17" s="201">
        <f t="shared" si="14"/>
        <v>0</v>
      </c>
      <c r="CH17" s="201">
        <f t="shared" si="14"/>
        <v>2514.3683039999992</v>
      </c>
      <c r="CI17" s="201">
        <f t="shared" si="14"/>
        <v>0</v>
      </c>
      <c r="CJ17" s="201">
        <f t="shared" si="14"/>
        <v>0</v>
      </c>
      <c r="CK17" s="201">
        <f t="shared" si="14"/>
        <v>27.273400000000002</v>
      </c>
      <c r="CL17" s="201">
        <f t="shared" si="14"/>
        <v>0</v>
      </c>
      <c r="CM17" s="201">
        <f t="shared" si="14"/>
        <v>0</v>
      </c>
      <c r="CN17" s="201">
        <f t="shared" si="14"/>
        <v>5769.0582840000006</v>
      </c>
      <c r="CO17" s="201">
        <f t="shared" si="14"/>
        <v>33406.25589</v>
      </c>
      <c r="CP17" s="201">
        <f t="shared" si="7"/>
        <v>30028.328694000022</v>
      </c>
      <c r="CQ17" s="201">
        <f t="shared" si="1"/>
        <v>0</v>
      </c>
      <c r="CR17" s="201">
        <f t="shared" si="1"/>
        <v>0</v>
      </c>
      <c r="CS17" s="201">
        <f t="shared" si="1"/>
        <v>398.90267199999982</v>
      </c>
      <c r="CT17" s="201">
        <f t="shared" si="1"/>
        <v>12.878795999999999</v>
      </c>
      <c r="CU17" s="201">
        <f t="shared" si="1"/>
        <v>0</v>
      </c>
      <c r="CV17" s="201">
        <f t="shared" si="1"/>
        <v>2451.581334</v>
      </c>
      <c r="CW17" s="201">
        <f t="shared" si="1"/>
        <v>0</v>
      </c>
      <c r="CX17" s="201">
        <f t="shared" si="1"/>
        <v>-0.48259999999999997</v>
      </c>
      <c r="CY17" s="201">
        <f t="shared" si="1"/>
        <v>0</v>
      </c>
      <c r="CZ17" s="201">
        <f t="shared" si="1"/>
        <v>0</v>
      </c>
      <c r="DA17" s="201">
        <f t="shared" si="1"/>
        <v>2534.8519699999993</v>
      </c>
      <c r="DB17" s="201">
        <f t="shared" si="1"/>
        <v>1069.6560559999998</v>
      </c>
      <c r="DC17" s="201">
        <f t="shared" si="1"/>
        <v>2911.6913479999994</v>
      </c>
      <c r="DD17" s="201">
        <f t="shared" si="1"/>
        <v>0</v>
      </c>
      <c r="DE17" s="201">
        <f t="shared" si="1"/>
        <v>84.28070799999999</v>
      </c>
      <c r="DF17" s="201">
        <f t="shared" si="1"/>
        <v>280.21832399999994</v>
      </c>
      <c r="DG17" s="201">
        <f t="shared" si="2"/>
        <v>4084.2937080000002</v>
      </c>
      <c r="DH17" s="201">
        <f t="shared" si="2"/>
        <v>0</v>
      </c>
      <c r="DI17" s="201">
        <f t="shared" si="2"/>
        <v>2286.6245759999997</v>
      </c>
      <c r="DJ17" s="201">
        <f t="shared" si="2"/>
        <v>6630.3761369999966</v>
      </c>
      <c r="DK17" s="201">
        <f t="shared" si="2"/>
        <v>23.720455000000001</v>
      </c>
      <c r="DL17" s="201">
        <f t="shared" si="2"/>
        <v>8800.8843120000056</v>
      </c>
      <c r="DM17" s="201">
        <f t="shared" si="2"/>
        <v>3272.2209260000004</v>
      </c>
      <c r="DN17" s="201">
        <f t="shared" si="2"/>
        <v>921.72436199999993</v>
      </c>
      <c r="DO17" s="201">
        <f t="shared" si="2"/>
        <v>8.7175000000000002E-2</v>
      </c>
      <c r="DP17" s="201">
        <f t="shared" si="2"/>
        <v>120.54819999999999</v>
      </c>
      <c r="DQ17" s="201">
        <f t="shared" si="2"/>
        <v>74.752560000000031</v>
      </c>
      <c r="DR17" s="201">
        <f t="shared" si="2"/>
        <v>2.6696339999999998</v>
      </c>
      <c r="DS17" s="201">
        <f t="shared" si="2"/>
        <v>0</v>
      </c>
      <c r="DT17" s="201">
        <f t="shared" si="2"/>
        <v>4074.1538530000012</v>
      </c>
      <c r="DU17" s="201">
        <f t="shared" si="2"/>
        <v>4459.8575539999993</v>
      </c>
      <c r="DV17" s="201">
        <f t="shared" si="2"/>
        <v>58.819283999999996</v>
      </c>
      <c r="DW17" s="201">
        <f t="shared" si="3"/>
        <v>0</v>
      </c>
      <c r="DX17" s="201">
        <f t="shared" si="3"/>
        <v>5965.3218600000009</v>
      </c>
      <c r="DY17" s="201">
        <f t="shared" si="3"/>
        <v>0</v>
      </c>
      <c r="DZ17" s="201">
        <f t="shared" si="3"/>
        <v>1795.1708480000009</v>
      </c>
      <c r="EA17" s="201">
        <f t="shared" si="3"/>
        <v>74.441679999999991</v>
      </c>
      <c r="EB17" s="201">
        <f t="shared" si="3"/>
        <v>94.529862000000008</v>
      </c>
      <c r="EC17" s="201">
        <f t="shared" si="3"/>
        <v>796.09294100000011</v>
      </c>
      <c r="ED17" s="201">
        <f t="shared" si="3"/>
        <v>5567.8394219999991</v>
      </c>
      <c r="EE17" s="201">
        <f t="shared" si="3"/>
        <v>63535.760491000001</v>
      </c>
      <c r="EF17" s="201">
        <f t="shared" si="3"/>
        <v>0</v>
      </c>
      <c r="EG17" s="201">
        <f t="shared" si="8"/>
        <v>351370.22185500013</v>
      </c>
      <c r="EH17" s="171">
        <f t="shared" si="4"/>
        <v>8.5409150856069857E-2</v>
      </c>
      <c r="EI17" s="171">
        <f t="shared" si="5"/>
        <v>8.1600000000000006E-2</v>
      </c>
      <c r="EK17" s="172">
        <f t="shared" si="9"/>
        <v>8.1600000000000006E-2</v>
      </c>
      <c r="EM17" s="170" t="s">
        <v>22</v>
      </c>
      <c r="EN17" s="171">
        <f>8.16%+EK25+EK26</f>
        <v>9.3500000000000014E-2</v>
      </c>
      <c r="EO17" s="171">
        <v>0.1077</v>
      </c>
      <c r="EP17" s="172">
        <f t="shared" si="10"/>
        <v>1.419999999999999E-2</v>
      </c>
      <c r="ER17" s="170">
        <v>59</v>
      </c>
      <c r="ES17" s="172">
        <v>8.5900000000000004E-2</v>
      </c>
      <c r="ET17" s="172">
        <f t="shared" si="11"/>
        <v>-7.6000000000000095E-3</v>
      </c>
      <c r="EU17" s="188">
        <f t="shared" si="12"/>
        <v>-2.18E-2</v>
      </c>
    </row>
    <row r="18" spans="1:151">
      <c r="A18" s="170" t="s">
        <v>23</v>
      </c>
      <c r="B18" s="178">
        <v>49746.510000000017</v>
      </c>
      <c r="C18" s="178">
        <v>5607.1799999999994</v>
      </c>
      <c r="D18" s="178">
        <v>146824.34999999986</v>
      </c>
      <c r="E18" s="178"/>
      <c r="F18" s="178">
        <v>22570.690000000002</v>
      </c>
      <c r="G18" s="178"/>
      <c r="H18" s="178">
        <v>8.26</v>
      </c>
      <c r="I18" s="178">
        <v>7633.0499999999993</v>
      </c>
      <c r="J18" s="178">
        <v>2623.119999999999</v>
      </c>
      <c r="K18" s="178">
        <v>424.14</v>
      </c>
      <c r="L18" s="178">
        <v>9615.5600000000013</v>
      </c>
      <c r="M18" s="178">
        <v>2381.4199999999996</v>
      </c>
      <c r="N18" s="178"/>
      <c r="O18" s="178">
        <v>6.17</v>
      </c>
      <c r="P18" s="178"/>
      <c r="Q18" s="178">
        <v>711.30000000000007</v>
      </c>
      <c r="R18" s="178"/>
      <c r="S18" s="178"/>
      <c r="T18" s="178">
        <v>2.4</v>
      </c>
      <c r="U18" s="178"/>
      <c r="V18" s="178"/>
      <c r="W18" s="178">
        <v>953.82999999999981</v>
      </c>
      <c r="X18" s="178">
        <v>1525.53</v>
      </c>
      <c r="Y18" s="178">
        <v>1131.7900000000006</v>
      </c>
      <c r="Z18" s="178"/>
      <c r="AA18" s="178"/>
      <c r="AB18" s="178">
        <v>10528.97</v>
      </c>
      <c r="AC18" s="178"/>
      <c r="AD18" s="178"/>
      <c r="AE18" s="178"/>
      <c r="AF18" s="178"/>
      <c r="AG18" s="178"/>
      <c r="AH18" s="178"/>
      <c r="AI18" s="178"/>
      <c r="AJ18" s="178">
        <v>3615.4899999999989</v>
      </c>
      <c r="AK18" s="178">
        <v>2241.3900000000003</v>
      </c>
      <c r="AL18" s="178">
        <v>3237.7600000000011</v>
      </c>
      <c r="AM18" s="178">
        <v>1430.8700000000003</v>
      </c>
      <c r="AN18" s="178">
        <v>15.969999999999997</v>
      </c>
      <c r="AO18" s="178">
        <v>206.16</v>
      </c>
      <c r="AP18" s="178">
        <v>6123.5400000000009</v>
      </c>
      <c r="AQ18" s="178">
        <v>5567.94</v>
      </c>
      <c r="AR18" s="178"/>
      <c r="AS18" s="178">
        <v>7159.0099999999993</v>
      </c>
      <c r="AT18" s="178">
        <v>153.07</v>
      </c>
      <c r="AU18" s="178">
        <v>3386.4100000000012</v>
      </c>
      <c r="AV18" s="178">
        <v>94.509999999999991</v>
      </c>
      <c r="AW18" s="178">
        <v>-5.3000000000000016</v>
      </c>
      <c r="AX18" s="178"/>
      <c r="AY18" s="178">
        <v>49.570000000000007</v>
      </c>
      <c r="AZ18" s="178">
        <v>106.88999999999997</v>
      </c>
      <c r="BA18" s="178"/>
      <c r="BB18" s="178"/>
      <c r="BC18" s="178">
        <v>5401.6899999999987</v>
      </c>
      <c r="BD18" s="178">
        <v>3953.0499999999997</v>
      </c>
      <c r="BE18" s="178">
        <v>214.78000000000003</v>
      </c>
      <c r="BF18" s="178"/>
      <c r="BG18" s="178">
        <v>3364.39</v>
      </c>
      <c r="BH18" s="178">
        <v>1346.7</v>
      </c>
      <c r="BI18" s="178">
        <v>327.31</v>
      </c>
      <c r="BJ18" s="178">
        <v>431.30000000000007</v>
      </c>
      <c r="BK18" s="178">
        <v>29.330000000000002</v>
      </c>
      <c r="BL18" s="178">
        <v>216.38000000000002</v>
      </c>
      <c r="BM18" s="178">
        <v>2529.5699999999997</v>
      </c>
      <c r="BN18" s="178">
        <v>4149.7299999999996</v>
      </c>
      <c r="BO18" s="178">
        <v>466.39000000000004</v>
      </c>
      <c r="BP18" s="178">
        <f t="shared" si="6"/>
        <v>318108.16999999987</v>
      </c>
      <c r="BR18" s="170" t="s">
        <v>23</v>
      </c>
      <c r="BS18" s="201">
        <f t="shared" si="15"/>
        <v>1611.7869240000005</v>
      </c>
      <c r="BT18" s="201">
        <f t="shared" si="15"/>
        <v>58.875389999999996</v>
      </c>
      <c r="BU18" s="201">
        <f t="shared" si="15"/>
        <v>3802.7506649999964</v>
      </c>
      <c r="BV18" s="201">
        <f t="shared" si="13"/>
        <v>0</v>
      </c>
      <c r="BW18" s="201">
        <f t="shared" si="13"/>
        <v>708.71966599999996</v>
      </c>
      <c r="BX18" s="201">
        <f t="shared" si="13"/>
        <v>0</v>
      </c>
      <c r="BY18" s="201">
        <f t="shared" si="13"/>
        <v>7.1861999999999995E-2</v>
      </c>
      <c r="BZ18" s="201">
        <f t="shared" si="14"/>
        <v>188.53633499999998</v>
      </c>
      <c r="CA18" s="201">
        <f t="shared" si="14"/>
        <v>1.0492479999999997</v>
      </c>
      <c r="CB18" s="201">
        <f t="shared" si="14"/>
        <v>0.169656</v>
      </c>
      <c r="CC18" s="201">
        <f t="shared" si="14"/>
        <v>139.42562000000004</v>
      </c>
      <c r="CD18" s="201">
        <f t="shared" si="14"/>
        <v>10.954531999999999</v>
      </c>
      <c r="CE18" s="201">
        <f t="shared" si="14"/>
        <v>0</v>
      </c>
      <c r="CF18" s="201">
        <f t="shared" si="14"/>
        <v>2.2829000000000002E-2</v>
      </c>
      <c r="CG18" s="201">
        <f t="shared" si="14"/>
        <v>0</v>
      </c>
      <c r="CH18" s="201">
        <f t="shared" si="14"/>
        <v>3.4142399999999999</v>
      </c>
      <c r="CI18" s="201">
        <f t="shared" si="14"/>
        <v>0</v>
      </c>
      <c r="CJ18" s="201">
        <f t="shared" si="14"/>
        <v>0</v>
      </c>
      <c r="CK18" s="201">
        <f t="shared" si="14"/>
        <v>1.848E-2</v>
      </c>
      <c r="CL18" s="201">
        <f t="shared" si="14"/>
        <v>0</v>
      </c>
      <c r="CM18" s="201">
        <f t="shared" si="14"/>
        <v>0</v>
      </c>
      <c r="CN18" s="201">
        <f t="shared" si="14"/>
        <v>6.2952779999999988</v>
      </c>
      <c r="CO18" s="201">
        <f t="shared" si="14"/>
        <v>32.03613</v>
      </c>
      <c r="CP18" s="201">
        <f t="shared" si="7"/>
        <v>30.897867000000019</v>
      </c>
      <c r="CQ18" s="201">
        <f t="shared" si="1"/>
        <v>0</v>
      </c>
      <c r="CR18" s="201">
        <f t="shared" si="1"/>
        <v>0</v>
      </c>
      <c r="CS18" s="201">
        <f t="shared" si="1"/>
        <v>29.481115999999997</v>
      </c>
      <c r="CT18" s="201">
        <f t="shared" si="1"/>
        <v>0</v>
      </c>
      <c r="CU18" s="201">
        <f t="shared" si="1"/>
        <v>0</v>
      </c>
      <c r="CV18" s="201">
        <f t="shared" si="1"/>
        <v>0</v>
      </c>
      <c r="CW18" s="201">
        <f t="shared" si="1"/>
        <v>0</v>
      </c>
      <c r="CX18" s="201">
        <f t="shared" si="1"/>
        <v>0</v>
      </c>
      <c r="CY18" s="201">
        <f t="shared" si="1"/>
        <v>0</v>
      </c>
      <c r="CZ18" s="201">
        <f t="shared" si="1"/>
        <v>0</v>
      </c>
      <c r="DA18" s="201">
        <f t="shared" si="1"/>
        <v>25.308429999999994</v>
      </c>
      <c r="DB18" s="201">
        <f t="shared" si="1"/>
        <v>12.551784000000001</v>
      </c>
      <c r="DC18" s="201">
        <f t="shared" si="1"/>
        <v>29.787392000000011</v>
      </c>
      <c r="DD18" s="201">
        <f t="shared" si="1"/>
        <v>0</v>
      </c>
      <c r="DE18" s="201">
        <f t="shared" si="1"/>
        <v>0.55735299999999988</v>
      </c>
      <c r="DF18" s="201">
        <f t="shared" si="1"/>
        <v>2.9068559999999999</v>
      </c>
      <c r="DG18" s="201">
        <f t="shared" si="2"/>
        <v>80.830728000000008</v>
      </c>
      <c r="DH18" s="201">
        <f t="shared" si="2"/>
        <v>0</v>
      </c>
      <c r="DI18" s="201">
        <f t="shared" si="2"/>
        <v>0</v>
      </c>
      <c r="DJ18" s="201">
        <f t="shared" si="2"/>
        <v>86.624020999999985</v>
      </c>
      <c r="DK18" s="201">
        <f t="shared" si="2"/>
        <v>0.29083300000000001</v>
      </c>
      <c r="DL18" s="201">
        <f t="shared" si="2"/>
        <v>23.366229000000008</v>
      </c>
      <c r="DM18" s="201">
        <f t="shared" si="2"/>
        <v>7.4946429999999991</v>
      </c>
      <c r="DN18" s="201">
        <f t="shared" si="2"/>
        <v>-9.5400000000000033E-3</v>
      </c>
      <c r="DO18" s="201">
        <f t="shared" si="2"/>
        <v>0</v>
      </c>
      <c r="DP18" s="201">
        <f t="shared" si="2"/>
        <v>1.1946370000000002</v>
      </c>
      <c r="DQ18" s="201">
        <f t="shared" si="2"/>
        <v>0.6413399999999998</v>
      </c>
      <c r="DR18" s="201">
        <f t="shared" si="2"/>
        <v>0</v>
      </c>
      <c r="DS18" s="201">
        <f t="shared" si="2"/>
        <v>0</v>
      </c>
      <c r="DT18" s="201">
        <f t="shared" si="2"/>
        <v>41.593012999999992</v>
      </c>
      <c r="DU18" s="201">
        <f t="shared" si="2"/>
        <v>46.645989999999998</v>
      </c>
      <c r="DV18" s="201">
        <f t="shared" si="2"/>
        <v>0.57990600000000014</v>
      </c>
      <c r="DW18" s="201">
        <f t="shared" si="3"/>
        <v>0</v>
      </c>
      <c r="DX18" s="201">
        <f t="shared" si="3"/>
        <v>60.55901999999999</v>
      </c>
      <c r="DY18" s="201">
        <f t="shared" si="3"/>
        <v>0</v>
      </c>
      <c r="DZ18" s="201">
        <f t="shared" si="3"/>
        <v>0.52369600000000005</v>
      </c>
      <c r="EA18" s="201">
        <f t="shared" si="3"/>
        <v>0.69008000000000014</v>
      </c>
      <c r="EB18" s="201">
        <f t="shared" si="3"/>
        <v>0.76844600000000007</v>
      </c>
      <c r="EC18" s="201">
        <f t="shared" si="3"/>
        <v>0.88715800000000022</v>
      </c>
      <c r="ED18" s="201">
        <f t="shared" si="3"/>
        <v>13.406720999999999</v>
      </c>
      <c r="EE18" s="201">
        <f t="shared" si="3"/>
        <v>157.274767</v>
      </c>
      <c r="EF18" s="201">
        <f t="shared" si="3"/>
        <v>0</v>
      </c>
      <c r="EG18" s="201">
        <f t="shared" si="8"/>
        <v>7218.9793409999957</v>
      </c>
      <c r="EH18" s="171">
        <f t="shared" si="4"/>
        <v>1.7547499964773875E-3</v>
      </c>
      <c r="EI18" s="171">
        <f t="shared" si="5"/>
        <v>1.6999999999999999E-3</v>
      </c>
      <c r="EK18" s="172">
        <f t="shared" si="9"/>
        <v>1.6999999999999999E-3</v>
      </c>
      <c r="EM18" s="170" t="s">
        <v>23</v>
      </c>
      <c r="EN18" s="171">
        <v>1.6999999999999999E-3</v>
      </c>
      <c r="EO18" s="171">
        <v>1.9E-3</v>
      </c>
      <c r="EP18" s="172">
        <f t="shared" si="10"/>
        <v>2.0000000000000009E-4</v>
      </c>
      <c r="ER18" s="170">
        <v>60</v>
      </c>
      <c r="ES18" s="172">
        <v>2.2000000000000001E-3</v>
      </c>
      <c r="ET18" s="172">
        <f t="shared" si="11"/>
        <v>5.0000000000000023E-4</v>
      </c>
      <c r="EU18" s="172">
        <f t="shared" si="12"/>
        <v>3.0000000000000014E-4</v>
      </c>
    </row>
    <row r="19" spans="1:151">
      <c r="A19" s="170" t="s">
        <v>24</v>
      </c>
      <c r="B19" s="178">
        <v>19.11</v>
      </c>
      <c r="C19" s="178">
        <v>0.04</v>
      </c>
      <c r="D19" s="178">
        <v>13.259999999999994</v>
      </c>
      <c r="E19" s="178"/>
      <c r="F19" s="178">
        <v>506.7</v>
      </c>
      <c r="G19" s="178"/>
      <c r="H19" s="178"/>
      <c r="I19" s="178">
        <v>22.76</v>
      </c>
      <c r="J19" s="178">
        <v>6.77</v>
      </c>
      <c r="K19" s="178">
        <v>0.47</v>
      </c>
      <c r="L19" s="178">
        <v>29.970000000000006</v>
      </c>
      <c r="M19" s="178">
        <v>3.41</v>
      </c>
      <c r="N19" s="178"/>
      <c r="O19" s="178"/>
      <c r="P19" s="178"/>
      <c r="Q19" s="178">
        <v>0.55000000000000016</v>
      </c>
      <c r="R19" s="178"/>
      <c r="S19" s="178"/>
      <c r="T19" s="178"/>
      <c r="U19" s="178"/>
      <c r="V19" s="178"/>
      <c r="W19" s="178">
        <v>1.2000000000000004</v>
      </c>
      <c r="X19" s="178">
        <v>1.33</v>
      </c>
      <c r="Y19" s="178">
        <v>1.2400000000000009</v>
      </c>
      <c r="Z19" s="178"/>
      <c r="AA19" s="178"/>
      <c r="AB19" s="178">
        <v>1.93</v>
      </c>
      <c r="AC19" s="178"/>
      <c r="AD19" s="178"/>
      <c r="AE19" s="178"/>
      <c r="AF19" s="178"/>
      <c r="AG19" s="178"/>
      <c r="AH19" s="178"/>
      <c r="AI19" s="178"/>
      <c r="AJ19" s="178">
        <v>7.8400000000000007</v>
      </c>
      <c r="AK19" s="178">
        <v>5.1400000000000006</v>
      </c>
      <c r="AL19" s="178">
        <v>7.8599999999999985</v>
      </c>
      <c r="AM19" s="178"/>
      <c r="AN19" s="178"/>
      <c r="AO19" s="178">
        <v>0.18</v>
      </c>
      <c r="AP19" s="178">
        <v>4.5799999999999992</v>
      </c>
      <c r="AQ19" s="178">
        <v>11.28</v>
      </c>
      <c r="AR19" s="178"/>
      <c r="AS19" s="178">
        <v>0.22000000000000008</v>
      </c>
      <c r="AT19" s="178"/>
      <c r="AU19" s="178">
        <v>0.09</v>
      </c>
      <c r="AV19" s="178"/>
      <c r="AW19" s="178">
        <v>-0.37</v>
      </c>
      <c r="AX19" s="178"/>
      <c r="AY19" s="178">
        <v>0.3</v>
      </c>
      <c r="AZ19" s="178">
        <v>-9.999999999999995E-3</v>
      </c>
      <c r="BA19" s="178"/>
      <c r="BB19" s="178"/>
      <c r="BC19" s="178">
        <v>9.7899999999999991</v>
      </c>
      <c r="BD19" s="178">
        <v>11.790000000000001</v>
      </c>
      <c r="BE19" s="178"/>
      <c r="BF19" s="178"/>
      <c r="BG19" s="178">
        <v>7.4799999999999995</v>
      </c>
      <c r="BH19" s="178"/>
      <c r="BI19" s="178">
        <v>1.46</v>
      </c>
      <c r="BJ19" s="178"/>
      <c r="BK19" s="178">
        <v>0</v>
      </c>
      <c r="BL19" s="178">
        <v>0.27</v>
      </c>
      <c r="BM19" s="178">
        <v>1.76</v>
      </c>
      <c r="BN19" s="178">
        <v>9.33</v>
      </c>
      <c r="BO19" s="178"/>
      <c r="BP19" s="178">
        <f t="shared" si="6"/>
        <v>687.73</v>
      </c>
      <c r="BR19" s="170" t="s">
        <v>24</v>
      </c>
      <c r="BS19" s="201">
        <f t="shared" si="15"/>
        <v>0.61916399999999994</v>
      </c>
      <c r="BT19" s="201">
        <f t="shared" si="15"/>
        <v>4.2000000000000002E-4</v>
      </c>
      <c r="BU19" s="201">
        <f t="shared" si="15"/>
        <v>0.34343399999999985</v>
      </c>
      <c r="BV19" s="201">
        <f t="shared" si="13"/>
        <v>0</v>
      </c>
      <c r="BW19" s="201">
        <f t="shared" si="13"/>
        <v>15.910379999999998</v>
      </c>
      <c r="BX19" s="201">
        <f t="shared" si="13"/>
        <v>0</v>
      </c>
      <c r="BY19" s="201">
        <f t="shared" si="13"/>
        <v>0</v>
      </c>
      <c r="BZ19" s="201">
        <f t="shared" si="14"/>
        <v>0.56217200000000001</v>
      </c>
      <c r="CA19" s="201">
        <f t="shared" si="14"/>
        <v>2.7079999999999999E-3</v>
      </c>
      <c r="CB19" s="201">
        <f t="shared" si="14"/>
        <v>1.8799999999999999E-4</v>
      </c>
      <c r="CC19" s="201">
        <f t="shared" si="14"/>
        <v>0.43456500000000009</v>
      </c>
      <c r="CD19" s="201">
        <f t="shared" si="14"/>
        <v>1.5686000000000002E-2</v>
      </c>
      <c r="CE19" s="201">
        <f t="shared" si="14"/>
        <v>0</v>
      </c>
      <c r="CF19" s="201">
        <f t="shared" si="14"/>
        <v>0</v>
      </c>
      <c r="CG19" s="201">
        <f t="shared" si="14"/>
        <v>0</v>
      </c>
      <c r="CH19" s="201">
        <f t="shared" si="14"/>
        <v>2.6400000000000004E-3</v>
      </c>
      <c r="CI19" s="201">
        <f t="shared" si="14"/>
        <v>0</v>
      </c>
      <c r="CJ19" s="201">
        <f t="shared" si="14"/>
        <v>0</v>
      </c>
      <c r="CK19" s="201">
        <f t="shared" si="14"/>
        <v>0</v>
      </c>
      <c r="CL19" s="201">
        <f t="shared" si="14"/>
        <v>0</v>
      </c>
      <c r="CM19" s="201">
        <f t="shared" si="14"/>
        <v>0</v>
      </c>
      <c r="CN19" s="201">
        <f t="shared" si="14"/>
        <v>7.9200000000000034E-3</v>
      </c>
      <c r="CO19" s="201">
        <f t="shared" si="14"/>
        <v>2.7930000000000003E-2</v>
      </c>
      <c r="CP19" s="201">
        <f t="shared" si="7"/>
        <v>3.3852000000000028E-2</v>
      </c>
      <c r="CQ19" s="201">
        <f t="shared" si="1"/>
        <v>0</v>
      </c>
      <c r="CR19" s="201">
        <f t="shared" si="1"/>
        <v>0</v>
      </c>
      <c r="CS19" s="201">
        <f t="shared" si="1"/>
        <v>5.4039999999999999E-3</v>
      </c>
      <c r="CT19" s="201">
        <f t="shared" si="1"/>
        <v>0</v>
      </c>
      <c r="CU19" s="201">
        <f t="shared" si="1"/>
        <v>0</v>
      </c>
      <c r="CV19" s="201">
        <f t="shared" si="1"/>
        <v>0</v>
      </c>
      <c r="CW19" s="201">
        <f t="shared" si="1"/>
        <v>0</v>
      </c>
      <c r="CX19" s="201">
        <f t="shared" si="1"/>
        <v>0</v>
      </c>
      <c r="CY19" s="201">
        <f t="shared" si="1"/>
        <v>0</v>
      </c>
      <c r="CZ19" s="201">
        <f t="shared" si="1"/>
        <v>0</v>
      </c>
      <c r="DA19" s="201">
        <f t="shared" si="1"/>
        <v>5.4880000000000005E-2</v>
      </c>
      <c r="DB19" s="201">
        <f t="shared" si="1"/>
        <v>2.8784000000000004E-2</v>
      </c>
      <c r="DC19" s="201">
        <f t="shared" si="1"/>
        <v>7.2311999999999987E-2</v>
      </c>
      <c r="DD19" s="201">
        <f t="shared" si="1"/>
        <v>0</v>
      </c>
      <c r="DE19" s="201">
        <f t="shared" si="1"/>
        <v>0</v>
      </c>
      <c r="DF19" s="201">
        <f t="shared" si="1"/>
        <v>2.5379999999999999E-3</v>
      </c>
      <c r="DG19" s="201">
        <f t="shared" si="2"/>
        <v>6.0455999999999989E-2</v>
      </c>
      <c r="DH19" s="201">
        <f t="shared" si="2"/>
        <v>0</v>
      </c>
      <c r="DI19" s="201">
        <f t="shared" si="2"/>
        <v>0</v>
      </c>
      <c r="DJ19" s="201">
        <f t="shared" si="2"/>
        <v>2.6620000000000007E-3</v>
      </c>
      <c r="DK19" s="201">
        <f t="shared" si="2"/>
        <v>0</v>
      </c>
      <c r="DL19" s="201">
        <f t="shared" si="2"/>
        <v>6.2099999999999992E-4</v>
      </c>
      <c r="DM19" s="201">
        <f t="shared" si="2"/>
        <v>0</v>
      </c>
      <c r="DN19" s="201">
        <f t="shared" si="2"/>
        <v>-6.6599999999999993E-4</v>
      </c>
      <c r="DO19" s="201">
        <f t="shared" si="2"/>
        <v>0</v>
      </c>
      <c r="DP19" s="201">
        <f t="shared" si="2"/>
        <v>7.2299999999999994E-3</v>
      </c>
      <c r="DQ19" s="201">
        <f t="shared" si="2"/>
        <v>-5.9999999999999974E-5</v>
      </c>
      <c r="DR19" s="201">
        <f t="shared" si="2"/>
        <v>0</v>
      </c>
      <c r="DS19" s="201">
        <f t="shared" si="2"/>
        <v>0</v>
      </c>
      <c r="DT19" s="201">
        <f t="shared" si="2"/>
        <v>7.5382999999999992E-2</v>
      </c>
      <c r="DU19" s="201">
        <f t="shared" si="2"/>
        <v>0.139122</v>
      </c>
      <c r="DV19" s="201">
        <f t="shared" si="2"/>
        <v>0</v>
      </c>
      <c r="DW19" s="201">
        <f t="shared" si="3"/>
        <v>0</v>
      </c>
      <c r="DX19" s="201">
        <f t="shared" si="3"/>
        <v>0.13463999999999998</v>
      </c>
      <c r="DY19" s="201">
        <f t="shared" si="3"/>
        <v>0</v>
      </c>
      <c r="DZ19" s="201">
        <f t="shared" si="3"/>
        <v>2.336E-3</v>
      </c>
      <c r="EA19" s="201">
        <f t="shared" si="3"/>
        <v>0</v>
      </c>
      <c r="EB19" s="201">
        <f t="shared" si="3"/>
        <v>0</v>
      </c>
      <c r="EC19" s="201">
        <f t="shared" si="3"/>
        <v>1.1070000000000001E-3</v>
      </c>
      <c r="ED19" s="201">
        <f t="shared" si="3"/>
        <v>9.3279999999999995E-3</v>
      </c>
      <c r="EE19" s="201">
        <f t="shared" si="3"/>
        <v>0.353607</v>
      </c>
      <c r="EF19" s="201">
        <f t="shared" si="3"/>
        <v>0</v>
      </c>
      <c r="EG19" s="201">
        <f t="shared" si="8"/>
        <v>18.910742999999997</v>
      </c>
      <c r="EH19" s="171">
        <f t="shared" si="4"/>
        <v>4.5967199302218909E-6</v>
      </c>
      <c r="EI19" s="171">
        <f t="shared" si="5"/>
        <v>0</v>
      </c>
      <c r="EK19" s="172">
        <f t="shared" si="9"/>
        <v>0</v>
      </c>
      <c r="EM19" s="170" t="s">
        <v>24</v>
      </c>
      <c r="EN19" s="178">
        <v>0</v>
      </c>
      <c r="EO19" s="178">
        <v>0</v>
      </c>
      <c r="EP19" s="172">
        <f t="shared" si="10"/>
        <v>0</v>
      </c>
      <c r="ER19" s="170">
        <v>62</v>
      </c>
      <c r="ES19" s="172">
        <v>0</v>
      </c>
      <c r="ET19" s="172">
        <f t="shared" si="11"/>
        <v>0</v>
      </c>
      <c r="EU19" s="172">
        <f t="shared" si="12"/>
        <v>0</v>
      </c>
    </row>
    <row r="20" spans="1:151">
      <c r="A20" s="170" t="s">
        <v>27</v>
      </c>
      <c r="B20" s="178">
        <v>1031.1499999999992</v>
      </c>
      <c r="C20" s="178">
        <v>9.8500000000000014</v>
      </c>
      <c r="D20" s="178">
        <v>7243.849999999994</v>
      </c>
      <c r="E20" s="178"/>
      <c r="F20" s="178">
        <v>7776.0000000000018</v>
      </c>
      <c r="G20" s="178"/>
      <c r="H20" s="178">
        <v>0.97</v>
      </c>
      <c r="I20" s="178">
        <v>1013.06</v>
      </c>
      <c r="J20" s="178">
        <v>348.01</v>
      </c>
      <c r="K20" s="178">
        <v>55.77</v>
      </c>
      <c r="L20" s="178">
        <v>1276.9499999999989</v>
      </c>
      <c r="M20" s="178">
        <v>283.66999999999996</v>
      </c>
      <c r="N20" s="178"/>
      <c r="O20" s="178">
        <v>0.22</v>
      </c>
      <c r="P20" s="178"/>
      <c r="Q20" s="178">
        <v>39.410000000000004</v>
      </c>
      <c r="R20" s="178"/>
      <c r="S20" s="178"/>
      <c r="T20" s="178">
        <v>0.1</v>
      </c>
      <c r="U20" s="178"/>
      <c r="V20" s="178"/>
      <c r="W20" s="178">
        <v>50.500000000000043</v>
      </c>
      <c r="X20" s="178">
        <v>83.229999999999905</v>
      </c>
      <c r="Y20" s="178">
        <v>58.319999999999979</v>
      </c>
      <c r="Z20" s="178"/>
      <c r="AA20" s="178"/>
      <c r="AB20" s="178">
        <v>561.72</v>
      </c>
      <c r="AC20" s="178"/>
      <c r="AD20" s="178"/>
      <c r="AE20" s="178"/>
      <c r="AF20" s="178"/>
      <c r="AG20" s="178"/>
      <c r="AH20" s="178"/>
      <c r="AI20" s="178"/>
      <c r="AJ20" s="178">
        <v>509.23999999999995</v>
      </c>
      <c r="AK20" s="178">
        <v>205.78000000000006</v>
      </c>
      <c r="AL20" s="178">
        <v>432.48</v>
      </c>
      <c r="AM20" s="178">
        <v>186.65000000000003</v>
      </c>
      <c r="AN20" s="178">
        <v>1.71</v>
      </c>
      <c r="AO20" s="178">
        <v>24.68</v>
      </c>
      <c r="AP20" s="178">
        <v>219.70000000000005</v>
      </c>
      <c r="AQ20" s="178">
        <v>741.09</v>
      </c>
      <c r="AR20" s="178"/>
      <c r="AS20" s="178">
        <v>12.009999999999996</v>
      </c>
      <c r="AT20" s="178"/>
      <c r="AU20" s="178">
        <v>504.51000000000033</v>
      </c>
      <c r="AV20" s="178">
        <v>12.28</v>
      </c>
      <c r="AW20" s="178">
        <v>-0.88000000000000012</v>
      </c>
      <c r="AX20" s="178"/>
      <c r="AY20" s="178">
        <v>6.2600000000000007</v>
      </c>
      <c r="AZ20" s="178">
        <v>13.909999999999998</v>
      </c>
      <c r="BA20" s="178"/>
      <c r="BB20" s="178"/>
      <c r="BC20" s="178">
        <v>719.56000000000006</v>
      </c>
      <c r="BD20" s="178">
        <v>424.43000000000006</v>
      </c>
      <c r="BE20" s="178">
        <v>27.41</v>
      </c>
      <c r="BF20" s="178"/>
      <c r="BG20" s="178">
        <v>440.26000000000005</v>
      </c>
      <c r="BH20" s="178">
        <v>1.75</v>
      </c>
      <c r="BI20" s="178">
        <v>44.76</v>
      </c>
      <c r="BJ20" s="178">
        <v>51.429999999999993</v>
      </c>
      <c r="BK20" s="178">
        <v>1.1100000000000001</v>
      </c>
      <c r="BL20" s="178">
        <v>11.749999999999996</v>
      </c>
      <c r="BM20" s="178">
        <v>368.21999999999991</v>
      </c>
      <c r="BN20" s="178">
        <v>548.18999999999994</v>
      </c>
      <c r="BO20" s="178">
        <v>69.839999999999989</v>
      </c>
      <c r="BP20" s="178">
        <f t="shared" si="6"/>
        <v>25410.909999999989</v>
      </c>
      <c r="BR20" s="170" t="s">
        <v>27</v>
      </c>
      <c r="BS20" s="201">
        <f t="shared" si="15"/>
        <v>33.409259999999975</v>
      </c>
      <c r="BT20" s="201">
        <f t="shared" si="15"/>
        <v>0.10342500000000002</v>
      </c>
      <c r="BU20" s="201">
        <f t="shared" si="15"/>
        <v>187.61571499999985</v>
      </c>
      <c r="BV20" s="201">
        <f t="shared" si="13"/>
        <v>0</v>
      </c>
      <c r="BW20" s="201">
        <f t="shared" si="13"/>
        <v>244.16640000000004</v>
      </c>
      <c r="BX20" s="201">
        <f t="shared" si="13"/>
        <v>0</v>
      </c>
      <c r="BY20" s="201">
        <f t="shared" si="13"/>
        <v>8.4389999999999986E-3</v>
      </c>
      <c r="BZ20" s="201">
        <f t="shared" si="14"/>
        <v>25.022582</v>
      </c>
      <c r="CA20" s="201">
        <f t="shared" si="14"/>
        <v>0.13920399999999999</v>
      </c>
      <c r="CB20" s="201">
        <f t="shared" si="14"/>
        <v>2.2308000000000001E-2</v>
      </c>
      <c r="CC20" s="201">
        <f t="shared" si="14"/>
        <v>18.515774999999984</v>
      </c>
      <c r="CD20" s="201">
        <f t="shared" si="14"/>
        <v>1.3048819999999999</v>
      </c>
      <c r="CE20" s="201">
        <f t="shared" si="14"/>
        <v>0</v>
      </c>
      <c r="CF20" s="201">
        <f t="shared" si="14"/>
        <v>8.1400000000000005E-4</v>
      </c>
      <c r="CG20" s="201">
        <f t="shared" si="14"/>
        <v>0</v>
      </c>
      <c r="CH20" s="201">
        <f t="shared" si="14"/>
        <v>0.189168</v>
      </c>
      <c r="CI20" s="201">
        <f t="shared" si="14"/>
        <v>0</v>
      </c>
      <c r="CJ20" s="201">
        <f t="shared" si="14"/>
        <v>0</v>
      </c>
      <c r="CK20" s="201">
        <f t="shared" si="14"/>
        <v>7.7000000000000007E-4</v>
      </c>
      <c r="CL20" s="201">
        <f t="shared" si="14"/>
        <v>0</v>
      </c>
      <c r="CM20" s="201">
        <f t="shared" si="14"/>
        <v>0</v>
      </c>
      <c r="CN20" s="201">
        <f t="shared" si="14"/>
        <v>0.33330000000000026</v>
      </c>
      <c r="CO20" s="201">
        <f t="shared" si="14"/>
        <v>1.747829999999998</v>
      </c>
      <c r="CP20" s="201">
        <f t="shared" si="7"/>
        <v>1.5921359999999996</v>
      </c>
      <c r="CQ20" s="201">
        <f t="shared" si="1"/>
        <v>0</v>
      </c>
      <c r="CR20" s="201">
        <f t="shared" si="1"/>
        <v>0</v>
      </c>
      <c r="CS20" s="201">
        <f t="shared" si="1"/>
        <v>1.572816</v>
      </c>
      <c r="CT20" s="201">
        <f t="shared" si="1"/>
        <v>0</v>
      </c>
      <c r="CU20" s="201">
        <f t="shared" si="1"/>
        <v>0</v>
      </c>
      <c r="CV20" s="201">
        <f t="shared" si="1"/>
        <v>0</v>
      </c>
      <c r="CW20" s="201">
        <f t="shared" si="1"/>
        <v>0</v>
      </c>
      <c r="CX20" s="201">
        <f t="shared" si="1"/>
        <v>0</v>
      </c>
      <c r="CY20" s="201">
        <f t="shared" si="1"/>
        <v>0</v>
      </c>
      <c r="CZ20" s="201">
        <f t="shared" si="1"/>
        <v>0</v>
      </c>
      <c r="DA20" s="201">
        <f t="shared" si="1"/>
        <v>3.5646799999999996</v>
      </c>
      <c r="DB20" s="201">
        <f t="shared" si="1"/>
        <v>1.1523680000000003</v>
      </c>
      <c r="DC20" s="201">
        <f t="shared" si="1"/>
        <v>3.9788160000000001</v>
      </c>
      <c r="DD20" s="201">
        <f t="shared" si="1"/>
        <v>0</v>
      </c>
      <c r="DE20" s="201">
        <f t="shared" si="1"/>
        <v>5.9679000000000003E-2</v>
      </c>
      <c r="DF20" s="201">
        <f t="shared" ref="CW20:DL30" si="16">DF$3*AO20</f>
        <v>0.34798799999999996</v>
      </c>
      <c r="DG20" s="201">
        <f t="shared" si="16"/>
        <v>2.9000400000000006</v>
      </c>
      <c r="DH20" s="201">
        <f t="shared" si="16"/>
        <v>0</v>
      </c>
      <c r="DI20" s="201">
        <f t="shared" si="16"/>
        <v>0</v>
      </c>
      <c r="DJ20" s="201">
        <f t="shared" si="16"/>
        <v>0.14532099999999995</v>
      </c>
      <c r="DK20" s="201">
        <f t="shared" si="16"/>
        <v>0</v>
      </c>
      <c r="DL20" s="201">
        <f t="shared" si="16"/>
        <v>3.4811190000000023</v>
      </c>
      <c r="DM20" s="201">
        <f t="shared" si="2"/>
        <v>0.97380399999999989</v>
      </c>
      <c r="DN20" s="201">
        <f t="shared" si="2"/>
        <v>-1.5840000000000001E-3</v>
      </c>
      <c r="DO20" s="201">
        <f t="shared" si="2"/>
        <v>0</v>
      </c>
      <c r="DP20" s="201">
        <f t="shared" si="2"/>
        <v>0.15086600000000003</v>
      </c>
      <c r="DQ20" s="201">
        <f t="shared" si="2"/>
        <v>8.3459999999999993E-2</v>
      </c>
      <c r="DR20" s="201">
        <f t="shared" si="2"/>
        <v>0</v>
      </c>
      <c r="DS20" s="201">
        <f t="shared" si="2"/>
        <v>0</v>
      </c>
      <c r="DT20" s="201">
        <f t="shared" si="2"/>
        <v>5.5406120000000003</v>
      </c>
      <c r="DU20" s="201">
        <f t="shared" si="2"/>
        <v>5.008274000000001</v>
      </c>
      <c r="DV20" s="201">
        <f t="shared" si="2"/>
        <v>7.4007000000000003E-2</v>
      </c>
      <c r="DW20" s="201">
        <f t="shared" si="3"/>
        <v>0</v>
      </c>
      <c r="DX20" s="201">
        <f t="shared" si="3"/>
        <v>7.9246800000000004</v>
      </c>
      <c r="DY20" s="201">
        <f t="shared" si="3"/>
        <v>0</v>
      </c>
      <c r="DZ20" s="201">
        <f t="shared" si="3"/>
        <v>7.1615999999999999E-2</v>
      </c>
      <c r="EA20" s="201">
        <f t="shared" si="3"/>
        <v>8.2287999999999986E-2</v>
      </c>
      <c r="EB20" s="201">
        <f t="shared" si="3"/>
        <v>2.9082000000000004E-2</v>
      </c>
      <c r="EC20" s="201">
        <f t="shared" si="3"/>
        <v>4.8174999999999989E-2</v>
      </c>
      <c r="ED20" s="201">
        <f t="shared" si="3"/>
        <v>1.9515659999999995</v>
      </c>
      <c r="EE20" s="201">
        <f t="shared" si="3"/>
        <v>20.776401</v>
      </c>
      <c r="EF20" s="201">
        <f t="shared" si="3"/>
        <v>0</v>
      </c>
      <c r="EG20" s="201">
        <f t="shared" si="8"/>
        <v>574.08808199999964</v>
      </c>
      <c r="EH20" s="171">
        <f t="shared" si="4"/>
        <v>1.3954618960409213E-4</v>
      </c>
      <c r="EI20" s="171">
        <f t="shared" si="5"/>
        <v>1E-4</v>
      </c>
      <c r="EK20" s="172">
        <f t="shared" si="9"/>
        <v>1E-4</v>
      </c>
      <c r="EM20" s="170" t="s">
        <v>27</v>
      </c>
      <c r="EN20" s="171">
        <v>1E-4</v>
      </c>
      <c r="EO20" s="171">
        <v>2.0000000000000001E-4</v>
      </c>
      <c r="EP20" s="172">
        <f t="shared" si="10"/>
        <v>1E-4</v>
      </c>
      <c r="ER20" s="170">
        <v>68</v>
      </c>
      <c r="ES20" s="172">
        <v>4.0000000000000002E-4</v>
      </c>
      <c r="ET20" s="172">
        <f t="shared" si="11"/>
        <v>3.0000000000000003E-4</v>
      </c>
      <c r="EU20" s="172">
        <f t="shared" si="12"/>
        <v>2.0000000000000001E-4</v>
      </c>
    </row>
    <row r="21" spans="1:151">
      <c r="A21" s="170" t="s">
        <v>30</v>
      </c>
      <c r="B21" s="178">
        <v>52842.55</v>
      </c>
      <c r="C21" s="178">
        <v>327.05999999999983</v>
      </c>
      <c r="D21" s="178">
        <v>6744.4899999999989</v>
      </c>
      <c r="E21" s="178"/>
      <c r="F21" s="178">
        <v>18466.290000000008</v>
      </c>
      <c r="G21" s="178"/>
      <c r="H21" s="178">
        <v>1.62</v>
      </c>
      <c r="I21" s="178">
        <v>1723.5999999999992</v>
      </c>
      <c r="J21" s="178">
        <v>592.37</v>
      </c>
      <c r="K21" s="178">
        <v>94.87</v>
      </c>
      <c r="L21" s="178">
        <v>2177.4899999999966</v>
      </c>
      <c r="M21" s="178">
        <v>495.77</v>
      </c>
      <c r="N21" s="178"/>
      <c r="O21" s="178">
        <v>0.82</v>
      </c>
      <c r="P21" s="178"/>
      <c r="Q21" s="178">
        <v>116.80000000000008</v>
      </c>
      <c r="R21" s="178"/>
      <c r="S21" s="178"/>
      <c r="T21" s="178">
        <v>0.79</v>
      </c>
      <c r="U21" s="178"/>
      <c r="V21" s="178"/>
      <c r="W21" s="178">
        <v>181.35000000000005</v>
      </c>
      <c r="X21" s="178">
        <v>291.77999999999997</v>
      </c>
      <c r="Y21" s="178">
        <v>219.73000000000002</v>
      </c>
      <c r="Z21" s="178"/>
      <c r="AA21" s="178"/>
      <c r="AB21" s="178">
        <v>233.89999999999995</v>
      </c>
      <c r="AC21" s="178"/>
      <c r="AD21" s="178"/>
      <c r="AE21" s="178"/>
      <c r="AF21" s="178"/>
      <c r="AG21" s="178"/>
      <c r="AH21" s="178"/>
      <c r="AI21" s="178"/>
      <c r="AJ21" s="178">
        <v>861.6700000000003</v>
      </c>
      <c r="AK21" s="178">
        <v>465.57</v>
      </c>
      <c r="AL21" s="178">
        <v>738.21000000000015</v>
      </c>
      <c r="AM21" s="178">
        <v>318.06000000000006</v>
      </c>
      <c r="AN21" s="178">
        <v>-3.72</v>
      </c>
      <c r="AO21" s="178">
        <v>43.61</v>
      </c>
      <c r="AP21" s="178">
        <v>815.86</v>
      </c>
      <c r="AQ21" s="178">
        <v>1266.6900000000003</v>
      </c>
      <c r="AR21" s="178"/>
      <c r="AS21" s="178">
        <v>39.560000000000009</v>
      </c>
      <c r="AT21" s="178">
        <v>12.76</v>
      </c>
      <c r="AU21" s="178">
        <v>511.27000000000038</v>
      </c>
      <c r="AV21" s="178">
        <v>12.28</v>
      </c>
      <c r="AW21" s="178">
        <v>-1.3599999999999999</v>
      </c>
      <c r="AX21" s="178"/>
      <c r="AY21" s="178">
        <v>10.129999999999999</v>
      </c>
      <c r="AZ21" s="178">
        <v>23.400000000000002</v>
      </c>
      <c r="BA21" s="178"/>
      <c r="BB21" s="178"/>
      <c r="BC21" s="178">
        <v>1233.9300000000003</v>
      </c>
      <c r="BD21" s="178">
        <v>762.63</v>
      </c>
      <c r="BE21" s="178">
        <v>46.88</v>
      </c>
      <c r="BF21" s="178"/>
      <c r="BG21" s="178">
        <v>749.54000000000019</v>
      </c>
      <c r="BH21" s="178">
        <v>79.889999999999986</v>
      </c>
      <c r="BI21" s="178">
        <v>77.349999999999994</v>
      </c>
      <c r="BJ21" s="178">
        <v>86.3</v>
      </c>
      <c r="BK21" s="178">
        <v>2.4</v>
      </c>
      <c r="BL21" s="178">
        <v>41.949999999999996</v>
      </c>
      <c r="BM21" s="178">
        <v>411.66</v>
      </c>
      <c r="BN21" s="178">
        <v>930.39000000000021</v>
      </c>
      <c r="BO21" s="178">
        <v>69.839999999999989</v>
      </c>
      <c r="BP21" s="178">
        <f t="shared" si="6"/>
        <v>94118.030000000013</v>
      </c>
      <c r="BR21" s="170" t="s">
        <v>30</v>
      </c>
      <c r="BS21" s="201">
        <f t="shared" si="15"/>
        <v>1712.09862</v>
      </c>
      <c r="BT21" s="201">
        <f t="shared" si="15"/>
        <v>3.4341299999999984</v>
      </c>
      <c r="BU21" s="201">
        <f t="shared" si="15"/>
        <v>174.68229099999996</v>
      </c>
      <c r="BV21" s="201">
        <f t="shared" si="13"/>
        <v>0</v>
      </c>
      <c r="BW21" s="201">
        <f t="shared" si="13"/>
        <v>579.84150600000021</v>
      </c>
      <c r="BX21" s="201">
        <f t="shared" si="13"/>
        <v>0</v>
      </c>
      <c r="BY21" s="201">
        <f t="shared" si="13"/>
        <v>1.4094000000000001E-2</v>
      </c>
      <c r="BZ21" s="201">
        <f t="shared" si="14"/>
        <v>42.572919999999982</v>
      </c>
      <c r="CA21" s="201">
        <f t="shared" si="14"/>
        <v>0.23694800000000002</v>
      </c>
      <c r="CB21" s="201">
        <f t="shared" si="14"/>
        <v>3.7948000000000003E-2</v>
      </c>
      <c r="CC21" s="201">
        <f t="shared" si="14"/>
        <v>31.573604999999951</v>
      </c>
      <c r="CD21" s="201">
        <f t="shared" si="14"/>
        <v>2.2805420000000001</v>
      </c>
      <c r="CE21" s="201">
        <f t="shared" si="14"/>
        <v>0</v>
      </c>
      <c r="CF21" s="201">
        <f t="shared" si="14"/>
        <v>3.0339999999999998E-3</v>
      </c>
      <c r="CG21" s="201">
        <f t="shared" si="14"/>
        <v>0</v>
      </c>
      <c r="CH21" s="201">
        <f t="shared" si="14"/>
        <v>0.56064000000000036</v>
      </c>
      <c r="CI21" s="201">
        <f t="shared" si="14"/>
        <v>0</v>
      </c>
      <c r="CJ21" s="201">
        <f t="shared" si="14"/>
        <v>0</v>
      </c>
      <c r="CK21" s="201">
        <f t="shared" si="14"/>
        <v>6.0830000000000007E-3</v>
      </c>
      <c r="CL21" s="201">
        <f t="shared" si="14"/>
        <v>0</v>
      </c>
      <c r="CM21" s="201">
        <f t="shared" si="14"/>
        <v>0</v>
      </c>
      <c r="CN21" s="201">
        <f t="shared" si="14"/>
        <v>1.1969100000000004</v>
      </c>
      <c r="CO21" s="201">
        <f t="shared" si="14"/>
        <v>6.1273799999999996</v>
      </c>
      <c r="CP21" s="201">
        <f t="shared" si="7"/>
        <v>5.9986290000000011</v>
      </c>
      <c r="CQ21" s="201">
        <f t="shared" si="7"/>
        <v>0</v>
      </c>
      <c r="CR21" s="201">
        <f t="shared" si="7"/>
        <v>0</v>
      </c>
      <c r="CS21" s="201">
        <f t="shared" si="7"/>
        <v>0.65491999999999984</v>
      </c>
      <c r="CT21" s="201">
        <f t="shared" si="7"/>
        <v>0</v>
      </c>
      <c r="CU21" s="201">
        <f t="shared" si="7"/>
        <v>0</v>
      </c>
      <c r="CV21" s="201">
        <f t="shared" si="7"/>
        <v>0</v>
      </c>
      <c r="CW21" s="201">
        <f t="shared" si="16"/>
        <v>0</v>
      </c>
      <c r="CX21" s="201">
        <f t="shared" si="16"/>
        <v>0</v>
      </c>
      <c r="CY21" s="201">
        <f t="shared" si="16"/>
        <v>0</v>
      </c>
      <c r="CZ21" s="201">
        <f t="shared" si="16"/>
        <v>0</v>
      </c>
      <c r="DA21" s="201">
        <f t="shared" si="16"/>
        <v>6.031690000000002</v>
      </c>
      <c r="DB21" s="201">
        <f t="shared" si="16"/>
        <v>2.607192</v>
      </c>
      <c r="DC21" s="201">
        <f t="shared" si="16"/>
        <v>6.791532000000001</v>
      </c>
      <c r="DD21" s="201">
        <f t="shared" si="16"/>
        <v>0</v>
      </c>
      <c r="DE21" s="201">
        <f t="shared" si="16"/>
        <v>-0.129828</v>
      </c>
      <c r="DF21" s="201">
        <f t="shared" si="16"/>
        <v>0.61490100000000003</v>
      </c>
      <c r="DG21" s="201">
        <f t="shared" si="16"/>
        <v>10.769352</v>
      </c>
      <c r="DH21" s="201">
        <f t="shared" si="16"/>
        <v>0</v>
      </c>
      <c r="DI21" s="201">
        <f t="shared" si="16"/>
        <v>0</v>
      </c>
      <c r="DJ21" s="201">
        <f t="shared" si="16"/>
        <v>0.4786760000000001</v>
      </c>
      <c r="DK21" s="201">
        <f t="shared" si="16"/>
        <v>2.4243999999999998E-2</v>
      </c>
      <c r="DL21" s="201">
        <f t="shared" si="16"/>
        <v>3.5277630000000024</v>
      </c>
      <c r="DM21" s="201">
        <f t="shared" ref="DM21:EB30" si="17">DM$3*AV21</f>
        <v>0.97380399999999989</v>
      </c>
      <c r="DN21" s="201">
        <f t="shared" si="17"/>
        <v>-2.4479999999999997E-3</v>
      </c>
      <c r="DO21" s="201">
        <f t="shared" si="17"/>
        <v>0</v>
      </c>
      <c r="DP21" s="201">
        <f t="shared" si="17"/>
        <v>0.24413299999999996</v>
      </c>
      <c r="DQ21" s="201">
        <f t="shared" si="17"/>
        <v>0.14040000000000002</v>
      </c>
      <c r="DR21" s="201">
        <f t="shared" si="17"/>
        <v>0</v>
      </c>
      <c r="DS21" s="201">
        <f t="shared" si="17"/>
        <v>0</v>
      </c>
      <c r="DT21" s="201">
        <f t="shared" si="17"/>
        <v>9.5012610000000031</v>
      </c>
      <c r="DU21" s="201">
        <f t="shared" si="17"/>
        <v>8.999034</v>
      </c>
      <c r="DV21" s="201">
        <f t="shared" si="17"/>
        <v>0.12657600000000002</v>
      </c>
      <c r="DW21" s="201">
        <f t="shared" si="17"/>
        <v>0</v>
      </c>
      <c r="DX21" s="201">
        <f t="shared" si="17"/>
        <v>13.491720000000003</v>
      </c>
      <c r="DY21" s="201">
        <f t="shared" si="17"/>
        <v>0</v>
      </c>
      <c r="DZ21" s="201">
        <f t="shared" si="17"/>
        <v>0.12376</v>
      </c>
      <c r="EA21" s="201">
        <f t="shared" si="17"/>
        <v>0.13808000000000001</v>
      </c>
      <c r="EB21" s="201">
        <f t="shared" si="17"/>
        <v>6.2880000000000005E-2</v>
      </c>
      <c r="EC21" s="201">
        <f t="shared" ref="EC21:EF30" si="18">EC$3*BL21</f>
        <v>0.17199500000000001</v>
      </c>
      <c r="ED21" s="201">
        <f t="shared" si="18"/>
        <v>2.1817980000000001</v>
      </c>
      <c r="EE21" s="201">
        <f t="shared" si="18"/>
        <v>35.261781000000013</v>
      </c>
      <c r="EF21" s="201">
        <f t="shared" si="18"/>
        <v>0</v>
      </c>
      <c r="EG21" s="201">
        <f t="shared" si="8"/>
        <v>2663.4504960000017</v>
      </c>
      <c r="EH21" s="171">
        <f t="shared" si="4"/>
        <v>6.4741697235918183E-4</v>
      </c>
      <c r="EI21" s="171">
        <f t="shared" si="5"/>
        <v>5.9999999999999995E-4</v>
      </c>
      <c r="EK21" s="172">
        <f t="shared" si="9"/>
        <v>5.9999999999999995E-4</v>
      </c>
      <c r="EM21" s="170" t="s">
        <v>30</v>
      </c>
      <c r="EN21" s="171">
        <v>5.9999999999999995E-4</v>
      </c>
      <c r="EO21" s="171">
        <v>8.0000000000000004E-4</v>
      </c>
      <c r="EP21" s="172">
        <f t="shared" si="10"/>
        <v>2.0000000000000009E-4</v>
      </c>
      <c r="ER21" s="170">
        <v>75</v>
      </c>
      <c r="ES21" s="172">
        <v>5.0000000000000001E-4</v>
      </c>
      <c r="ET21" s="172">
        <f t="shared" si="11"/>
        <v>-9.9999999999999937E-5</v>
      </c>
      <c r="EU21" s="172">
        <f t="shared" si="12"/>
        <v>-3.0000000000000003E-4</v>
      </c>
    </row>
    <row r="22" spans="1:151">
      <c r="A22" s="170" t="s">
        <v>31</v>
      </c>
      <c r="B22" s="178">
        <v>3260.7400000000021</v>
      </c>
      <c r="C22" s="178">
        <v>-0.35</v>
      </c>
      <c r="D22" s="178">
        <v>214.83000000000004</v>
      </c>
      <c r="E22" s="178"/>
      <c r="F22" s="178">
        <v>4774.9100000000017</v>
      </c>
      <c r="G22" s="178"/>
      <c r="H22" s="178">
        <v>0.31</v>
      </c>
      <c r="I22" s="178">
        <v>157.11000000000004</v>
      </c>
      <c r="J22" s="178">
        <v>54.3</v>
      </c>
      <c r="K22" s="178">
        <v>8.8800000000000008</v>
      </c>
      <c r="L22" s="178">
        <v>194.13000000000008</v>
      </c>
      <c r="M22" s="178">
        <v>33.86999999999999</v>
      </c>
      <c r="N22" s="178"/>
      <c r="O22" s="178">
        <v>0.11000000000000001</v>
      </c>
      <c r="P22" s="178"/>
      <c r="Q22" s="178">
        <v>15.989999999999986</v>
      </c>
      <c r="R22" s="178"/>
      <c r="S22" s="178"/>
      <c r="T22" s="178">
        <v>0.04</v>
      </c>
      <c r="U22" s="178"/>
      <c r="V22" s="178"/>
      <c r="W22" s="178">
        <v>17.770000000000007</v>
      </c>
      <c r="X22" s="178">
        <v>29.610000000000003</v>
      </c>
      <c r="Y22" s="178">
        <v>22.4</v>
      </c>
      <c r="Z22" s="178"/>
      <c r="AA22" s="178"/>
      <c r="AB22" s="178">
        <v>22.819999999999997</v>
      </c>
      <c r="AC22" s="178"/>
      <c r="AD22" s="178"/>
      <c r="AE22" s="178"/>
      <c r="AF22" s="178"/>
      <c r="AG22" s="178"/>
      <c r="AH22" s="178"/>
      <c r="AI22" s="178"/>
      <c r="AJ22" s="178">
        <v>54.470000000000013</v>
      </c>
      <c r="AK22" s="178">
        <v>42.569999999999993</v>
      </c>
      <c r="AL22" s="178">
        <v>63.99</v>
      </c>
      <c r="AM22" s="178">
        <v>31.46</v>
      </c>
      <c r="AN22" s="178">
        <v>0.17</v>
      </c>
      <c r="AO22" s="178">
        <v>5.59</v>
      </c>
      <c r="AP22" s="178">
        <v>92.58</v>
      </c>
      <c r="AQ22" s="178">
        <v>112.36</v>
      </c>
      <c r="AR22" s="178"/>
      <c r="AS22" s="178">
        <v>6.7699999999999978</v>
      </c>
      <c r="AT22" s="178"/>
      <c r="AU22" s="178">
        <v>298.46000000000015</v>
      </c>
      <c r="AV22" s="178">
        <v>6.9500000000000011</v>
      </c>
      <c r="AW22" s="178">
        <v>0.3</v>
      </c>
      <c r="AX22" s="178"/>
      <c r="AY22" s="178">
        <v>1.7799999999999998</v>
      </c>
      <c r="AZ22" s="178">
        <v>2.37</v>
      </c>
      <c r="BA22" s="178"/>
      <c r="BB22" s="178"/>
      <c r="BC22" s="178">
        <v>102.52000000000002</v>
      </c>
      <c r="BD22" s="178">
        <v>71.08</v>
      </c>
      <c r="BE22" s="178">
        <v>5.51</v>
      </c>
      <c r="BF22" s="178"/>
      <c r="BG22" s="178">
        <v>75.28</v>
      </c>
      <c r="BH22" s="178">
        <v>0</v>
      </c>
      <c r="BI22" s="178">
        <v>4.51</v>
      </c>
      <c r="BJ22" s="178">
        <v>17.150000000000002</v>
      </c>
      <c r="BK22" s="178">
        <v>0.59000000000000008</v>
      </c>
      <c r="BL22" s="178">
        <v>4.2599999999999989</v>
      </c>
      <c r="BM22" s="178">
        <v>190.09999999999988</v>
      </c>
      <c r="BN22" s="178">
        <v>90.579999999999984</v>
      </c>
      <c r="BO22" s="178">
        <v>43.5</v>
      </c>
      <c r="BP22" s="178">
        <f t="shared" si="6"/>
        <v>10132.370000000008</v>
      </c>
      <c r="BR22" s="170" t="s">
        <v>31</v>
      </c>
      <c r="BS22" s="201">
        <f t="shared" si="15"/>
        <v>105.64797600000006</v>
      </c>
      <c r="BT22" s="201">
        <f t="shared" si="15"/>
        <v>-3.6749999999999999E-3</v>
      </c>
      <c r="BU22" s="201">
        <f t="shared" si="15"/>
        <v>5.5640970000000012</v>
      </c>
      <c r="BV22" s="201">
        <f t="shared" si="13"/>
        <v>0</v>
      </c>
      <c r="BW22" s="201">
        <f t="shared" si="13"/>
        <v>149.93217400000003</v>
      </c>
      <c r="BX22" s="201">
        <f t="shared" si="13"/>
        <v>0</v>
      </c>
      <c r="BY22" s="201">
        <f t="shared" si="13"/>
        <v>2.6969999999999997E-3</v>
      </c>
      <c r="BZ22" s="201">
        <f t="shared" si="14"/>
        <v>3.8806170000000009</v>
      </c>
      <c r="CA22" s="201">
        <f t="shared" si="14"/>
        <v>2.172E-2</v>
      </c>
      <c r="CB22" s="201">
        <f t="shared" si="14"/>
        <v>3.5520000000000005E-3</v>
      </c>
      <c r="CC22" s="201">
        <f t="shared" si="14"/>
        <v>2.8148850000000012</v>
      </c>
      <c r="CD22" s="201">
        <f t="shared" si="14"/>
        <v>0.15580199999999994</v>
      </c>
      <c r="CE22" s="201">
        <f t="shared" si="14"/>
        <v>0</v>
      </c>
      <c r="CF22" s="201">
        <f t="shared" si="14"/>
        <v>4.0700000000000008E-4</v>
      </c>
      <c r="CG22" s="201">
        <f t="shared" si="14"/>
        <v>0</v>
      </c>
      <c r="CH22" s="201">
        <f t="shared" si="14"/>
        <v>7.6751999999999931E-2</v>
      </c>
      <c r="CI22" s="201">
        <f t="shared" si="14"/>
        <v>0</v>
      </c>
      <c r="CJ22" s="201">
        <f t="shared" si="14"/>
        <v>0</v>
      </c>
      <c r="CK22" s="201">
        <f t="shared" si="14"/>
        <v>3.0800000000000001E-4</v>
      </c>
      <c r="CL22" s="201">
        <f t="shared" si="14"/>
        <v>0</v>
      </c>
      <c r="CM22" s="201">
        <f t="shared" si="14"/>
        <v>0</v>
      </c>
      <c r="CN22" s="201">
        <f t="shared" si="14"/>
        <v>0.11728200000000004</v>
      </c>
      <c r="CO22" s="201">
        <f t="shared" si="14"/>
        <v>0.62181000000000008</v>
      </c>
      <c r="CP22" s="201">
        <f t="shared" si="7"/>
        <v>0.61151999999999995</v>
      </c>
      <c r="CQ22" s="201">
        <f t="shared" si="7"/>
        <v>0</v>
      </c>
      <c r="CR22" s="201">
        <f t="shared" si="7"/>
        <v>0</v>
      </c>
      <c r="CS22" s="201">
        <f t="shared" si="7"/>
        <v>6.3895999999999994E-2</v>
      </c>
      <c r="CT22" s="201">
        <f t="shared" si="7"/>
        <v>0</v>
      </c>
      <c r="CU22" s="201">
        <f t="shared" si="7"/>
        <v>0</v>
      </c>
      <c r="CV22" s="201">
        <f t="shared" si="7"/>
        <v>0</v>
      </c>
      <c r="CW22" s="201">
        <f t="shared" si="16"/>
        <v>0</v>
      </c>
      <c r="CX22" s="201">
        <f t="shared" si="16"/>
        <v>0</v>
      </c>
      <c r="CY22" s="201">
        <f t="shared" si="16"/>
        <v>0</v>
      </c>
      <c r="CZ22" s="201">
        <f t="shared" si="16"/>
        <v>0</v>
      </c>
      <c r="DA22" s="201">
        <f t="shared" si="16"/>
        <v>0.38129000000000007</v>
      </c>
      <c r="DB22" s="201">
        <f t="shared" si="16"/>
        <v>0.23839199999999997</v>
      </c>
      <c r="DC22" s="201">
        <f t="shared" si="16"/>
        <v>0.58870800000000001</v>
      </c>
      <c r="DD22" s="201">
        <f t="shared" si="16"/>
        <v>0</v>
      </c>
      <c r="DE22" s="201">
        <f t="shared" si="16"/>
        <v>5.9330000000000008E-3</v>
      </c>
      <c r="DF22" s="201">
        <f t="shared" si="16"/>
        <v>7.8819E-2</v>
      </c>
      <c r="DG22" s="201">
        <f t="shared" si="16"/>
        <v>1.222056</v>
      </c>
      <c r="DH22" s="201">
        <f t="shared" si="16"/>
        <v>0</v>
      </c>
      <c r="DI22" s="201">
        <f t="shared" si="16"/>
        <v>0</v>
      </c>
      <c r="DJ22" s="201">
        <f t="shared" si="16"/>
        <v>8.1916999999999976E-2</v>
      </c>
      <c r="DK22" s="201">
        <f t="shared" si="16"/>
        <v>0</v>
      </c>
      <c r="DL22" s="201">
        <f t="shared" si="16"/>
        <v>2.0593740000000009</v>
      </c>
      <c r="DM22" s="201">
        <f t="shared" si="17"/>
        <v>0.55113500000000004</v>
      </c>
      <c r="DN22" s="201">
        <f t="shared" si="17"/>
        <v>5.4000000000000001E-4</v>
      </c>
      <c r="DO22" s="201">
        <f t="shared" si="17"/>
        <v>0</v>
      </c>
      <c r="DP22" s="201">
        <f t="shared" si="17"/>
        <v>4.2897999999999992E-2</v>
      </c>
      <c r="DQ22" s="201">
        <f t="shared" si="17"/>
        <v>1.4220000000000002E-2</v>
      </c>
      <c r="DR22" s="201">
        <f t="shared" si="17"/>
        <v>0</v>
      </c>
      <c r="DS22" s="201">
        <f t="shared" si="17"/>
        <v>0</v>
      </c>
      <c r="DT22" s="201">
        <f t="shared" si="17"/>
        <v>0.78940400000000022</v>
      </c>
      <c r="DU22" s="201">
        <f t="shared" si="17"/>
        <v>0.83874399999999993</v>
      </c>
      <c r="DV22" s="201">
        <f t="shared" si="17"/>
        <v>1.4877E-2</v>
      </c>
      <c r="DW22" s="201">
        <f t="shared" si="17"/>
        <v>0</v>
      </c>
      <c r="DX22" s="201">
        <f t="shared" si="17"/>
        <v>1.35504</v>
      </c>
      <c r="DY22" s="201">
        <f t="shared" si="17"/>
        <v>0</v>
      </c>
      <c r="DZ22" s="201">
        <f t="shared" si="17"/>
        <v>7.2160000000000002E-3</v>
      </c>
      <c r="EA22" s="201">
        <f t="shared" si="17"/>
        <v>2.7440000000000006E-2</v>
      </c>
      <c r="EB22" s="201">
        <f t="shared" si="17"/>
        <v>1.5458000000000003E-2</v>
      </c>
      <c r="EC22" s="201">
        <f t="shared" si="18"/>
        <v>1.7465999999999995E-2</v>
      </c>
      <c r="ED22" s="201">
        <f t="shared" si="18"/>
        <v>1.0075299999999994</v>
      </c>
      <c r="EE22" s="201">
        <f t="shared" si="18"/>
        <v>3.4329819999999995</v>
      </c>
      <c r="EF22" s="201">
        <f t="shared" si="18"/>
        <v>0</v>
      </c>
      <c r="EG22" s="201">
        <f t="shared" si="8"/>
        <v>282.28325900000004</v>
      </c>
      <c r="EH22" s="171">
        <f t="shared" si="4"/>
        <v>6.8615869964140934E-5</v>
      </c>
      <c r="EI22" s="171">
        <f t="shared" si="5"/>
        <v>1E-4</v>
      </c>
      <c r="EK22" s="172">
        <f t="shared" si="9"/>
        <v>1E-4</v>
      </c>
      <c r="EM22" s="170" t="s">
        <v>31</v>
      </c>
      <c r="EN22" s="171">
        <v>1E-4</v>
      </c>
      <c r="EO22" s="171">
        <v>1E-4</v>
      </c>
      <c r="EP22" s="172">
        <f t="shared" si="10"/>
        <v>0</v>
      </c>
      <c r="ER22" s="170">
        <v>78</v>
      </c>
      <c r="ES22" s="172">
        <v>1E-4</v>
      </c>
      <c r="ET22" s="172">
        <f t="shared" si="11"/>
        <v>0</v>
      </c>
      <c r="EU22" s="172">
        <f t="shared" si="12"/>
        <v>0</v>
      </c>
    </row>
    <row r="23" spans="1:151">
      <c r="A23" s="170" t="s">
        <v>32</v>
      </c>
      <c r="B23" s="178">
        <v>277327.42999999982</v>
      </c>
      <c r="C23" s="178">
        <v>151645.36000000002</v>
      </c>
      <c r="D23" s="178">
        <v>886758.0499999997</v>
      </c>
      <c r="E23" s="178">
        <v>200344.06999999998</v>
      </c>
      <c r="F23" s="178">
        <v>447215.50999999989</v>
      </c>
      <c r="G23" s="178">
        <v>150686.55000000002</v>
      </c>
      <c r="H23" s="178">
        <v>158191.08999999997</v>
      </c>
      <c r="I23" s="178">
        <v>237257.30999999994</v>
      </c>
      <c r="J23" s="178">
        <v>81562.099999999991</v>
      </c>
      <c r="K23" s="178">
        <v>23930.689999999991</v>
      </c>
      <c r="L23" s="178">
        <v>446093.10999999964</v>
      </c>
      <c r="M23" s="178">
        <v>59629.049999999996</v>
      </c>
      <c r="N23" s="178">
        <v>1476446.9999999993</v>
      </c>
      <c r="O23" s="178">
        <v>125187.4</v>
      </c>
      <c r="P23" s="178">
        <v>409293.1</v>
      </c>
      <c r="Q23" s="178">
        <v>161217.97999999989</v>
      </c>
      <c r="R23" s="178">
        <v>582870.49999999988</v>
      </c>
      <c r="S23" s="178">
        <v>407358.84000000014</v>
      </c>
      <c r="T23" s="178">
        <v>116804.32000000004</v>
      </c>
      <c r="U23" s="178">
        <v>173861.84000000003</v>
      </c>
      <c r="V23" s="178">
        <v>257021.11000000004</v>
      </c>
      <c r="W23" s="178">
        <v>203908.42</v>
      </c>
      <c r="X23" s="178">
        <v>367077.16</v>
      </c>
      <c r="Y23" s="178">
        <v>294387.19000000029</v>
      </c>
      <c r="Z23" s="178">
        <v>103351.38000000003</v>
      </c>
      <c r="AA23" s="178">
        <v>296249.59999999998</v>
      </c>
      <c r="AB23" s="178">
        <v>96845.459999999963</v>
      </c>
      <c r="AC23" s="178">
        <v>240893.22</v>
      </c>
      <c r="AD23" s="178">
        <v>163217.03999999998</v>
      </c>
      <c r="AE23" s="178">
        <v>99336.23</v>
      </c>
      <c r="AF23" s="178">
        <v>186366.0800000001</v>
      </c>
      <c r="AG23" s="178">
        <v>451248.24</v>
      </c>
      <c r="AH23" s="178">
        <v>27043.900000000005</v>
      </c>
      <c r="AI23" s="178">
        <v>402601.33999999991</v>
      </c>
      <c r="AJ23" s="178">
        <v>109831.57999999997</v>
      </c>
      <c r="AK23" s="178">
        <v>94020.080000000016</v>
      </c>
      <c r="AL23" s="178">
        <v>100591.91000000005</v>
      </c>
      <c r="AM23" s="178">
        <v>46820.650000000009</v>
      </c>
      <c r="AN23" s="178">
        <v>1035148.5600000005</v>
      </c>
      <c r="AO23" s="178">
        <v>850293.55999999959</v>
      </c>
      <c r="AP23" s="178">
        <v>313372.59999999969</v>
      </c>
      <c r="AQ23" s="178">
        <v>174226.7</v>
      </c>
      <c r="AR23" s="178">
        <v>767671.72000000067</v>
      </c>
      <c r="AS23" s="178">
        <v>205124.88000000003</v>
      </c>
      <c r="AT23" s="178">
        <v>1989.86</v>
      </c>
      <c r="AU23" s="178">
        <v>411688.81999999989</v>
      </c>
      <c r="AV23" s="178">
        <v>493518.27999999985</v>
      </c>
      <c r="AW23" s="178">
        <v>173432.80999999988</v>
      </c>
      <c r="AX23" s="178">
        <v>12.59</v>
      </c>
      <c r="AY23" s="178">
        <v>627882.73</v>
      </c>
      <c r="AZ23" s="178">
        <v>211436.46999999991</v>
      </c>
      <c r="BA23" s="178">
        <v>1353824.1800000016</v>
      </c>
      <c r="BB23" s="178">
        <v>246111.58</v>
      </c>
      <c r="BC23" s="178">
        <v>168103.75999999989</v>
      </c>
      <c r="BD23" s="178">
        <v>109701.06000000003</v>
      </c>
      <c r="BE23" s="178">
        <v>133049.71</v>
      </c>
      <c r="BF23" s="178">
        <v>35447.17</v>
      </c>
      <c r="BG23" s="178">
        <v>105228.21000000002</v>
      </c>
      <c r="BH23" s="178">
        <v>78002.460000000021</v>
      </c>
      <c r="BI23" s="178">
        <v>259965.63999999998</v>
      </c>
      <c r="BJ23" s="178">
        <v>14553.27</v>
      </c>
      <c r="BK23" s="178">
        <v>749.83999999999992</v>
      </c>
      <c r="BL23" s="178">
        <v>685114.99</v>
      </c>
      <c r="BM23" s="178">
        <v>312383.94000000024</v>
      </c>
      <c r="BN23" s="178">
        <v>134155.17999999996</v>
      </c>
      <c r="BO23" s="178">
        <v>57342.729999999996</v>
      </c>
      <c r="BP23" s="178">
        <f t="shared" si="6"/>
        <v>19074025.190000005</v>
      </c>
      <c r="BR23" s="170" t="s">
        <v>32</v>
      </c>
      <c r="BS23" s="201">
        <f t="shared" si="15"/>
        <v>8985.4087319999944</v>
      </c>
      <c r="BT23" s="201">
        <f t="shared" si="15"/>
        <v>1592.2762800000003</v>
      </c>
      <c r="BU23" s="201">
        <f t="shared" si="15"/>
        <v>22967.033494999992</v>
      </c>
      <c r="BV23" s="201">
        <f t="shared" si="13"/>
        <v>1121.926792</v>
      </c>
      <c r="BW23" s="201">
        <f t="shared" si="13"/>
        <v>14042.567013999995</v>
      </c>
      <c r="BX23" s="201">
        <f t="shared" si="13"/>
        <v>994.53123000000016</v>
      </c>
      <c r="BY23" s="201">
        <f t="shared" si="13"/>
        <v>1376.2624829999995</v>
      </c>
      <c r="BZ23" s="201">
        <f t="shared" si="14"/>
        <v>5860.2555569999986</v>
      </c>
      <c r="CA23" s="201">
        <f t="shared" si="14"/>
        <v>32.624839999999999</v>
      </c>
      <c r="CB23" s="201">
        <f t="shared" si="14"/>
        <v>9.5722759999999969</v>
      </c>
      <c r="CC23" s="201">
        <f t="shared" si="14"/>
        <v>6468.3500949999952</v>
      </c>
      <c r="CD23" s="201">
        <f t="shared" si="14"/>
        <v>274.29362999999995</v>
      </c>
      <c r="CE23" s="201">
        <f t="shared" si="14"/>
        <v>97445.501999999964</v>
      </c>
      <c r="CF23" s="201">
        <f t="shared" si="14"/>
        <v>463.19337999999999</v>
      </c>
      <c r="CG23" s="201">
        <f t="shared" si="14"/>
        <v>2455.7586000000001</v>
      </c>
      <c r="CH23" s="201">
        <f t="shared" si="14"/>
        <v>773.84630399999946</v>
      </c>
      <c r="CI23" s="201">
        <f t="shared" si="14"/>
        <v>18768.430099999994</v>
      </c>
      <c r="CJ23" s="201">
        <f t="shared" si="14"/>
        <v>8595.2715240000034</v>
      </c>
      <c r="CK23" s="201">
        <f t="shared" si="14"/>
        <v>899.39326400000027</v>
      </c>
      <c r="CL23" s="201">
        <f t="shared" si="14"/>
        <v>2260.2039200000004</v>
      </c>
      <c r="CM23" s="201">
        <f t="shared" si="14"/>
        <v>102.80844400000002</v>
      </c>
      <c r="CN23" s="201">
        <f t="shared" si="14"/>
        <v>1345.795572</v>
      </c>
      <c r="CO23" s="201">
        <f t="shared" si="14"/>
        <v>7708.6203599999999</v>
      </c>
      <c r="CP23" s="201">
        <f t="shared" si="7"/>
        <v>8036.7702870000085</v>
      </c>
      <c r="CQ23" s="201">
        <f t="shared" si="7"/>
        <v>196.36762200000007</v>
      </c>
      <c r="CR23" s="201">
        <f t="shared" si="7"/>
        <v>2251.4969599999999</v>
      </c>
      <c r="CS23" s="201">
        <f t="shared" si="7"/>
        <v>271.16728799999987</v>
      </c>
      <c r="CT23" s="201">
        <f t="shared" si="7"/>
        <v>1011.7515239999999</v>
      </c>
      <c r="CU23" s="201">
        <f t="shared" si="7"/>
        <v>1126.1975759999998</v>
      </c>
      <c r="CV23" s="201">
        <f t="shared" si="7"/>
        <v>5274.7538130000003</v>
      </c>
      <c r="CW23" s="201">
        <f t="shared" si="16"/>
        <v>2646.3983360000016</v>
      </c>
      <c r="CX23" s="201">
        <f t="shared" si="16"/>
        <v>45846.821184</v>
      </c>
      <c r="CY23" s="201">
        <f t="shared" si="16"/>
        <v>43.270240000000008</v>
      </c>
      <c r="CZ23" s="201">
        <f t="shared" si="16"/>
        <v>2858.4695139999994</v>
      </c>
      <c r="DA23" s="201">
        <f t="shared" si="16"/>
        <v>768.82105999999987</v>
      </c>
      <c r="DB23" s="201">
        <f t="shared" si="16"/>
        <v>526.51244800000006</v>
      </c>
      <c r="DC23" s="201">
        <f t="shared" si="16"/>
        <v>925.44557200000042</v>
      </c>
      <c r="DD23" s="201">
        <f t="shared" si="16"/>
        <v>0</v>
      </c>
      <c r="DE23" s="201">
        <f t="shared" si="16"/>
        <v>36126.68474400002</v>
      </c>
      <c r="DF23" s="201">
        <f t="shared" si="16"/>
        <v>11989.139195999995</v>
      </c>
      <c r="DG23" s="201">
        <f t="shared" si="16"/>
        <v>4136.5183199999956</v>
      </c>
      <c r="DH23" s="201">
        <f t="shared" si="16"/>
        <v>0</v>
      </c>
      <c r="DI23" s="201">
        <f t="shared" si="16"/>
        <v>7369.6485120000061</v>
      </c>
      <c r="DJ23" s="201">
        <f t="shared" si="16"/>
        <v>2482.0110480000003</v>
      </c>
      <c r="DK23" s="201">
        <f t="shared" si="16"/>
        <v>3.7807339999999998</v>
      </c>
      <c r="DL23" s="201">
        <f t="shared" si="16"/>
        <v>2840.652857999999</v>
      </c>
      <c r="DM23" s="201">
        <f t="shared" si="17"/>
        <v>39135.99960399999</v>
      </c>
      <c r="DN23" s="201">
        <f t="shared" si="17"/>
        <v>312.17905799999977</v>
      </c>
      <c r="DO23" s="201">
        <f t="shared" si="17"/>
        <v>1.3849E-2</v>
      </c>
      <c r="DP23" s="201">
        <f t="shared" si="17"/>
        <v>15131.973792999999</v>
      </c>
      <c r="DQ23" s="201">
        <f t="shared" si="17"/>
        <v>1268.6188199999995</v>
      </c>
      <c r="DR23" s="201">
        <f t="shared" si="17"/>
        <v>37636.312204000038</v>
      </c>
      <c r="DS23" s="201">
        <f t="shared" si="17"/>
        <v>1304.391374</v>
      </c>
      <c r="DT23" s="201">
        <f t="shared" si="17"/>
        <v>1294.3989519999993</v>
      </c>
      <c r="DU23" s="201">
        <f t="shared" si="17"/>
        <v>1294.4725080000003</v>
      </c>
      <c r="DV23" s="201">
        <f t="shared" si="17"/>
        <v>359.234217</v>
      </c>
      <c r="DW23" s="201">
        <f t="shared" si="17"/>
        <v>77.983773999999997</v>
      </c>
      <c r="DX23" s="201">
        <f t="shared" si="17"/>
        <v>1894.1077800000003</v>
      </c>
      <c r="DY23" s="201">
        <f t="shared" si="17"/>
        <v>0</v>
      </c>
      <c r="DZ23" s="201">
        <f t="shared" si="17"/>
        <v>415.94502399999999</v>
      </c>
      <c r="EA23" s="201">
        <f t="shared" si="17"/>
        <v>23.285232000000001</v>
      </c>
      <c r="EB23" s="201">
        <f t="shared" si="17"/>
        <v>19.645807999999999</v>
      </c>
      <c r="EC23" s="201">
        <f t="shared" si="18"/>
        <v>2808.9714590000003</v>
      </c>
      <c r="ED23" s="201">
        <f t="shared" si="18"/>
        <v>1655.6348820000012</v>
      </c>
      <c r="EE23" s="201">
        <f t="shared" si="18"/>
        <v>5084.4813219999987</v>
      </c>
      <c r="EF23" s="201">
        <f t="shared" si="18"/>
        <v>0</v>
      </c>
      <c r="EG23" s="201">
        <f t="shared" si="8"/>
        <v>450994.254388</v>
      </c>
      <c r="EH23" s="171">
        <f t="shared" si="4"/>
        <v>0.10962521554869005</v>
      </c>
      <c r="EI23" s="171">
        <f t="shared" si="5"/>
        <v>0.1047</v>
      </c>
      <c r="EK23" s="172">
        <f t="shared" si="9"/>
        <v>0.1047</v>
      </c>
      <c r="EM23" s="170" t="s">
        <v>32</v>
      </c>
      <c r="EN23" s="171">
        <v>0.1047</v>
      </c>
      <c r="EO23" s="171">
        <v>9.7000000000000003E-2</v>
      </c>
      <c r="EP23" s="172">
        <f t="shared" si="10"/>
        <v>-7.6999999999999985E-3</v>
      </c>
      <c r="ER23" s="170">
        <v>80</v>
      </c>
      <c r="ES23" s="172">
        <v>0.12640000000000001</v>
      </c>
      <c r="ET23" s="188">
        <f t="shared" si="11"/>
        <v>2.1700000000000011E-2</v>
      </c>
      <c r="EU23" s="188">
        <f t="shared" si="12"/>
        <v>2.9400000000000009E-2</v>
      </c>
    </row>
    <row r="24" spans="1:151">
      <c r="A24" s="170" t="s">
        <v>33</v>
      </c>
      <c r="B24" s="178">
        <v>45699.990000000005</v>
      </c>
      <c r="C24" s="178">
        <v>13189.2</v>
      </c>
      <c r="D24" s="178">
        <v>127564.30000000003</v>
      </c>
      <c r="E24" s="178"/>
      <c r="F24" s="178">
        <v>28299.499999999989</v>
      </c>
      <c r="G24" s="178"/>
      <c r="H24" s="178">
        <v>51.81</v>
      </c>
      <c r="I24" s="178">
        <v>208359.6</v>
      </c>
      <c r="J24" s="178">
        <v>15083.599999999995</v>
      </c>
      <c r="K24" s="178">
        <v>2449.3799999999997</v>
      </c>
      <c r="L24" s="178">
        <v>57758.26000000006</v>
      </c>
      <c r="M24" s="178">
        <v>12599.539999999997</v>
      </c>
      <c r="N24" s="178"/>
      <c r="O24" s="178">
        <v>543.82000000000005</v>
      </c>
      <c r="P24" s="178"/>
      <c r="Q24" s="178">
        <v>41033.510000000024</v>
      </c>
      <c r="R24" s="178"/>
      <c r="S24" s="178"/>
      <c r="T24" s="178">
        <v>188.31</v>
      </c>
      <c r="U24" s="178"/>
      <c r="V24" s="178"/>
      <c r="W24" s="178">
        <v>72624.849999999977</v>
      </c>
      <c r="X24" s="178">
        <v>117293.03</v>
      </c>
      <c r="Y24" s="178">
        <v>86812.109999999971</v>
      </c>
      <c r="Z24" s="178"/>
      <c r="AA24" s="178"/>
      <c r="AB24" s="178">
        <v>8992.9499999999989</v>
      </c>
      <c r="AC24" s="178"/>
      <c r="AD24" s="178"/>
      <c r="AE24" s="178"/>
      <c r="AF24" s="178"/>
      <c r="AG24" s="178"/>
      <c r="AH24" s="178"/>
      <c r="AI24" s="178"/>
      <c r="AJ24" s="178">
        <v>21218.680000000008</v>
      </c>
      <c r="AK24" s="178">
        <v>10508.249999999996</v>
      </c>
      <c r="AL24" s="178">
        <v>18565.410000000003</v>
      </c>
      <c r="AM24" s="178">
        <v>8676.8700000000008</v>
      </c>
      <c r="AN24" s="178">
        <v>129.20000000000002</v>
      </c>
      <c r="AO24" s="178">
        <v>1302.52</v>
      </c>
      <c r="AP24" s="178">
        <v>15617.770000000006</v>
      </c>
      <c r="AQ24" s="178">
        <v>32214.3</v>
      </c>
      <c r="AR24" s="178"/>
      <c r="AS24" s="178">
        <v>844.54999999999973</v>
      </c>
      <c r="AT24" s="178">
        <v>315.7</v>
      </c>
      <c r="AU24" s="178">
        <v>70308.019999999975</v>
      </c>
      <c r="AV24" s="178">
        <v>34927.900000000009</v>
      </c>
      <c r="AW24" s="178">
        <v>64721.37000000001</v>
      </c>
      <c r="AX24" s="178">
        <v>827.55000000000007</v>
      </c>
      <c r="AY24" s="178">
        <v>295.64999999999998</v>
      </c>
      <c r="AZ24" s="178">
        <v>627.77999999999986</v>
      </c>
      <c r="BA24" s="178"/>
      <c r="BB24" s="178"/>
      <c r="BC24" s="178">
        <v>31040.999999999993</v>
      </c>
      <c r="BD24" s="178">
        <v>20158.519999999997</v>
      </c>
      <c r="BE24" s="178">
        <v>1285.5300000000002</v>
      </c>
      <c r="BF24" s="178"/>
      <c r="BG24" s="178">
        <v>19474.05</v>
      </c>
      <c r="BH24" s="178">
        <v>2976.4200000000005</v>
      </c>
      <c r="BI24" s="178">
        <v>1803.7399999999998</v>
      </c>
      <c r="BJ24" s="178">
        <v>2792.4</v>
      </c>
      <c r="BK24" s="178">
        <v>163421.26000000007</v>
      </c>
      <c r="BL24" s="178">
        <v>16259.54</v>
      </c>
      <c r="BM24" s="178">
        <v>46480.310000000012</v>
      </c>
      <c r="BN24" s="178">
        <v>25372.369999999992</v>
      </c>
      <c r="BO24" s="178">
        <v>9756.0500000000011</v>
      </c>
      <c r="BP24" s="178">
        <f t="shared" si="6"/>
        <v>1460466.4700000002</v>
      </c>
      <c r="BR24" s="170" t="s">
        <v>33</v>
      </c>
      <c r="BS24" s="201">
        <f t="shared" si="15"/>
        <v>1480.6796760000002</v>
      </c>
      <c r="BT24" s="201">
        <f t="shared" si="15"/>
        <v>138.48660000000001</v>
      </c>
      <c r="BU24" s="201">
        <f t="shared" si="15"/>
        <v>3303.9153700000006</v>
      </c>
      <c r="BV24" s="201">
        <f t="shared" si="13"/>
        <v>0</v>
      </c>
      <c r="BW24" s="201">
        <f t="shared" si="13"/>
        <v>888.60429999999963</v>
      </c>
      <c r="BX24" s="201">
        <f t="shared" si="13"/>
        <v>0</v>
      </c>
      <c r="BY24" s="201">
        <f t="shared" si="13"/>
        <v>0.45074700000000001</v>
      </c>
      <c r="BZ24" s="201">
        <f t="shared" si="14"/>
        <v>5146.4821199999997</v>
      </c>
      <c r="CA24" s="201">
        <f t="shared" si="14"/>
        <v>6.0334399999999979</v>
      </c>
      <c r="CB24" s="201">
        <f t="shared" si="14"/>
        <v>0.97975199999999996</v>
      </c>
      <c r="CC24" s="201">
        <f t="shared" si="14"/>
        <v>837.49477000000093</v>
      </c>
      <c r="CD24" s="201">
        <f t="shared" si="14"/>
        <v>57.957883999999986</v>
      </c>
      <c r="CE24" s="201">
        <f t="shared" si="14"/>
        <v>0</v>
      </c>
      <c r="CF24" s="201">
        <f t="shared" si="14"/>
        <v>2.0121340000000001</v>
      </c>
      <c r="CG24" s="201">
        <f t="shared" si="14"/>
        <v>0</v>
      </c>
      <c r="CH24" s="201">
        <f t="shared" si="14"/>
        <v>196.96084800000008</v>
      </c>
      <c r="CI24" s="201">
        <f t="shared" si="14"/>
        <v>0</v>
      </c>
      <c r="CJ24" s="201">
        <f t="shared" si="14"/>
        <v>0</v>
      </c>
      <c r="CK24" s="201">
        <f t="shared" si="14"/>
        <v>1.4499870000000001</v>
      </c>
      <c r="CL24" s="201">
        <f t="shared" si="14"/>
        <v>0</v>
      </c>
      <c r="CM24" s="201">
        <f t="shared" si="14"/>
        <v>0</v>
      </c>
      <c r="CN24" s="201">
        <f t="shared" si="14"/>
        <v>479.32400999999982</v>
      </c>
      <c r="CO24" s="201">
        <f t="shared" si="14"/>
        <v>2463.1536300000002</v>
      </c>
      <c r="CP24" s="201">
        <f t="shared" si="7"/>
        <v>2369.9706029999993</v>
      </c>
      <c r="CQ24" s="201">
        <f t="shared" si="7"/>
        <v>0</v>
      </c>
      <c r="CR24" s="201">
        <f t="shared" si="7"/>
        <v>0</v>
      </c>
      <c r="CS24" s="201">
        <f t="shared" si="7"/>
        <v>25.180259999999997</v>
      </c>
      <c r="CT24" s="201">
        <f t="shared" si="7"/>
        <v>0</v>
      </c>
      <c r="CU24" s="201">
        <f t="shared" si="7"/>
        <v>0</v>
      </c>
      <c r="CV24" s="201">
        <f t="shared" si="7"/>
        <v>0</v>
      </c>
      <c r="CW24" s="201">
        <f t="shared" si="16"/>
        <v>0</v>
      </c>
      <c r="CX24" s="201">
        <f t="shared" si="16"/>
        <v>0</v>
      </c>
      <c r="CY24" s="201">
        <f t="shared" si="16"/>
        <v>0</v>
      </c>
      <c r="CZ24" s="201">
        <f t="shared" si="16"/>
        <v>0</v>
      </c>
      <c r="DA24" s="201">
        <f t="shared" si="16"/>
        <v>148.53076000000004</v>
      </c>
      <c r="DB24" s="201">
        <f t="shared" si="16"/>
        <v>58.846199999999982</v>
      </c>
      <c r="DC24" s="201">
        <f t="shared" si="16"/>
        <v>170.80177200000003</v>
      </c>
      <c r="DD24" s="201">
        <f t="shared" si="16"/>
        <v>0</v>
      </c>
      <c r="DE24" s="201">
        <f t="shared" si="16"/>
        <v>4.5090800000000009</v>
      </c>
      <c r="DF24" s="201">
        <f t="shared" si="16"/>
        <v>18.365531999999998</v>
      </c>
      <c r="DG24" s="201">
        <f t="shared" si="16"/>
        <v>206.15456400000008</v>
      </c>
      <c r="DH24" s="201">
        <f t="shared" si="16"/>
        <v>0</v>
      </c>
      <c r="DI24" s="201">
        <f t="shared" si="16"/>
        <v>0</v>
      </c>
      <c r="DJ24" s="201">
        <f t="shared" si="16"/>
        <v>10.219054999999996</v>
      </c>
      <c r="DK24" s="201">
        <f t="shared" si="16"/>
        <v>0.59982999999999997</v>
      </c>
      <c r="DL24" s="201">
        <f t="shared" si="16"/>
        <v>485.12533799999983</v>
      </c>
      <c r="DM24" s="201">
        <f t="shared" si="17"/>
        <v>2769.7824700000006</v>
      </c>
      <c r="DN24" s="201">
        <f t="shared" si="17"/>
        <v>116.49846600000001</v>
      </c>
      <c r="DO24" s="201">
        <f t="shared" si="17"/>
        <v>0.91030500000000014</v>
      </c>
      <c r="DP24" s="201">
        <f t="shared" si="17"/>
        <v>7.1251649999999991</v>
      </c>
      <c r="DQ24" s="201">
        <f t="shared" si="17"/>
        <v>3.7666799999999991</v>
      </c>
      <c r="DR24" s="201">
        <f t="shared" si="17"/>
        <v>0</v>
      </c>
      <c r="DS24" s="201">
        <f t="shared" si="17"/>
        <v>0</v>
      </c>
      <c r="DT24" s="201">
        <f t="shared" si="17"/>
        <v>239.01569999999995</v>
      </c>
      <c r="DU24" s="201">
        <f t="shared" si="17"/>
        <v>237.87053599999996</v>
      </c>
      <c r="DV24" s="201">
        <f t="shared" si="17"/>
        <v>3.4709310000000007</v>
      </c>
      <c r="DW24" s="201">
        <f t="shared" si="17"/>
        <v>0</v>
      </c>
      <c r="DX24" s="201">
        <f t="shared" si="17"/>
        <v>350.53289999999998</v>
      </c>
      <c r="DY24" s="201">
        <f t="shared" si="17"/>
        <v>0</v>
      </c>
      <c r="DZ24" s="201">
        <f t="shared" si="17"/>
        <v>2.8859839999999997</v>
      </c>
      <c r="EA24" s="201">
        <f t="shared" si="17"/>
        <v>4.4678400000000007</v>
      </c>
      <c r="EB24" s="201">
        <f t="shared" si="17"/>
        <v>4281.637012000002</v>
      </c>
      <c r="EC24" s="201">
        <f t="shared" si="18"/>
        <v>66.664114000000012</v>
      </c>
      <c r="ED24" s="201">
        <f t="shared" si="18"/>
        <v>246.34564300000005</v>
      </c>
      <c r="EE24" s="201">
        <f t="shared" si="18"/>
        <v>961.61282299999982</v>
      </c>
      <c r="EF24" s="201">
        <f t="shared" si="18"/>
        <v>0</v>
      </c>
      <c r="EG24" s="201">
        <f t="shared" si="8"/>
        <v>27794.874831000008</v>
      </c>
      <c r="EH24" s="171">
        <f t="shared" si="4"/>
        <v>6.7562260823744776E-3</v>
      </c>
      <c r="EI24" s="171">
        <f t="shared" si="5"/>
        <v>6.4999999999999997E-3</v>
      </c>
      <c r="EK24" s="172">
        <f t="shared" si="9"/>
        <v>6.4999999999999997E-3</v>
      </c>
      <c r="EM24" s="170" t="s">
        <v>33</v>
      </c>
      <c r="EN24" s="171">
        <v>6.4999999999999997E-3</v>
      </c>
      <c r="EO24" s="171">
        <v>9.9000000000000008E-3</v>
      </c>
      <c r="EP24" s="172">
        <f t="shared" si="10"/>
        <v>3.4000000000000011E-3</v>
      </c>
      <c r="ER24" s="170">
        <v>82</v>
      </c>
      <c r="ES24" s="172">
        <v>6.3E-3</v>
      </c>
      <c r="ET24" s="172">
        <f t="shared" si="11"/>
        <v>-1.9999999999999966E-4</v>
      </c>
      <c r="EU24" s="172">
        <f t="shared" si="12"/>
        <v>-3.6000000000000008E-3</v>
      </c>
    </row>
    <row r="25" spans="1:151">
      <c r="A25" s="170" t="s">
        <v>34</v>
      </c>
      <c r="B25" s="178">
        <v>929.6</v>
      </c>
      <c r="C25" s="178">
        <v>17943.71</v>
      </c>
      <c r="D25" s="178">
        <v>1212587.2300000004</v>
      </c>
      <c r="E25" s="178">
        <v>91984.079999999987</v>
      </c>
      <c r="F25" s="178">
        <v>6865.9</v>
      </c>
      <c r="G25" s="178">
        <v>136.80000000000001</v>
      </c>
      <c r="H25" s="178"/>
      <c r="I25" s="178"/>
      <c r="J25" s="178">
        <v>35289.049999999996</v>
      </c>
      <c r="K25" s="178">
        <v>35380.869999999995</v>
      </c>
      <c r="L25" s="178">
        <v>112234.61000000002</v>
      </c>
      <c r="M25" s="178">
        <v>49.109999999999985</v>
      </c>
      <c r="N25" s="178"/>
      <c r="O25" s="178">
        <v>51.49</v>
      </c>
      <c r="P25" s="178"/>
      <c r="Q25" s="178">
        <v>3605.6799999999989</v>
      </c>
      <c r="R25" s="178"/>
      <c r="S25" s="178"/>
      <c r="T25" s="178">
        <v>17.22</v>
      </c>
      <c r="U25" s="178"/>
      <c r="V25" s="178"/>
      <c r="W25" s="178">
        <v>6344.3900000000049</v>
      </c>
      <c r="X25" s="178">
        <v>10266.560000000001</v>
      </c>
      <c r="Y25" s="178">
        <v>7593.5899999999938</v>
      </c>
      <c r="Z25" s="178"/>
      <c r="AA25" s="178"/>
      <c r="AB25" s="178">
        <v>2983.78</v>
      </c>
      <c r="AC25" s="178"/>
      <c r="AD25" s="178"/>
      <c r="AE25" s="178"/>
      <c r="AF25" s="178"/>
      <c r="AG25" s="178"/>
      <c r="AH25" s="178"/>
      <c r="AI25" s="178"/>
      <c r="AJ25" s="178">
        <v>-1356.6999999999998</v>
      </c>
      <c r="AK25" s="178">
        <v>7633.9599999999982</v>
      </c>
      <c r="AL25" s="178"/>
      <c r="AM25" s="178"/>
      <c r="AN25" s="178">
        <v>3.0900000000000047</v>
      </c>
      <c r="AO25" s="178">
        <v>152.47</v>
      </c>
      <c r="AP25" s="178">
        <v>27149.85999999999</v>
      </c>
      <c r="AQ25" s="178"/>
      <c r="AR25" s="178">
        <v>63759.240000000005</v>
      </c>
      <c r="AS25" s="178">
        <v>1396.2999999999997</v>
      </c>
      <c r="AT25" s="178"/>
      <c r="AU25" s="178">
        <v>15.979999999999999</v>
      </c>
      <c r="AV25" s="178"/>
      <c r="AW25" s="178">
        <v>9950.7199999999993</v>
      </c>
      <c r="AX25" s="178"/>
      <c r="AY25" s="178"/>
      <c r="AZ25" s="178">
        <v>100618.69</v>
      </c>
      <c r="BA25" s="178"/>
      <c r="BB25" s="178"/>
      <c r="BC25" s="178"/>
      <c r="BD25" s="178">
        <v>5.75</v>
      </c>
      <c r="BE25" s="178"/>
      <c r="BF25" s="178"/>
      <c r="BG25" s="178"/>
      <c r="BH25" s="178">
        <v>0</v>
      </c>
      <c r="BI25" s="178"/>
      <c r="BJ25" s="178">
        <v>7.9</v>
      </c>
      <c r="BK25" s="178">
        <v>19.21</v>
      </c>
      <c r="BL25" s="178">
        <v>1403.8300000000002</v>
      </c>
      <c r="BM25" s="178">
        <v>57.3</v>
      </c>
      <c r="BN25" s="178">
        <v>111</v>
      </c>
      <c r="BO25" s="178"/>
      <c r="BP25" s="178">
        <f t="shared" si="6"/>
        <v>1755192.2700000009</v>
      </c>
      <c r="BR25" s="170" t="s">
        <v>34</v>
      </c>
      <c r="BS25" s="201">
        <f t="shared" si="15"/>
        <v>30.119039999999998</v>
      </c>
      <c r="BT25" s="201">
        <f t="shared" si="15"/>
        <v>188.40895499999999</v>
      </c>
      <c r="BU25" s="201">
        <f t="shared" si="15"/>
        <v>31406.009257000012</v>
      </c>
      <c r="BV25" s="201">
        <f t="shared" si="13"/>
        <v>515.11084799999992</v>
      </c>
      <c r="BW25" s="201">
        <f t="shared" si="13"/>
        <v>215.58925999999997</v>
      </c>
      <c r="BX25" s="201">
        <f t="shared" si="13"/>
        <v>0.90288000000000002</v>
      </c>
      <c r="BY25" s="201">
        <f t="shared" si="13"/>
        <v>0</v>
      </c>
      <c r="BZ25" s="201">
        <f t="shared" si="14"/>
        <v>0</v>
      </c>
      <c r="CA25" s="201">
        <f t="shared" si="14"/>
        <v>14.115619999999998</v>
      </c>
      <c r="CB25" s="201">
        <f t="shared" si="14"/>
        <v>14.152347999999998</v>
      </c>
      <c r="CC25" s="201">
        <f t="shared" si="14"/>
        <v>1627.4018450000003</v>
      </c>
      <c r="CD25" s="201">
        <f t="shared" si="14"/>
        <v>0.22590599999999994</v>
      </c>
      <c r="CE25" s="201">
        <f t="shared" si="14"/>
        <v>0</v>
      </c>
      <c r="CF25" s="201">
        <f t="shared" si="14"/>
        <v>0.19051300000000002</v>
      </c>
      <c r="CG25" s="201">
        <f t="shared" si="14"/>
        <v>0</v>
      </c>
      <c r="CH25" s="201">
        <f t="shared" si="14"/>
        <v>17.307263999999993</v>
      </c>
      <c r="CI25" s="201">
        <f t="shared" si="14"/>
        <v>0</v>
      </c>
      <c r="CJ25" s="201">
        <f t="shared" si="14"/>
        <v>0</v>
      </c>
      <c r="CK25" s="201">
        <f t="shared" si="14"/>
        <v>0.13259399999999999</v>
      </c>
      <c r="CL25" s="201">
        <f t="shared" si="14"/>
        <v>0</v>
      </c>
      <c r="CM25" s="201">
        <f t="shared" si="14"/>
        <v>0</v>
      </c>
      <c r="CN25" s="201">
        <f t="shared" si="14"/>
        <v>41.872974000000035</v>
      </c>
      <c r="CO25" s="201">
        <f t="shared" si="14"/>
        <v>215.59776000000005</v>
      </c>
      <c r="CP25" s="201">
        <f t="shared" si="7"/>
        <v>207.30500699999985</v>
      </c>
      <c r="CQ25" s="201">
        <f t="shared" si="7"/>
        <v>0</v>
      </c>
      <c r="CR25" s="201">
        <f t="shared" si="7"/>
        <v>0</v>
      </c>
      <c r="CS25" s="201">
        <f t="shared" si="7"/>
        <v>8.3545840000000009</v>
      </c>
      <c r="CT25" s="201">
        <f t="shared" si="7"/>
        <v>0</v>
      </c>
      <c r="CU25" s="201">
        <f t="shared" si="7"/>
        <v>0</v>
      </c>
      <c r="CV25" s="201">
        <f t="shared" si="7"/>
        <v>0</v>
      </c>
      <c r="CW25" s="201">
        <f t="shared" si="16"/>
        <v>0</v>
      </c>
      <c r="CX25" s="201">
        <f t="shared" si="16"/>
        <v>0</v>
      </c>
      <c r="CY25" s="201">
        <f t="shared" si="16"/>
        <v>0</v>
      </c>
      <c r="CZ25" s="201">
        <f t="shared" si="16"/>
        <v>0</v>
      </c>
      <c r="DA25" s="201">
        <f t="shared" si="16"/>
        <v>-9.4968999999999983</v>
      </c>
      <c r="DB25" s="201">
        <f t="shared" si="16"/>
        <v>42.750175999999989</v>
      </c>
      <c r="DC25" s="201">
        <f t="shared" si="16"/>
        <v>0</v>
      </c>
      <c r="DD25" s="201">
        <f t="shared" si="16"/>
        <v>0</v>
      </c>
      <c r="DE25" s="201">
        <f t="shared" si="16"/>
        <v>0.10784100000000017</v>
      </c>
      <c r="DF25" s="201">
        <f t="shared" si="16"/>
        <v>2.1498270000000002</v>
      </c>
      <c r="DG25" s="201">
        <f t="shared" si="16"/>
        <v>358.37815199999989</v>
      </c>
      <c r="DH25" s="201">
        <f t="shared" si="16"/>
        <v>0</v>
      </c>
      <c r="DI25" s="201">
        <f t="shared" si="16"/>
        <v>612.08870400000001</v>
      </c>
      <c r="DJ25" s="201">
        <f t="shared" si="16"/>
        <v>16.895229999999998</v>
      </c>
      <c r="DK25" s="201">
        <f t="shared" si="16"/>
        <v>0</v>
      </c>
      <c r="DL25" s="201">
        <f t="shared" si="16"/>
        <v>0.11026199999999999</v>
      </c>
      <c r="DM25" s="201">
        <f t="shared" si="17"/>
        <v>0</v>
      </c>
      <c r="DN25" s="201">
        <f t="shared" si="17"/>
        <v>17.911296</v>
      </c>
      <c r="DO25" s="201">
        <f t="shared" si="17"/>
        <v>0</v>
      </c>
      <c r="DP25" s="201">
        <f t="shared" si="17"/>
        <v>0</v>
      </c>
      <c r="DQ25" s="201">
        <f t="shared" si="17"/>
        <v>603.71213999999998</v>
      </c>
      <c r="DR25" s="201">
        <f t="shared" si="17"/>
        <v>0</v>
      </c>
      <c r="DS25" s="201">
        <f t="shared" si="17"/>
        <v>0</v>
      </c>
      <c r="DT25" s="201">
        <f t="shared" si="17"/>
        <v>0</v>
      </c>
      <c r="DU25" s="201">
        <f t="shared" si="17"/>
        <v>6.7849999999999994E-2</v>
      </c>
      <c r="DV25" s="201">
        <f t="shared" si="17"/>
        <v>0</v>
      </c>
      <c r="DW25" s="201">
        <f t="shared" si="17"/>
        <v>0</v>
      </c>
      <c r="DX25" s="201">
        <f t="shared" si="17"/>
        <v>0</v>
      </c>
      <c r="DY25" s="201">
        <f t="shared" si="17"/>
        <v>0</v>
      </c>
      <c r="DZ25" s="201">
        <f t="shared" si="17"/>
        <v>0</v>
      </c>
      <c r="EA25" s="201">
        <f t="shared" si="17"/>
        <v>1.2640000000000002E-2</v>
      </c>
      <c r="EB25" s="201">
        <f t="shared" si="17"/>
        <v>0.50330200000000003</v>
      </c>
      <c r="EC25" s="201">
        <f t="shared" si="18"/>
        <v>5.7557030000000013</v>
      </c>
      <c r="ED25" s="201">
        <f t="shared" si="18"/>
        <v>0.30368999999999996</v>
      </c>
      <c r="EE25" s="201">
        <f t="shared" si="18"/>
        <v>4.2069000000000001</v>
      </c>
      <c r="EF25" s="201">
        <f t="shared" si="18"/>
        <v>0</v>
      </c>
      <c r="EG25" s="201">
        <f t="shared" si="8"/>
        <v>36158.253468000024</v>
      </c>
      <c r="EH25" s="171">
        <f t="shared" si="4"/>
        <v>8.7891503976533641E-3</v>
      </c>
      <c r="EI25" s="171">
        <f t="shared" si="5"/>
        <v>8.3999999999999995E-3</v>
      </c>
      <c r="EK25" s="172">
        <f t="shared" si="9"/>
        <v>8.3999999999999995E-3</v>
      </c>
      <c r="EM25" s="170" t="s">
        <v>37</v>
      </c>
      <c r="EN25" s="171">
        <v>2E-3</v>
      </c>
      <c r="EO25" s="171">
        <v>5.7999999999999996E-3</v>
      </c>
      <c r="EP25" s="172">
        <f t="shared" si="10"/>
        <v>3.7999999999999996E-3</v>
      </c>
      <c r="ER25" s="170">
        <v>92</v>
      </c>
      <c r="ES25" s="172">
        <v>1.9E-3</v>
      </c>
      <c r="ET25" s="172">
        <f t="shared" si="11"/>
        <v>-1.0000000000000005E-4</v>
      </c>
      <c r="EU25" s="172">
        <f t="shared" si="12"/>
        <v>-3.8999999999999998E-3</v>
      </c>
    </row>
    <row r="26" spans="1:151">
      <c r="A26" s="170" t="s">
        <v>35</v>
      </c>
      <c r="B26" s="178">
        <v>450.93999999999994</v>
      </c>
      <c r="C26" s="178">
        <v>17716.320000000003</v>
      </c>
      <c r="D26" s="178">
        <v>485461.69</v>
      </c>
      <c r="E26" s="178">
        <v>846.56</v>
      </c>
      <c r="F26" s="178">
        <v>3341.55</v>
      </c>
      <c r="G26" s="178"/>
      <c r="H26" s="178"/>
      <c r="I26" s="178"/>
      <c r="J26" s="178"/>
      <c r="K26" s="178">
        <v>20415.89</v>
      </c>
      <c r="L26" s="178">
        <v>82.440000000000012</v>
      </c>
      <c r="M26" s="178">
        <v>6.1900000000000039</v>
      </c>
      <c r="N26" s="178"/>
      <c r="O26" s="178">
        <v>21.03</v>
      </c>
      <c r="P26" s="178"/>
      <c r="Q26" s="178">
        <v>1792.7900000000009</v>
      </c>
      <c r="R26" s="178"/>
      <c r="S26" s="178"/>
      <c r="T26" s="178">
        <v>1637.56</v>
      </c>
      <c r="U26" s="178"/>
      <c r="V26" s="178"/>
      <c r="W26" s="178">
        <v>3164.6800000000003</v>
      </c>
      <c r="X26" s="178">
        <v>5052.4199999999992</v>
      </c>
      <c r="Y26" s="178">
        <v>3738.7300000000014</v>
      </c>
      <c r="Z26" s="178"/>
      <c r="AA26" s="178"/>
      <c r="AB26" s="178">
        <v>86.619999999999976</v>
      </c>
      <c r="AC26" s="178"/>
      <c r="AD26" s="178"/>
      <c r="AE26" s="178"/>
      <c r="AF26" s="178"/>
      <c r="AG26" s="178"/>
      <c r="AH26" s="178"/>
      <c r="AI26" s="178"/>
      <c r="AJ26" s="178">
        <v>-578.7299999999999</v>
      </c>
      <c r="AK26" s="178">
        <v>3746.49</v>
      </c>
      <c r="AL26" s="178"/>
      <c r="AM26" s="178"/>
      <c r="AN26" s="178">
        <v>-3.6099999999999985</v>
      </c>
      <c r="AO26" s="178">
        <v>73.069999999999993</v>
      </c>
      <c r="AP26" s="178">
        <v>13376.749999999998</v>
      </c>
      <c r="AQ26" s="178"/>
      <c r="AR26" s="178">
        <v>58228.229999999996</v>
      </c>
      <c r="AS26" s="178">
        <v>665.91999999999973</v>
      </c>
      <c r="AT26" s="178"/>
      <c r="AU26" s="178">
        <v>8.98</v>
      </c>
      <c r="AV26" s="178"/>
      <c r="AW26" s="178">
        <v>5.7799999999999994</v>
      </c>
      <c r="AX26" s="178"/>
      <c r="AY26" s="178"/>
      <c r="AZ26" s="178">
        <v>184362.02000000005</v>
      </c>
      <c r="BA26" s="178"/>
      <c r="BB26" s="178"/>
      <c r="BC26" s="178"/>
      <c r="BD26" s="178">
        <v>3.16</v>
      </c>
      <c r="BE26" s="178"/>
      <c r="BF26" s="178"/>
      <c r="BG26" s="178"/>
      <c r="BH26" s="178">
        <v>0</v>
      </c>
      <c r="BI26" s="178">
        <v>116270.24</v>
      </c>
      <c r="BJ26" s="178">
        <v>3.31</v>
      </c>
      <c r="BK26" s="178">
        <v>11.1</v>
      </c>
      <c r="BL26" s="178">
        <v>702.53999999999985</v>
      </c>
      <c r="BM26" s="178">
        <v>3349.8099999999995</v>
      </c>
      <c r="BN26" s="178">
        <v>57</v>
      </c>
      <c r="BO26" s="178"/>
      <c r="BP26" s="178">
        <f t="shared" si="6"/>
        <v>924097.4700000002</v>
      </c>
      <c r="BR26" s="170" t="s">
        <v>35</v>
      </c>
      <c r="BS26" s="201">
        <f t="shared" si="15"/>
        <v>14.610455999999997</v>
      </c>
      <c r="BT26" s="201">
        <f t="shared" si="15"/>
        <v>186.02136000000004</v>
      </c>
      <c r="BU26" s="201">
        <f t="shared" si="15"/>
        <v>12573.457770999999</v>
      </c>
      <c r="BV26" s="201">
        <f t="shared" si="13"/>
        <v>4.7407360000000001</v>
      </c>
      <c r="BW26" s="201">
        <f t="shared" si="13"/>
        <v>104.92466999999999</v>
      </c>
      <c r="BX26" s="201">
        <f t="shared" si="13"/>
        <v>0</v>
      </c>
      <c r="BY26" s="201">
        <f t="shared" si="13"/>
        <v>0</v>
      </c>
      <c r="BZ26" s="201">
        <f t="shared" si="14"/>
        <v>0</v>
      </c>
      <c r="CA26" s="201">
        <f t="shared" si="14"/>
        <v>0</v>
      </c>
      <c r="CB26" s="201">
        <f t="shared" si="14"/>
        <v>8.1663560000000004</v>
      </c>
      <c r="CC26" s="201">
        <f t="shared" si="14"/>
        <v>1.1953800000000003</v>
      </c>
      <c r="CD26" s="201">
        <f t="shared" si="14"/>
        <v>2.8474000000000017E-2</v>
      </c>
      <c r="CE26" s="201">
        <f t="shared" si="14"/>
        <v>0</v>
      </c>
      <c r="CF26" s="201">
        <f t="shared" si="14"/>
        <v>7.7811000000000005E-2</v>
      </c>
      <c r="CG26" s="201">
        <f t="shared" si="14"/>
        <v>0</v>
      </c>
      <c r="CH26" s="201">
        <f t="shared" si="14"/>
        <v>8.6053920000000037</v>
      </c>
      <c r="CI26" s="201">
        <f t="shared" si="14"/>
        <v>0</v>
      </c>
      <c r="CJ26" s="201">
        <f t="shared" si="14"/>
        <v>0</v>
      </c>
      <c r="CK26" s="201">
        <f t="shared" si="14"/>
        <v>12.609211999999999</v>
      </c>
      <c r="CL26" s="201">
        <f t="shared" si="14"/>
        <v>0</v>
      </c>
      <c r="CM26" s="201">
        <f t="shared" si="14"/>
        <v>0</v>
      </c>
      <c r="CN26" s="201">
        <f t="shared" si="14"/>
        <v>20.886888000000003</v>
      </c>
      <c r="CO26" s="201">
        <f t="shared" si="14"/>
        <v>106.10081999999998</v>
      </c>
      <c r="CP26" s="201">
        <f t="shared" si="7"/>
        <v>102.06732900000004</v>
      </c>
      <c r="CQ26" s="201">
        <f t="shared" si="7"/>
        <v>0</v>
      </c>
      <c r="CR26" s="201">
        <f t="shared" si="7"/>
        <v>0</v>
      </c>
      <c r="CS26" s="201">
        <f t="shared" si="7"/>
        <v>0.24253599999999992</v>
      </c>
      <c r="CT26" s="201">
        <f t="shared" si="7"/>
        <v>0</v>
      </c>
      <c r="CU26" s="201">
        <f t="shared" si="7"/>
        <v>0</v>
      </c>
      <c r="CV26" s="201">
        <f t="shared" si="7"/>
        <v>0</v>
      </c>
      <c r="CW26" s="201">
        <f t="shared" si="16"/>
        <v>0</v>
      </c>
      <c r="CX26" s="201">
        <f t="shared" si="16"/>
        <v>0</v>
      </c>
      <c r="CY26" s="201">
        <f t="shared" si="16"/>
        <v>0</v>
      </c>
      <c r="CZ26" s="201">
        <f t="shared" si="16"/>
        <v>0</v>
      </c>
      <c r="DA26" s="201">
        <f t="shared" si="16"/>
        <v>-4.0511099999999995</v>
      </c>
      <c r="DB26" s="201">
        <f t="shared" si="16"/>
        <v>20.980343999999999</v>
      </c>
      <c r="DC26" s="201">
        <f t="shared" si="16"/>
        <v>0</v>
      </c>
      <c r="DD26" s="201">
        <f t="shared" si="16"/>
        <v>0</v>
      </c>
      <c r="DE26" s="201">
        <f t="shared" si="16"/>
        <v>-0.12598899999999996</v>
      </c>
      <c r="DF26" s="201">
        <f t="shared" si="16"/>
        <v>1.030287</v>
      </c>
      <c r="DG26" s="201">
        <f t="shared" si="16"/>
        <v>176.57309999999998</v>
      </c>
      <c r="DH26" s="201">
        <f t="shared" si="16"/>
        <v>0</v>
      </c>
      <c r="DI26" s="201">
        <f t="shared" si="16"/>
        <v>558.99100799999997</v>
      </c>
      <c r="DJ26" s="201">
        <f t="shared" si="16"/>
        <v>8.0576319999999964</v>
      </c>
      <c r="DK26" s="201">
        <f t="shared" si="16"/>
        <v>0</v>
      </c>
      <c r="DL26" s="201">
        <f t="shared" si="16"/>
        <v>6.1962000000000003E-2</v>
      </c>
      <c r="DM26" s="201">
        <f t="shared" si="17"/>
        <v>0</v>
      </c>
      <c r="DN26" s="201">
        <f t="shared" si="17"/>
        <v>1.0403999999999998E-2</v>
      </c>
      <c r="DO26" s="201">
        <f t="shared" si="17"/>
        <v>0</v>
      </c>
      <c r="DP26" s="201">
        <f t="shared" si="17"/>
        <v>0</v>
      </c>
      <c r="DQ26" s="201">
        <f t="shared" si="17"/>
        <v>1106.1721200000004</v>
      </c>
      <c r="DR26" s="201">
        <f t="shared" si="17"/>
        <v>0</v>
      </c>
      <c r="DS26" s="201">
        <f t="shared" si="17"/>
        <v>0</v>
      </c>
      <c r="DT26" s="201">
        <f t="shared" si="17"/>
        <v>0</v>
      </c>
      <c r="DU26" s="201">
        <f t="shared" si="17"/>
        <v>3.7288000000000002E-2</v>
      </c>
      <c r="DV26" s="201">
        <f t="shared" si="17"/>
        <v>0</v>
      </c>
      <c r="DW26" s="201">
        <f t="shared" si="17"/>
        <v>0</v>
      </c>
      <c r="DX26" s="201">
        <f t="shared" si="17"/>
        <v>0</v>
      </c>
      <c r="DY26" s="201">
        <f t="shared" si="17"/>
        <v>0</v>
      </c>
      <c r="DZ26" s="201">
        <f t="shared" si="17"/>
        <v>186.03238400000001</v>
      </c>
      <c r="EA26" s="201">
        <f t="shared" si="17"/>
        <v>5.2960000000000004E-3</v>
      </c>
      <c r="EB26" s="201">
        <f t="shared" si="17"/>
        <v>0.29082000000000002</v>
      </c>
      <c r="EC26" s="201">
        <f t="shared" si="18"/>
        <v>2.8804139999999996</v>
      </c>
      <c r="ED26" s="201">
        <f t="shared" si="18"/>
        <v>17.753992999999998</v>
      </c>
      <c r="EE26" s="201">
        <f t="shared" si="18"/>
        <v>2.1603000000000003</v>
      </c>
      <c r="EF26" s="201">
        <f t="shared" si="18"/>
        <v>0</v>
      </c>
      <c r="EG26" s="201">
        <f t="shared" si="8"/>
        <v>15220.595443999995</v>
      </c>
      <c r="EH26" s="171">
        <f t="shared" si="4"/>
        <v>3.6997390545299731E-3</v>
      </c>
      <c r="EI26" s="171">
        <f t="shared" si="5"/>
        <v>3.5000000000000001E-3</v>
      </c>
      <c r="EK26" s="172">
        <f t="shared" si="9"/>
        <v>3.5000000000000001E-3</v>
      </c>
      <c r="EM26" s="170" t="s">
        <v>38</v>
      </c>
      <c r="EN26" s="171">
        <v>2.0000000000000001E-4</v>
      </c>
      <c r="EO26" s="171">
        <v>2.0000000000000001E-4</v>
      </c>
      <c r="EP26" s="172">
        <f t="shared" si="10"/>
        <v>0</v>
      </c>
      <c r="ER26" s="170">
        <v>93</v>
      </c>
      <c r="ES26" s="172">
        <v>2.9999999999999997E-4</v>
      </c>
      <c r="ET26" s="172">
        <f t="shared" si="11"/>
        <v>9.9999999999999964E-5</v>
      </c>
      <c r="EU26" s="172">
        <f t="shared" si="12"/>
        <v>9.9999999999999964E-5</v>
      </c>
    </row>
    <row r="27" spans="1:151">
      <c r="A27" s="170" t="s">
        <v>37</v>
      </c>
      <c r="B27" s="178">
        <v>5170.76</v>
      </c>
      <c r="C27" s="178">
        <v>1142.5800000000002</v>
      </c>
      <c r="D27" s="178">
        <v>121545.34999999985</v>
      </c>
      <c r="E27" s="178"/>
      <c r="F27" s="178">
        <v>3452.2499999999982</v>
      </c>
      <c r="G27" s="178"/>
      <c r="H27" s="178">
        <v>4.5999999999999996</v>
      </c>
      <c r="I27" s="178">
        <v>1790.66</v>
      </c>
      <c r="J27" s="178">
        <v>1729.3699999999997</v>
      </c>
      <c r="K27" s="178">
        <v>275.96999999999997</v>
      </c>
      <c r="L27" s="178">
        <v>46696.02999999997</v>
      </c>
      <c r="M27" s="178">
        <v>1475.8100000000002</v>
      </c>
      <c r="N27" s="178"/>
      <c r="O27" s="178">
        <v>7.25</v>
      </c>
      <c r="P27" s="178"/>
      <c r="Q27" s="178">
        <v>517.17999999999995</v>
      </c>
      <c r="R27" s="178"/>
      <c r="S27" s="178"/>
      <c r="T27" s="178">
        <v>2.4500000000000002</v>
      </c>
      <c r="U27" s="178"/>
      <c r="V27" s="178"/>
      <c r="W27" s="178">
        <v>860.65999999999963</v>
      </c>
      <c r="X27" s="178">
        <v>1410.33</v>
      </c>
      <c r="Y27" s="178">
        <v>1040.8400000000006</v>
      </c>
      <c r="Z27" s="178"/>
      <c r="AA27" s="178"/>
      <c r="AB27" s="178">
        <v>659.19999999999993</v>
      </c>
      <c r="AC27" s="178"/>
      <c r="AD27" s="178"/>
      <c r="AE27" s="178"/>
      <c r="AF27" s="178"/>
      <c r="AG27" s="178"/>
      <c r="AH27" s="178"/>
      <c r="AI27" s="178"/>
      <c r="AJ27" s="178">
        <v>2229.9899999999989</v>
      </c>
      <c r="AK27" s="178">
        <v>1782.1600000000005</v>
      </c>
      <c r="AL27" s="178">
        <v>2147.4299999999998</v>
      </c>
      <c r="AM27" s="178">
        <v>925.36</v>
      </c>
      <c r="AN27" s="178">
        <v>8.6699999999999964</v>
      </c>
      <c r="AO27" s="178">
        <v>147.44</v>
      </c>
      <c r="AP27" s="178">
        <v>3727.4399999999987</v>
      </c>
      <c r="AQ27" s="178">
        <v>3681.2400000000002</v>
      </c>
      <c r="AR27" s="178"/>
      <c r="AS27" s="178">
        <v>166.68</v>
      </c>
      <c r="AT27" s="178">
        <v>47.84</v>
      </c>
      <c r="AU27" s="178">
        <v>1437.2899999999988</v>
      </c>
      <c r="AV27" s="178">
        <v>1762.8700000000001</v>
      </c>
      <c r="AW27" s="178">
        <v>4738.1799999999994</v>
      </c>
      <c r="AX27" s="178">
        <v>48.330000000000005</v>
      </c>
      <c r="AY27" s="178">
        <v>29</v>
      </c>
      <c r="AZ27" s="178">
        <v>68.769999999999982</v>
      </c>
      <c r="BA27" s="178"/>
      <c r="BB27" s="178"/>
      <c r="BC27" s="178">
        <v>3589.1299999999997</v>
      </c>
      <c r="BD27" s="178">
        <v>2238.2199999999984</v>
      </c>
      <c r="BE27" s="178">
        <v>134.32999999999998</v>
      </c>
      <c r="BF27" s="178"/>
      <c r="BG27" s="178">
        <v>2170.7599999999993</v>
      </c>
      <c r="BH27" s="178">
        <v>263.54000000000002</v>
      </c>
      <c r="BI27" s="178">
        <v>227.2</v>
      </c>
      <c r="BJ27" s="178">
        <v>241.82999999999998</v>
      </c>
      <c r="BK27" s="178">
        <v>145549.09999999998</v>
      </c>
      <c r="BL27" s="178">
        <v>194.14999999999998</v>
      </c>
      <c r="BM27" s="178">
        <v>1178.9499999999996</v>
      </c>
      <c r="BN27" s="178">
        <v>2706.11</v>
      </c>
      <c r="BO27" s="178">
        <v>191.79999999999998</v>
      </c>
      <c r="BP27" s="178">
        <f t="shared" si="6"/>
        <v>369415.09999999974</v>
      </c>
      <c r="BR27" s="170" t="s">
        <v>37</v>
      </c>
      <c r="BS27" s="201">
        <f t="shared" si="15"/>
        <v>167.532624</v>
      </c>
      <c r="BT27" s="201">
        <f t="shared" si="15"/>
        <v>11.997090000000002</v>
      </c>
      <c r="BU27" s="201">
        <f t="shared" si="15"/>
        <v>3148.0245649999961</v>
      </c>
      <c r="BV27" s="201">
        <f t="shared" si="13"/>
        <v>0</v>
      </c>
      <c r="BW27" s="201">
        <f t="shared" si="13"/>
        <v>108.40064999999993</v>
      </c>
      <c r="BX27" s="201">
        <f t="shared" si="13"/>
        <v>0</v>
      </c>
      <c r="BY27" s="201">
        <f t="shared" si="13"/>
        <v>4.0019999999999993E-2</v>
      </c>
      <c r="BZ27" s="201">
        <f t="shared" si="14"/>
        <v>44.229302000000004</v>
      </c>
      <c r="CA27" s="201">
        <f t="shared" si="14"/>
        <v>0.69174799999999992</v>
      </c>
      <c r="CB27" s="201">
        <f t="shared" si="14"/>
        <v>0.110388</v>
      </c>
      <c r="CC27" s="201">
        <f t="shared" si="14"/>
        <v>677.09243499999957</v>
      </c>
      <c r="CD27" s="201">
        <f t="shared" si="14"/>
        <v>6.7887260000000005</v>
      </c>
      <c r="CE27" s="201">
        <f t="shared" si="14"/>
        <v>0</v>
      </c>
      <c r="CF27" s="201">
        <f t="shared" si="14"/>
        <v>2.6825000000000002E-2</v>
      </c>
      <c r="CG27" s="201">
        <f t="shared" si="14"/>
        <v>0</v>
      </c>
      <c r="CH27" s="201">
        <f t="shared" si="14"/>
        <v>2.4824639999999993</v>
      </c>
      <c r="CI27" s="201">
        <f t="shared" si="14"/>
        <v>0</v>
      </c>
      <c r="CJ27" s="201">
        <f t="shared" si="14"/>
        <v>0</v>
      </c>
      <c r="CK27" s="201">
        <f t="shared" si="14"/>
        <v>1.8865000000000003E-2</v>
      </c>
      <c r="CL27" s="201">
        <f t="shared" si="14"/>
        <v>0</v>
      </c>
      <c r="CM27" s="201">
        <f t="shared" si="14"/>
        <v>0</v>
      </c>
      <c r="CN27" s="201">
        <f t="shared" si="14"/>
        <v>5.6803559999999971</v>
      </c>
      <c r="CO27" s="201">
        <f t="shared" si="14"/>
        <v>29.61693</v>
      </c>
      <c r="CP27" s="201">
        <f t="shared" si="7"/>
        <v>28.414932000000018</v>
      </c>
      <c r="CQ27" s="201">
        <f t="shared" si="7"/>
        <v>0</v>
      </c>
      <c r="CR27" s="201">
        <f t="shared" si="7"/>
        <v>0</v>
      </c>
      <c r="CS27" s="201">
        <f t="shared" si="7"/>
        <v>1.8457599999999998</v>
      </c>
      <c r="CT27" s="201">
        <f t="shared" si="7"/>
        <v>0</v>
      </c>
      <c r="CU27" s="201">
        <f t="shared" si="7"/>
        <v>0</v>
      </c>
      <c r="CV27" s="201">
        <f t="shared" si="7"/>
        <v>0</v>
      </c>
      <c r="CW27" s="201">
        <f t="shared" si="16"/>
        <v>0</v>
      </c>
      <c r="CX27" s="201">
        <f t="shared" si="16"/>
        <v>0</v>
      </c>
      <c r="CY27" s="201">
        <f t="shared" si="16"/>
        <v>0</v>
      </c>
      <c r="CZ27" s="201">
        <f t="shared" si="16"/>
        <v>0</v>
      </c>
      <c r="DA27" s="201">
        <f t="shared" si="16"/>
        <v>15.609929999999993</v>
      </c>
      <c r="DB27" s="201">
        <f t="shared" si="16"/>
        <v>9.9800960000000032</v>
      </c>
      <c r="DC27" s="201">
        <f t="shared" si="16"/>
        <v>19.756355999999997</v>
      </c>
      <c r="DD27" s="201">
        <f t="shared" si="16"/>
        <v>0</v>
      </c>
      <c r="DE27" s="201">
        <f t="shared" si="16"/>
        <v>0.30258299999999988</v>
      </c>
      <c r="DF27" s="201">
        <f t="shared" si="16"/>
        <v>2.0789040000000001</v>
      </c>
      <c r="DG27" s="201">
        <f t="shared" si="16"/>
        <v>49.202207999999985</v>
      </c>
      <c r="DH27" s="201">
        <f t="shared" si="16"/>
        <v>0</v>
      </c>
      <c r="DI27" s="201">
        <f t="shared" si="16"/>
        <v>0</v>
      </c>
      <c r="DJ27" s="201">
        <f t="shared" si="16"/>
        <v>2.0168279999999998</v>
      </c>
      <c r="DK27" s="201">
        <f t="shared" si="16"/>
        <v>9.0896000000000005E-2</v>
      </c>
      <c r="DL27" s="201">
        <f t="shared" si="16"/>
        <v>9.9173009999999913</v>
      </c>
      <c r="DM27" s="201">
        <f t="shared" si="17"/>
        <v>139.795591</v>
      </c>
      <c r="DN27" s="201">
        <f t="shared" si="17"/>
        <v>8.5287239999999986</v>
      </c>
      <c r="DO27" s="201">
        <f t="shared" si="17"/>
        <v>5.3163000000000009E-2</v>
      </c>
      <c r="DP27" s="201">
        <f t="shared" si="17"/>
        <v>0.69889999999999997</v>
      </c>
      <c r="DQ27" s="201">
        <f t="shared" si="17"/>
        <v>0.41261999999999988</v>
      </c>
      <c r="DR27" s="201">
        <f t="shared" si="17"/>
        <v>0</v>
      </c>
      <c r="DS27" s="201">
        <f t="shared" si="17"/>
        <v>0</v>
      </c>
      <c r="DT27" s="201">
        <f t="shared" si="17"/>
        <v>27.636301</v>
      </c>
      <c r="DU27" s="201">
        <f t="shared" si="17"/>
        <v>26.410995999999979</v>
      </c>
      <c r="DV27" s="201">
        <f t="shared" si="17"/>
        <v>0.36269099999999999</v>
      </c>
      <c r="DW27" s="201">
        <f t="shared" si="17"/>
        <v>0</v>
      </c>
      <c r="DX27" s="201">
        <f t="shared" si="17"/>
        <v>39.073679999999982</v>
      </c>
      <c r="DY27" s="201">
        <f t="shared" si="17"/>
        <v>0</v>
      </c>
      <c r="DZ27" s="201">
        <f t="shared" si="17"/>
        <v>0.36352000000000001</v>
      </c>
      <c r="EA27" s="201">
        <f t="shared" si="17"/>
        <v>0.38692799999999999</v>
      </c>
      <c r="EB27" s="201">
        <f t="shared" si="17"/>
        <v>3813.3864199999994</v>
      </c>
      <c r="EC27" s="201">
        <f t="shared" si="18"/>
        <v>0.79601500000000003</v>
      </c>
      <c r="ED27" s="201">
        <f t="shared" si="18"/>
        <v>6.248434999999998</v>
      </c>
      <c r="EE27" s="201">
        <f t="shared" si="18"/>
        <v>102.56156900000002</v>
      </c>
      <c r="EF27" s="201">
        <f t="shared" si="18"/>
        <v>0</v>
      </c>
      <c r="EG27" s="201">
        <f t="shared" si="8"/>
        <v>8508.6643349999922</v>
      </c>
      <c r="EH27" s="171">
        <f t="shared" si="4"/>
        <v>2.0682395677558869E-3</v>
      </c>
      <c r="EI27" s="171">
        <f t="shared" si="5"/>
        <v>2E-3</v>
      </c>
      <c r="EK27" s="172">
        <f t="shared" si="9"/>
        <v>2E-3</v>
      </c>
      <c r="EM27" s="170" t="s">
        <v>39</v>
      </c>
      <c r="EN27" s="171">
        <v>2.0000000000000001E-4</v>
      </c>
      <c r="EO27" s="171">
        <v>2.0000000000000001E-4</v>
      </c>
      <c r="EP27" s="172">
        <f t="shared" si="10"/>
        <v>0</v>
      </c>
      <c r="ER27" s="170">
        <v>94</v>
      </c>
      <c r="ES27" s="172">
        <v>5.0000000000000001E-4</v>
      </c>
      <c r="ET27" s="172">
        <f t="shared" si="11"/>
        <v>3.0000000000000003E-4</v>
      </c>
      <c r="EU27" s="172">
        <f t="shared" si="12"/>
        <v>3.0000000000000003E-4</v>
      </c>
    </row>
    <row r="28" spans="1:151">
      <c r="A28" s="170" t="s">
        <v>38</v>
      </c>
      <c r="B28" s="178">
        <v>450.68999999999994</v>
      </c>
      <c r="C28" s="178">
        <v>0.84</v>
      </c>
      <c r="D28" s="178">
        <v>382.6299999999996</v>
      </c>
      <c r="E28" s="178"/>
      <c r="F28" s="178">
        <v>164.54000000000002</v>
      </c>
      <c r="G28" s="178"/>
      <c r="H28" s="178">
        <v>0.31</v>
      </c>
      <c r="I28" s="178">
        <v>450.18999999999994</v>
      </c>
      <c r="J28" s="178">
        <v>154.32000000000008</v>
      </c>
      <c r="K28" s="178">
        <v>24.499999999999996</v>
      </c>
      <c r="L28" s="178">
        <v>565.96999999999946</v>
      </c>
      <c r="M28" s="178">
        <v>124.64</v>
      </c>
      <c r="N28" s="178"/>
      <c r="O28" s="178">
        <v>0.25</v>
      </c>
      <c r="P28" s="178"/>
      <c r="Q28" s="178">
        <v>28.160000000000014</v>
      </c>
      <c r="R28" s="178"/>
      <c r="S28" s="178"/>
      <c r="T28" s="178">
        <v>0.16</v>
      </c>
      <c r="U28" s="178"/>
      <c r="V28" s="178"/>
      <c r="W28" s="178">
        <v>43.540000000000006</v>
      </c>
      <c r="X28" s="178">
        <v>71.91</v>
      </c>
      <c r="Y28" s="178">
        <v>50.949999999999989</v>
      </c>
      <c r="Z28" s="178"/>
      <c r="AA28" s="178"/>
      <c r="AB28" s="178">
        <v>58.279999999999987</v>
      </c>
      <c r="AC28" s="178"/>
      <c r="AD28" s="178"/>
      <c r="AE28" s="178"/>
      <c r="AF28" s="178"/>
      <c r="AG28" s="178"/>
      <c r="AH28" s="178"/>
      <c r="AI28" s="178"/>
      <c r="AJ28" s="178">
        <v>222.26000000000013</v>
      </c>
      <c r="AK28" s="178">
        <v>118.87999999999997</v>
      </c>
      <c r="AL28" s="178">
        <v>193.28000000000006</v>
      </c>
      <c r="AM28" s="178">
        <v>79.529999999999973</v>
      </c>
      <c r="AN28" s="178">
        <v>17951.180000000004</v>
      </c>
      <c r="AO28" s="178">
        <v>9.7799999999999994</v>
      </c>
      <c r="AP28" s="178">
        <v>187.79000000000005</v>
      </c>
      <c r="AQ28" s="178">
        <v>330.25000000000006</v>
      </c>
      <c r="AR28" s="178"/>
      <c r="AS28" s="178">
        <v>9.0000000000000036</v>
      </c>
      <c r="AT28" s="178"/>
      <c r="AU28" s="178">
        <v>460.98000000000042</v>
      </c>
      <c r="AV28" s="178">
        <v>11.47</v>
      </c>
      <c r="AW28" s="178">
        <v>-0.37</v>
      </c>
      <c r="AX28" s="178"/>
      <c r="AY28" s="178">
        <v>2.3400000000000003</v>
      </c>
      <c r="AZ28" s="178">
        <v>5.7399999999999993</v>
      </c>
      <c r="BA28" s="178"/>
      <c r="BB28" s="178"/>
      <c r="BC28" s="178">
        <v>319.40000000000009</v>
      </c>
      <c r="BD28" s="178">
        <v>181.84</v>
      </c>
      <c r="BE28" s="178">
        <v>10.93</v>
      </c>
      <c r="BF28" s="178"/>
      <c r="BG28" s="178">
        <v>189.91999999999993</v>
      </c>
      <c r="BH28" s="178"/>
      <c r="BI28" s="178">
        <v>22.13</v>
      </c>
      <c r="BJ28" s="178">
        <v>17.16</v>
      </c>
      <c r="BK28" s="178">
        <v>0.37</v>
      </c>
      <c r="BL28" s="178">
        <v>9.5899999999999981</v>
      </c>
      <c r="BM28" s="178">
        <v>312.24999999999966</v>
      </c>
      <c r="BN28" s="178">
        <v>241.58999999999997</v>
      </c>
      <c r="BO28" s="178">
        <v>62.230000000000004</v>
      </c>
      <c r="BP28" s="178">
        <f t="shared" si="6"/>
        <v>23521.400000000005</v>
      </c>
      <c r="BR28" s="170" t="s">
        <v>38</v>
      </c>
      <c r="BS28" s="201">
        <f t="shared" si="15"/>
        <v>14.602355999999997</v>
      </c>
      <c r="BT28" s="201">
        <f t="shared" si="15"/>
        <v>8.8199999999999997E-3</v>
      </c>
      <c r="BU28" s="201">
        <f t="shared" si="15"/>
        <v>9.910116999999989</v>
      </c>
      <c r="BV28" s="201">
        <f t="shared" si="13"/>
        <v>0</v>
      </c>
      <c r="BW28" s="201">
        <f t="shared" si="13"/>
        <v>5.1665559999999999</v>
      </c>
      <c r="BX28" s="201">
        <f t="shared" si="13"/>
        <v>0</v>
      </c>
      <c r="BY28" s="201">
        <f t="shared" si="13"/>
        <v>2.6969999999999997E-3</v>
      </c>
      <c r="BZ28" s="201">
        <f t="shared" si="14"/>
        <v>11.119692999999998</v>
      </c>
      <c r="CA28" s="201">
        <f t="shared" si="14"/>
        <v>6.1728000000000033E-2</v>
      </c>
      <c r="CB28" s="201">
        <f t="shared" si="14"/>
        <v>9.7999999999999997E-3</v>
      </c>
      <c r="CC28" s="201">
        <f t="shared" si="14"/>
        <v>8.2065649999999923</v>
      </c>
      <c r="CD28" s="201">
        <f t="shared" si="14"/>
        <v>0.57334399999999996</v>
      </c>
      <c r="CE28" s="201">
        <f t="shared" si="14"/>
        <v>0</v>
      </c>
      <c r="CF28" s="201">
        <f t="shared" si="14"/>
        <v>9.2500000000000004E-4</v>
      </c>
      <c r="CG28" s="201">
        <f t="shared" si="14"/>
        <v>0</v>
      </c>
      <c r="CH28" s="201">
        <f t="shared" si="14"/>
        <v>0.13516800000000007</v>
      </c>
      <c r="CI28" s="201">
        <f t="shared" si="14"/>
        <v>0</v>
      </c>
      <c r="CJ28" s="201">
        <f t="shared" si="14"/>
        <v>0</v>
      </c>
      <c r="CK28" s="201">
        <f t="shared" si="14"/>
        <v>1.232E-3</v>
      </c>
      <c r="CL28" s="201">
        <f t="shared" si="14"/>
        <v>0</v>
      </c>
      <c r="CM28" s="201">
        <f t="shared" si="14"/>
        <v>0</v>
      </c>
      <c r="CN28" s="201">
        <f t="shared" si="14"/>
        <v>0.28736400000000006</v>
      </c>
      <c r="CO28" s="201">
        <f t="shared" si="14"/>
        <v>1.5101100000000001</v>
      </c>
      <c r="CP28" s="201">
        <f t="shared" si="7"/>
        <v>1.3909349999999998</v>
      </c>
      <c r="CQ28" s="201">
        <f t="shared" si="7"/>
        <v>0</v>
      </c>
      <c r="CR28" s="201">
        <f t="shared" si="7"/>
        <v>0</v>
      </c>
      <c r="CS28" s="201">
        <f t="shared" si="7"/>
        <v>0.16318399999999997</v>
      </c>
      <c r="CT28" s="201">
        <f t="shared" si="7"/>
        <v>0</v>
      </c>
      <c r="CU28" s="201">
        <f t="shared" si="7"/>
        <v>0</v>
      </c>
      <c r="CV28" s="201">
        <f t="shared" si="7"/>
        <v>0</v>
      </c>
      <c r="CW28" s="201">
        <f t="shared" si="16"/>
        <v>0</v>
      </c>
      <c r="CX28" s="201">
        <f t="shared" si="16"/>
        <v>0</v>
      </c>
      <c r="CY28" s="201">
        <f t="shared" si="16"/>
        <v>0</v>
      </c>
      <c r="CZ28" s="201">
        <f t="shared" si="16"/>
        <v>0</v>
      </c>
      <c r="DA28" s="201">
        <f t="shared" si="16"/>
        <v>1.5558200000000009</v>
      </c>
      <c r="DB28" s="201">
        <f t="shared" si="16"/>
        <v>0.66572799999999976</v>
      </c>
      <c r="DC28" s="201">
        <f t="shared" si="16"/>
        <v>1.7781760000000004</v>
      </c>
      <c r="DD28" s="201">
        <f t="shared" si="16"/>
        <v>0</v>
      </c>
      <c r="DE28" s="201">
        <f t="shared" si="16"/>
        <v>626.49618200000009</v>
      </c>
      <c r="DF28" s="201">
        <f t="shared" si="16"/>
        <v>0.13789799999999999</v>
      </c>
      <c r="DG28" s="201">
        <f t="shared" si="16"/>
        <v>2.4788280000000005</v>
      </c>
      <c r="DH28" s="201">
        <f t="shared" si="16"/>
        <v>0</v>
      </c>
      <c r="DI28" s="201">
        <f t="shared" si="16"/>
        <v>0</v>
      </c>
      <c r="DJ28" s="201">
        <f t="shared" si="16"/>
        <v>0.10890000000000004</v>
      </c>
      <c r="DK28" s="201">
        <f t="shared" si="16"/>
        <v>0</v>
      </c>
      <c r="DL28" s="201">
        <f t="shared" si="16"/>
        <v>3.1807620000000028</v>
      </c>
      <c r="DM28" s="201">
        <f t="shared" si="17"/>
        <v>0.90957100000000002</v>
      </c>
      <c r="DN28" s="201">
        <f t="shared" si="17"/>
        <v>-6.6599999999999993E-4</v>
      </c>
      <c r="DO28" s="201">
        <f t="shared" si="17"/>
        <v>0</v>
      </c>
      <c r="DP28" s="201">
        <f t="shared" si="17"/>
        <v>5.6394000000000007E-2</v>
      </c>
      <c r="DQ28" s="201">
        <f t="shared" si="17"/>
        <v>3.4439999999999998E-2</v>
      </c>
      <c r="DR28" s="201">
        <f t="shared" si="17"/>
        <v>0</v>
      </c>
      <c r="DS28" s="201">
        <f t="shared" si="17"/>
        <v>0</v>
      </c>
      <c r="DT28" s="201">
        <f t="shared" si="17"/>
        <v>2.4593800000000008</v>
      </c>
      <c r="DU28" s="201">
        <f t="shared" si="17"/>
        <v>2.1457120000000001</v>
      </c>
      <c r="DV28" s="201">
        <f t="shared" si="17"/>
        <v>2.9511000000000003E-2</v>
      </c>
      <c r="DW28" s="201">
        <f t="shared" si="17"/>
        <v>0</v>
      </c>
      <c r="DX28" s="201">
        <f t="shared" si="17"/>
        <v>3.4185599999999985</v>
      </c>
      <c r="DY28" s="201">
        <f t="shared" si="17"/>
        <v>0</v>
      </c>
      <c r="DZ28" s="201">
        <f t="shared" si="17"/>
        <v>3.5408000000000002E-2</v>
      </c>
      <c r="EA28" s="201">
        <f t="shared" si="17"/>
        <v>2.7456000000000001E-2</v>
      </c>
      <c r="EB28" s="201">
        <f t="shared" si="17"/>
        <v>9.6939999999999995E-3</v>
      </c>
      <c r="EC28" s="201">
        <f t="shared" si="18"/>
        <v>3.9318999999999993E-2</v>
      </c>
      <c r="ED28" s="201">
        <f t="shared" si="18"/>
        <v>1.6549249999999982</v>
      </c>
      <c r="EE28" s="201">
        <f t="shared" si="18"/>
        <v>9.1562610000000006</v>
      </c>
      <c r="EF28" s="201">
        <f t="shared" si="18"/>
        <v>0</v>
      </c>
      <c r="EG28" s="201">
        <f t="shared" si="8"/>
        <v>709.5288529999998</v>
      </c>
      <c r="EH28" s="171">
        <f t="shared" si="4"/>
        <v>1.7246839109666807E-4</v>
      </c>
      <c r="EI28" s="171">
        <f t="shared" si="5"/>
        <v>2.0000000000000001E-4</v>
      </c>
      <c r="EK28" s="172">
        <f t="shared" si="9"/>
        <v>2.0000000000000001E-4</v>
      </c>
      <c r="EM28" s="170" t="s">
        <v>40</v>
      </c>
      <c r="EN28" s="171">
        <v>5.4000000000000003E-3</v>
      </c>
      <c r="EO28" s="171">
        <v>1.5599999999999999E-2</v>
      </c>
      <c r="EP28" s="172">
        <f t="shared" si="10"/>
        <v>1.0199999999999999E-2</v>
      </c>
      <c r="ER28" s="170">
        <v>96</v>
      </c>
      <c r="ES28" s="172">
        <v>5.4000000000000003E-3</v>
      </c>
      <c r="ET28" s="172">
        <f t="shared" si="11"/>
        <v>0</v>
      </c>
      <c r="EU28" s="188">
        <f t="shared" si="12"/>
        <v>-1.0199999999999999E-2</v>
      </c>
    </row>
    <row r="29" spans="1:151">
      <c r="A29" s="170" t="s">
        <v>39</v>
      </c>
      <c r="B29" s="178">
        <v>562.60999999999967</v>
      </c>
      <c r="C29" s="178">
        <v>1.92</v>
      </c>
      <c r="D29" s="178">
        <v>472.6</v>
      </c>
      <c r="E29" s="178"/>
      <c r="F29" s="178">
        <v>200.67999999999998</v>
      </c>
      <c r="G29" s="178"/>
      <c r="H29" s="178">
        <v>0.64</v>
      </c>
      <c r="I29" s="178">
        <v>566.7800000000002</v>
      </c>
      <c r="J29" s="178">
        <v>192.53000000000003</v>
      </c>
      <c r="K29" s="178">
        <v>31.83</v>
      </c>
      <c r="L29" s="178">
        <v>707.979999999999</v>
      </c>
      <c r="M29" s="178">
        <v>159.44</v>
      </c>
      <c r="N29" s="178"/>
      <c r="O29" s="178">
        <v>0.32999999999999996</v>
      </c>
      <c r="P29" s="178"/>
      <c r="Q29" s="178">
        <v>33.709999999999994</v>
      </c>
      <c r="R29" s="178"/>
      <c r="S29" s="178"/>
      <c r="T29" s="178">
        <v>0.18</v>
      </c>
      <c r="U29" s="178"/>
      <c r="V29" s="178"/>
      <c r="W29" s="178">
        <v>53.06</v>
      </c>
      <c r="X29" s="178">
        <v>85.720000000000098</v>
      </c>
      <c r="Y29" s="178">
        <v>60.75000000000005</v>
      </c>
      <c r="Z29" s="178"/>
      <c r="AA29" s="178"/>
      <c r="AB29" s="178">
        <v>80.009999999999991</v>
      </c>
      <c r="AC29" s="178"/>
      <c r="AD29" s="178"/>
      <c r="AE29" s="178"/>
      <c r="AF29" s="178"/>
      <c r="AG29" s="178"/>
      <c r="AH29" s="178"/>
      <c r="AI29" s="178"/>
      <c r="AJ29" s="178">
        <v>280.55000000000018</v>
      </c>
      <c r="AK29" s="178">
        <v>138.76</v>
      </c>
      <c r="AL29" s="178">
        <v>236.76000000000005</v>
      </c>
      <c r="AM29" s="178">
        <v>108.91999999999997</v>
      </c>
      <c r="AN29" s="178">
        <v>21185.5</v>
      </c>
      <c r="AO29" s="178">
        <v>14.099999999999998</v>
      </c>
      <c r="AP29" s="178">
        <v>222.40000000000018</v>
      </c>
      <c r="AQ29" s="178">
        <v>417.71</v>
      </c>
      <c r="AR29" s="178"/>
      <c r="AS29" s="178">
        <v>10.739999999999997</v>
      </c>
      <c r="AT29" s="178"/>
      <c r="AU29" s="178">
        <v>461.10000000000025</v>
      </c>
      <c r="AV29" s="178">
        <v>11.47</v>
      </c>
      <c r="AW29" s="178">
        <v>-3.9999999999999973E-2</v>
      </c>
      <c r="AX29" s="178"/>
      <c r="AY29" s="178">
        <v>3.6</v>
      </c>
      <c r="AZ29" s="178">
        <v>7.839999999999999</v>
      </c>
      <c r="BA29" s="178"/>
      <c r="BB29" s="178"/>
      <c r="BC29" s="178">
        <v>396.84999999999985</v>
      </c>
      <c r="BD29" s="178">
        <v>235.96999999999997</v>
      </c>
      <c r="BE29" s="178">
        <v>16.53</v>
      </c>
      <c r="BF29" s="178"/>
      <c r="BG29" s="178">
        <v>249.08</v>
      </c>
      <c r="BH29" s="178"/>
      <c r="BI29" s="178">
        <v>23.39</v>
      </c>
      <c r="BJ29" s="178">
        <v>34.220000000000006</v>
      </c>
      <c r="BK29" s="178">
        <v>0.51</v>
      </c>
      <c r="BL29" s="178">
        <v>10.799999999999997</v>
      </c>
      <c r="BM29" s="178">
        <v>319.78999999999962</v>
      </c>
      <c r="BN29" s="178">
        <v>310.15999999999991</v>
      </c>
      <c r="BO29" s="178">
        <v>62.230000000000004</v>
      </c>
      <c r="BP29" s="178">
        <f t="shared" si="6"/>
        <v>27969.709999999995</v>
      </c>
      <c r="BR29" s="170" t="s">
        <v>39</v>
      </c>
      <c r="BS29" s="201">
        <f t="shared" si="15"/>
        <v>18.228563999999988</v>
      </c>
      <c r="BT29" s="201">
        <f t="shared" si="15"/>
        <v>2.0160000000000001E-2</v>
      </c>
      <c r="BU29" s="201">
        <f t="shared" si="15"/>
        <v>12.24034</v>
      </c>
      <c r="BV29" s="201">
        <f t="shared" si="13"/>
        <v>0</v>
      </c>
      <c r="BW29" s="201">
        <f t="shared" si="13"/>
        <v>6.3013519999999987</v>
      </c>
      <c r="BX29" s="201">
        <f t="shared" si="13"/>
        <v>0</v>
      </c>
      <c r="BY29" s="201">
        <f t="shared" si="13"/>
        <v>5.568E-3</v>
      </c>
      <c r="BZ29" s="201">
        <f t="shared" si="14"/>
        <v>13.999466000000005</v>
      </c>
      <c r="CA29" s="201">
        <f t="shared" si="14"/>
        <v>7.7012000000000011E-2</v>
      </c>
      <c r="CB29" s="201">
        <f t="shared" si="14"/>
        <v>1.2732E-2</v>
      </c>
      <c r="CC29" s="201">
        <f t="shared" si="14"/>
        <v>10.265709999999986</v>
      </c>
      <c r="CD29" s="201">
        <f t="shared" si="14"/>
        <v>0.73342399999999996</v>
      </c>
      <c r="CE29" s="201">
        <f t="shared" si="14"/>
        <v>0</v>
      </c>
      <c r="CF29" s="201">
        <f t="shared" si="14"/>
        <v>1.2209999999999999E-3</v>
      </c>
      <c r="CG29" s="201">
        <f t="shared" si="14"/>
        <v>0</v>
      </c>
      <c r="CH29" s="201">
        <f t="shared" si="14"/>
        <v>0.16180799999999995</v>
      </c>
      <c r="CI29" s="201">
        <f t="shared" si="14"/>
        <v>0</v>
      </c>
      <c r="CJ29" s="201">
        <f t="shared" si="14"/>
        <v>0</v>
      </c>
      <c r="CK29" s="201">
        <f t="shared" si="14"/>
        <v>1.3860000000000001E-3</v>
      </c>
      <c r="CL29" s="201">
        <f t="shared" si="14"/>
        <v>0</v>
      </c>
      <c r="CM29" s="201">
        <f t="shared" si="14"/>
        <v>0</v>
      </c>
      <c r="CN29" s="201">
        <f t="shared" si="14"/>
        <v>0.35019600000000001</v>
      </c>
      <c r="CO29" s="201">
        <f t="shared" si="14"/>
        <v>1.8001200000000022</v>
      </c>
      <c r="CP29" s="201">
        <f t="shared" si="7"/>
        <v>1.6584750000000015</v>
      </c>
      <c r="CQ29" s="201">
        <f t="shared" si="7"/>
        <v>0</v>
      </c>
      <c r="CR29" s="201">
        <f t="shared" si="7"/>
        <v>0</v>
      </c>
      <c r="CS29" s="201">
        <f t="shared" si="7"/>
        <v>0.22402799999999998</v>
      </c>
      <c r="CT29" s="201">
        <f t="shared" si="7"/>
        <v>0</v>
      </c>
      <c r="CU29" s="201">
        <f t="shared" si="7"/>
        <v>0</v>
      </c>
      <c r="CV29" s="201">
        <f t="shared" si="7"/>
        <v>0</v>
      </c>
      <c r="CW29" s="201">
        <f t="shared" si="16"/>
        <v>0</v>
      </c>
      <c r="CX29" s="201">
        <f t="shared" si="16"/>
        <v>0</v>
      </c>
      <c r="CY29" s="201">
        <f t="shared" si="16"/>
        <v>0</v>
      </c>
      <c r="CZ29" s="201">
        <f t="shared" si="16"/>
        <v>0</v>
      </c>
      <c r="DA29" s="201">
        <f t="shared" si="16"/>
        <v>1.9638500000000012</v>
      </c>
      <c r="DB29" s="201">
        <f t="shared" si="16"/>
        <v>0.77705599999999997</v>
      </c>
      <c r="DC29" s="201">
        <f t="shared" si="16"/>
        <v>2.1781920000000006</v>
      </c>
      <c r="DD29" s="201">
        <f t="shared" si="16"/>
        <v>0</v>
      </c>
      <c r="DE29" s="201">
        <f t="shared" si="16"/>
        <v>739.37395000000004</v>
      </c>
      <c r="DF29" s="201">
        <f t="shared" si="16"/>
        <v>0.19880999999999996</v>
      </c>
      <c r="DG29" s="201">
        <f t="shared" si="16"/>
        <v>2.9356800000000023</v>
      </c>
      <c r="DH29" s="201">
        <f t="shared" si="16"/>
        <v>0</v>
      </c>
      <c r="DI29" s="201">
        <f t="shared" si="16"/>
        <v>0</v>
      </c>
      <c r="DJ29" s="201">
        <f t="shared" si="16"/>
        <v>0.12995399999999996</v>
      </c>
      <c r="DK29" s="201">
        <f t="shared" si="16"/>
        <v>0</v>
      </c>
      <c r="DL29" s="201">
        <f t="shared" si="16"/>
        <v>3.1815900000000017</v>
      </c>
      <c r="DM29" s="201">
        <f t="shared" si="17"/>
        <v>0.90957100000000002</v>
      </c>
      <c r="DN29" s="201">
        <f t="shared" si="17"/>
        <v>-7.1999999999999948E-5</v>
      </c>
      <c r="DO29" s="201">
        <f t="shared" si="17"/>
        <v>0</v>
      </c>
      <c r="DP29" s="201">
        <f t="shared" si="17"/>
        <v>8.6760000000000004E-2</v>
      </c>
      <c r="DQ29" s="201">
        <f t="shared" si="17"/>
        <v>4.7039999999999992E-2</v>
      </c>
      <c r="DR29" s="201">
        <f t="shared" si="17"/>
        <v>0</v>
      </c>
      <c r="DS29" s="201">
        <f t="shared" si="17"/>
        <v>0</v>
      </c>
      <c r="DT29" s="201">
        <f t="shared" si="17"/>
        <v>3.055744999999999</v>
      </c>
      <c r="DU29" s="201">
        <f t="shared" si="17"/>
        <v>2.7844459999999995</v>
      </c>
      <c r="DV29" s="201">
        <f t="shared" si="17"/>
        <v>4.4631000000000004E-2</v>
      </c>
      <c r="DW29" s="201">
        <f t="shared" si="17"/>
        <v>0</v>
      </c>
      <c r="DX29" s="201">
        <f t="shared" si="17"/>
        <v>4.4834399999999999</v>
      </c>
      <c r="DY29" s="201">
        <f t="shared" si="17"/>
        <v>0</v>
      </c>
      <c r="DZ29" s="201">
        <f t="shared" si="17"/>
        <v>3.7424000000000006E-2</v>
      </c>
      <c r="EA29" s="201">
        <f t="shared" si="17"/>
        <v>5.4752000000000009E-2</v>
      </c>
      <c r="EB29" s="201">
        <f t="shared" si="17"/>
        <v>1.3362000000000001E-2</v>
      </c>
      <c r="EC29" s="201">
        <f t="shared" si="18"/>
        <v>4.4279999999999993E-2</v>
      </c>
      <c r="ED29" s="201">
        <f t="shared" si="18"/>
        <v>1.694886999999998</v>
      </c>
      <c r="EE29" s="201">
        <f t="shared" si="18"/>
        <v>11.755063999999997</v>
      </c>
      <c r="EF29" s="201">
        <f t="shared" si="18"/>
        <v>0</v>
      </c>
      <c r="EG29" s="201">
        <f t="shared" si="8"/>
        <v>841.83197400000006</v>
      </c>
      <c r="EH29" s="171">
        <f t="shared" si="4"/>
        <v>2.0462790979623794E-4</v>
      </c>
      <c r="EI29" s="171">
        <f t="shared" si="5"/>
        <v>2.0000000000000001E-4</v>
      </c>
      <c r="EK29" s="172">
        <f t="shared" si="9"/>
        <v>2.0000000000000001E-4</v>
      </c>
    </row>
    <row r="30" spans="1:151">
      <c r="A30" s="170" t="s">
        <v>40</v>
      </c>
      <c r="B30" s="178">
        <v>15380.080000000007</v>
      </c>
      <c r="C30" s="178">
        <v>16266.340000000006</v>
      </c>
      <c r="D30" s="178">
        <v>167203.99999999997</v>
      </c>
      <c r="E30" s="178"/>
      <c r="F30" s="178">
        <v>51849.23</v>
      </c>
      <c r="G30" s="178"/>
      <c r="H30" s="178">
        <v>20.54</v>
      </c>
      <c r="I30" s="178">
        <v>19657.730000000003</v>
      </c>
      <c r="J30" s="178">
        <v>5050.2799999999988</v>
      </c>
      <c r="K30" s="178">
        <v>1337.1800000000003</v>
      </c>
      <c r="L30" s="178">
        <v>25123.440000000017</v>
      </c>
      <c r="M30" s="178">
        <v>5374.9199999999992</v>
      </c>
      <c r="N30" s="178"/>
      <c r="O30" s="178">
        <v>92.28</v>
      </c>
      <c r="P30" s="178"/>
      <c r="Q30" s="178">
        <v>5737.3700000000026</v>
      </c>
      <c r="R30" s="178"/>
      <c r="S30" s="178"/>
      <c r="T30" s="178">
        <v>31.6</v>
      </c>
      <c r="U30" s="178"/>
      <c r="V30" s="178"/>
      <c r="W30" s="178">
        <v>10170.529999999997</v>
      </c>
      <c r="X30" s="178">
        <v>16311.96</v>
      </c>
      <c r="Y30" s="178">
        <v>12336.67</v>
      </c>
      <c r="Z30" s="178"/>
      <c r="AA30" s="178"/>
      <c r="AB30" s="178">
        <v>2208.4800000000005</v>
      </c>
      <c r="AC30" s="178"/>
      <c r="AD30" s="178"/>
      <c r="AE30" s="178"/>
      <c r="AF30" s="178"/>
      <c r="AG30" s="178"/>
      <c r="AH30" s="178"/>
      <c r="AI30" s="178"/>
      <c r="AJ30" s="178">
        <v>6719.2599999999966</v>
      </c>
      <c r="AK30" s="178">
        <v>5509.62</v>
      </c>
      <c r="AL30" s="178">
        <v>6194.9199999999973</v>
      </c>
      <c r="AM30" s="178">
        <v>2999.92</v>
      </c>
      <c r="AN30" s="178">
        <v>10.840000000000028</v>
      </c>
      <c r="AO30" s="178">
        <v>734.01</v>
      </c>
      <c r="AP30" s="178">
        <v>12312.62</v>
      </c>
      <c r="AQ30" s="178">
        <v>10843.779999999999</v>
      </c>
      <c r="AR30" s="178"/>
      <c r="AS30" s="178">
        <v>15650.379999999996</v>
      </c>
      <c r="AT30" s="178">
        <v>341.2</v>
      </c>
      <c r="AU30" s="178">
        <v>10944.109999999997</v>
      </c>
      <c r="AV30" s="178">
        <v>28967.820000000003</v>
      </c>
      <c r="AW30" s="178">
        <v>58130.700000000004</v>
      </c>
      <c r="AX30" s="178">
        <v>741.55</v>
      </c>
      <c r="AY30" s="178">
        <v>107.83</v>
      </c>
      <c r="AZ30" s="178">
        <v>217.62000000000003</v>
      </c>
      <c r="BA30" s="178"/>
      <c r="BB30" s="178"/>
      <c r="BC30" s="178">
        <v>10392.289999999999</v>
      </c>
      <c r="BD30" s="178">
        <v>7919.5100000000011</v>
      </c>
      <c r="BE30" s="178">
        <v>472.79999999999995</v>
      </c>
      <c r="BF30" s="178"/>
      <c r="BG30" s="178">
        <v>6674.7899999999991</v>
      </c>
      <c r="BH30" s="178">
        <v>2957.9100000000003</v>
      </c>
      <c r="BI30" s="178">
        <v>1791.6500000000003</v>
      </c>
      <c r="BJ30" s="178">
        <v>1084.74</v>
      </c>
      <c r="BK30" s="178">
        <v>430946.77000000014</v>
      </c>
      <c r="BL30" s="178">
        <v>2218.3200000000002</v>
      </c>
      <c r="BM30" s="178">
        <v>7831.6899999999969</v>
      </c>
      <c r="BN30" s="178">
        <v>8267.83</v>
      </c>
      <c r="BO30" s="178">
        <v>1493.51</v>
      </c>
      <c r="BP30" s="178">
        <f t="shared" si="6"/>
        <v>996630.62</v>
      </c>
      <c r="BR30" s="170" t="s">
        <v>40</v>
      </c>
      <c r="BS30" s="201">
        <f t="shared" si="15"/>
        <v>498.31459200000023</v>
      </c>
      <c r="BT30" s="201">
        <f t="shared" si="15"/>
        <v>170.79657000000006</v>
      </c>
      <c r="BU30" s="201">
        <f t="shared" si="15"/>
        <v>4330.583599999999</v>
      </c>
      <c r="BV30" s="201">
        <f t="shared" si="13"/>
        <v>0</v>
      </c>
      <c r="BW30" s="201">
        <f t="shared" si="13"/>
        <v>1628.065822</v>
      </c>
      <c r="BX30" s="201">
        <f t="shared" si="13"/>
        <v>0</v>
      </c>
      <c r="BY30" s="201">
        <f t="shared" si="13"/>
        <v>0.17869799999999997</v>
      </c>
      <c r="BZ30" s="201">
        <f t="shared" si="14"/>
        <v>485.54593100000005</v>
      </c>
      <c r="CA30" s="201">
        <f t="shared" si="14"/>
        <v>2.0201119999999997</v>
      </c>
      <c r="CB30" s="201">
        <f t="shared" si="14"/>
        <v>0.53487200000000013</v>
      </c>
      <c r="CC30" s="201">
        <f t="shared" si="14"/>
        <v>364.28988000000027</v>
      </c>
      <c r="CD30" s="201">
        <f t="shared" si="14"/>
        <v>24.724631999999996</v>
      </c>
      <c r="CE30" s="201">
        <f t="shared" si="14"/>
        <v>0</v>
      </c>
      <c r="CF30" s="201">
        <f t="shared" si="14"/>
        <v>0.34143600000000002</v>
      </c>
      <c r="CG30" s="201">
        <f t="shared" si="14"/>
        <v>0</v>
      </c>
      <c r="CH30" s="201">
        <f t="shared" si="14"/>
        <v>27.539376000000011</v>
      </c>
      <c r="CI30" s="201">
        <f t="shared" si="14"/>
        <v>0</v>
      </c>
      <c r="CJ30" s="201">
        <f t="shared" si="14"/>
        <v>0</v>
      </c>
      <c r="CK30" s="201">
        <f t="shared" si="14"/>
        <v>0.24332000000000001</v>
      </c>
      <c r="CL30" s="201">
        <f t="shared" si="14"/>
        <v>0</v>
      </c>
      <c r="CM30" s="201">
        <f t="shared" si="14"/>
        <v>0</v>
      </c>
      <c r="CN30" s="201">
        <f t="shared" si="14"/>
        <v>67.125497999999979</v>
      </c>
      <c r="CO30" s="201">
        <f t="shared" si="14"/>
        <v>342.55115999999998</v>
      </c>
      <c r="CP30" s="201">
        <f t="shared" si="7"/>
        <v>336.79109099999999</v>
      </c>
      <c r="CQ30" s="201">
        <f t="shared" si="7"/>
        <v>0</v>
      </c>
      <c r="CR30" s="201">
        <f t="shared" si="7"/>
        <v>0</v>
      </c>
      <c r="CS30" s="201">
        <f t="shared" si="7"/>
        <v>6.1837440000000017</v>
      </c>
      <c r="CT30" s="201">
        <f t="shared" si="7"/>
        <v>0</v>
      </c>
      <c r="CU30" s="201">
        <f t="shared" si="7"/>
        <v>0</v>
      </c>
      <c r="CV30" s="201">
        <f t="shared" si="7"/>
        <v>0</v>
      </c>
      <c r="CW30" s="201">
        <f t="shared" si="16"/>
        <v>0</v>
      </c>
      <c r="CX30" s="201">
        <f t="shared" si="16"/>
        <v>0</v>
      </c>
      <c r="CY30" s="201">
        <f t="shared" si="16"/>
        <v>0</v>
      </c>
      <c r="CZ30" s="201">
        <f t="shared" si="16"/>
        <v>0</v>
      </c>
      <c r="DA30" s="201">
        <f t="shared" si="16"/>
        <v>47.034819999999975</v>
      </c>
      <c r="DB30" s="201">
        <f t="shared" si="16"/>
        <v>30.853871999999999</v>
      </c>
      <c r="DC30" s="201">
        <f t="shared" si="16"/>
        <v>56.993263999999975</v>
      </c>
      <c r="DD30" s="201">
        <f t="shared" si="16"/>
        <v>0</v>
      </c>
      <c r="DE30" s="201">
        <f t="shared" si="16"/>
        <v>0.37831600000000098</v>
      </c>
      <c r="DF30" s="201">
        <f t="shared" si="16"/>
        <v>10.349541</v>
      </c>
      <c r="DG30" s="201">
        <f t="shared" si="16"/>
        <v>162.52658400000001</v>
      </c>
      <c r="DH30" s="201">
        <f t="shared" si="16"/>
        <v>0</v>
      </c>
      <c r="DI30" s="201">
        <f t="shared" si="16"/>
        <v>0</v>
      </c>
      <c r="DJ30" s="201">
        <f t="shared" si="16"/>
        <v>189.36959799999994</v>
      </c>
      <c r="DK30" s="201">
        <f t="shared" si="16"/>
        <v>0.64827999999999997</v>
      </c>
      <c r="DL30" s="201">
        <f t="shared" si="16"/>
        <v>75.514358999999985</v>
      </c>
      <c r="DM30" s="201">
        <f t="shared" si="17"/>
        <v>2297.148126</v>
      </c>
      <c r="DN30" s="201">
        <f t="shared" si="17"/>
        <v>104.63526</v>
      </c>
      <c r="DO30" s="201">
        <f t="shared" si="17"/>
        <v>0.81570500000000001</v>
      </c>
      <c r="DP30" s="201">
        <f t="shared" si="17"/>
        <v>2.598703</v>
      </c>
      <c r="DQ30" s="201">
        <f t="shared" si="17"/>
        <v>1.3057200000000002</v>
      </c>
      <c r="DR30" s="201">
        <f t="shared" si="17"/>
        <v>0</v>
      </c>
      <c r="DS30" s="201">
        <f t="shared" si="17"/>
        <v>0</v>
      </c>
      <c r="DT30" s="201">
        <f t="shared" si="17"/>
        <v>80.020632999999989</v>
      </c>
      <c r="DU30" s="201">
        <f t="shared" si="17"/>
        <v>93.450218000000007</v>
      </c>
      <c r="DV30" s="201">
        <f t="shared" si="17"/>
        <v>1.2765599999999999</v>
      </c>
      <c r="DW30" s="201">
        <f t="shared" si="17"/>
        <v>0</v>
      </c>
      <c r="DX30" s="201">
        <f t="shared" si="17"/>
        <v>120.14621999999997</v>
      </c>
      <c r="DY30" s="201">
        <f t="shared" si="17"/>
        <v>0</v>
      </c>
      <c r="DZ30" s="201">
        <f t="shared" si="17"/>
        <v>2.8666400000000007</v>
      </c>
      <c r="EA30" s="201">
        <f t="shared" si="17"/>
        <v>1.735584</v>
      </c>
      <c r="EB30" s="201">
        <f t="shared" si="17"/>
        <v>11290.805374000003</v>
      </c>
      <c r="EC30" s="201">
        <f t="shared" si="18"/>
        <v>9.0951120000000021</v>
      </c>
      <c r="ED30" s="201">
        <f t="shared" si="18"/>
        <v>41.507956999999983</v>
      </c>
      <c r="EE30" s="201">
        <f t="shared" si="18"/>
        <v>313.35075700000004</v>
      </c>
      <c r="EF30" s="201">
        <f t="shared" si="18"/>
        <v>0</v>
      </c>
      <c r="EG30" s="201">
        <f t="shared" si="8"/>
        <v>23220.257537000001</v>
      </c>
      <c r="EH30" s="171">
        <f t="shared" si="4"/>
        <v>5.6442531425239615E-3</v>
      </c>
      <c r="EI30" s="171">
        <f t="shared" si="5"/>
        <v>5.4000000000000003E-3</v>
      </c>
      <c r="EK30" s="172">
        <f t="shared" si="9"/>
        <v>5.4000000000000003E-3</v>
      </c>
    </row>
    <row r="31" spans="1:151">
      <c r="A31" s="241" t="s">
        <v>128</v>
      </c>
      <c r="B31" s="242">
        <v>3516027.65</v>
      </c>
      <c r="C31" s="242">
        <v>1529928.34</v>
      </c>
      <c r="D31" s="242">
        <v>16048395.279999994</v>
      </c>
      <c r="E31" s="242">
        <v>1023578.02</v>
      </c>
      <c r="F31" s="242">
        <v>4625160.18</v>
      </c>
      <c r="G31" s="242">
        <v>965635.44</v>
      </c>
      <c r="H31" s="242">
        <v>762082.5700000003</v>
      </c>
      <c r="I31" s="242">
        <v>3340972.13</v>
      </c>
      <c r="J31" s="242">
        <v>1145749.0000000005</v>
      </c>
      <c r="K31" s="242">
        <v>385421.00999999995</v>
      </c>
      <c r="L31" s="242">
        <v>5100304.88</v>
      </c>
      <c r="M31" s="242">
        <v>835078.38</v>
      </c>
      <c r="N31" s="242">
        <v>9293837.4900000058</v>
      </c>
      <c r="O31" s="242">
        <v>1050629.1299999999</v>
      </c>
      <c r="P31" s="242">
        <v>1898811.7499999995</v>
      </c>
      <c r="Q31" s="242">
        <v>1609345.75</v>
      </c>
      <c r="R31" s="242">
        <v>3252323.1599999997</v>
      </c>
      <c r="S31" s="242">
        <v>2000342.58</v>
      </c>
      <c r="T31" s="242">
        <v>596822.19000000006</v>
      </c>
      <c r="U31" s="242">
        <v>712472.35000000009</v>
      </c>
      <c r="V31" s="242">
        <v>1216595.3700000001</v>
      </c>
      <c r="W31" s="242">
        <v>2414065.2400000007</v>
      </c>
      <c r="X31" s="242">
        <v>4082624.0900000003</v>
      </c>
      <c r="Y31" s="242">
        <v>3569553.5200000009</v>
      </c>
      <c r="Z31" s="242">
        <v>1086106.9100000001</v>
      </c>
      <c r="AA31" s="242">
        <v>1862512.3299999996</v>
      </c>
      <c r="AB31" s="242">
        <v>886806.89000000013</v>
      </c>
      <c r="AC31" s="242">
        <v>1504221.7200000002</v>
      </c>
      <c r="AD31" s="242">
        <v>1384957.87</v>
      </c>
      <c r="AE31" s="242">
        <v>5516506.1100000003</v>
      </c>
      <c r="AF31" s="242">
        <v>1175641.6400000001</v>
      </c>
      <c r="AG31" s="242">
        <v>6475538.0399999982</v>
      </c>
      <c r="AH31" s="242">
        <v>229549.66</v>
      </c>
      <c r="AI31" s="242">
        <v>2589805.7600000007</v>
      </c>
      <c r="AJ31" s="242">
        <v>1512715.45</v>
      </c>
      <c r="AK31" s="242">
        <v>937568.07</v>
      </c>
      <c r="AL31" s="242">
        <v>1195583.76</v>
      </c>
      <c r="AM31" s="242">
        <v>558530.75000000012</v>
      </c>
      <c r="AN31" s="242">
        <v>4657529.4999999981</v>
      </c>
      <c r="AO31" s="242">
        <v>2834806.0499999989</v>
      </c>
      <c r="AP31" s="242">
        <v>2123860.5</v>
      </c>
      <c r="AQ31" s="242">
        <v>2075136.52</v>
      </c>
      <c r="AR31" s="242">
        <v>4192817.1800000011</v>
      </c>
      <c r="AS31" s="242">
        <v>1523980.5399999996</v>
      </c>
      <c r="AT31" s="242">
        <v>200329.97000000003</v>
      </c>
      <c r="AU31" s="242">
        <v>4998852.95</v>
      </c>
      <c r="AV31" s="242">
        <v>3235928.4999999995</v>
      </c>
      <c r="AW31" s="242">
        <v>3069608.0699999994</v>
      </c>
      <c r="AX31" s="242">
        <v>820794.33000000007</v>
      </c>
      <c r="AY31" s="242">
        <v>3502908.7199999979</v>
      </c>
      <c r="AZ31" s="242">
        <v>1122828.6400000001</v>
      </c>
      <c r="BA31" s="242">
        <v>5615128.3400000017</v>
      </c>
      <c r="BB31" s="242">
        <v>2379624.96</v>
      </c>
      <c r="BC31" s="242">
        <v>1998690.0699999998</v>
      </c>
      <c r="BD31" s="242">
        <v>1346140.96</v>
      </c>
      <c r="BE31" s="242">
        <v>1023907.3900000002</v>
      </c>
      <c r="BF31" s="242">
        <v>273717.14999999997</v>
      </c>
      <c r="BG31" s="242">
        <v>1325208.71</v>
      </c>
      <c r="BH31" s="242">
        <v>1269777.2799999996</v>
      </c>
      <c r="BI31" s="242">
        <v>2597821.4700000011</v>
      </c>
      <c r="BJ31" s="242">
        <v>174839.64999999994</v>
      </c>
      <c r="BK31" s="242">
        <v>5653645.0399999972</v>
      </c>
      <c r="BL31" s="242">
        <v>3242933.8399999989</v>
      </c>
      <c r="BM31" s="242">
        <v>3738711.6600000011</v>
      </c>
      <c r="BN31" s="242">
        <v>2842842.68</v>
      </c>
      <c r="BO31" s="242">
        <v>693675.21999999986</v>
      </c>
      <c r="BP31" s="242">
        <v>165876485.34999993</v>
      </c>
      <c r="EG31" s="201">
        <f>SUM(EG5:EG30)</f>
        <v>4113964.5849789991</v>
      </c>
      <c r="EH31" s="171">
        <f>SUM(EH5:EH30)</f>
        <v>1.0000000000000002</v>
      </c>
      <c r="EI31" s="171">
        <f>SUM(EI5:EI30)</f>
        <v>0.95549999999999979</v>
      </c>
      <c r="EK31" s="172">
        <f>SUM(EK5:EK30)</f>
        <v>0.99999999999999978</v>
      </c>
    </row>
    <row r="32" spans="1:151">
      <c r="EI32" s="172"/>
    </row>
  </sheetData>
  <printOptions horizontalCentered="1" verticalCentered="1"/>
  <pageMargins left="0.75" right="0.75" top="1" bottom="1" header="0.5" footer="0.5"/>
  <pageSetup scale="25" fitToWidth="4" orientation="landscape" r:id="rId1"/>
  <headerFooter alignWithMargins="0">
    <oddHeader>&amp;RKY PSC Case No. 2016-00162,
Attachment D to Staff Post Hearing Supp. DR 2</oddHead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workbookViewId="0">
      <selection sqref="A1:G1"/>
    </sheetView>
  </sheetViews>
  <sheetFormatPr defaultRowHeight="14.4"/>
  <cols>
    <col min="1" max="1" width="13.5546875" customWidth="1"/>
    <col min="2" max="2" width="14" customWidth="1"/>
    <col min="3" max="3" width="2.6640625" customWidth="1"/>
    <col min="4" max="4" width="13.5546875" customWidth="1"/>
    <col min="5" max="5" width="14" customWidth="1"/>
    <col min="6" max="6" width="2.6640625" customWidth="1"/>
    <col min="7" max="7" width="10.33203125" bestFit="1" customWidth="1"/>
  </cols>
  <sheetData>
    <row r="1" spans="1:7" ht="19.2">
      <c r="A1" s="270" t="s">
        <v>252</v>
      </c>
      <c r="B1" s="270"/>
      <c r="C1" s="270"/>
      <c r="D1" s="270"/>
      <c r="E1" s="270"/>
      <c r="F1" s="270"/>
      <c r="G1" s="270"/>
    </row>
    <row r="2" spans="1:7" ht="15">
      <c r="A2" s="189"/>
      <c r="B2" s="189"/>
      <c r="C2" s="189"/>
      <c r="D2" s="189"/>
      <c r="E2" s="189"/>
      <c r="F2" s="189"/>
      <c r="G2" s="189"/>
    </row>
    <row r="3" spans="1:7" ht="15">
      <c r="A3" s="271" t="s">
        <v>253</v>
      </c>
      <c r="B3" s="271"/>
      <c r="C3" s="112"/>
      <c r="D3" s="271" t="s">
        <v>254</v>
      </c>
      <c r="E3" s="271"/>
      <c r="F3" s="189"/>
      <c r="G3" s="189"/>
    </row>
    <row r="4" spans="1:7" ht="15.75" customHeight="1">
      <c r="A4" s="271" t="s">
        <v>255</v>
      </c>
      <c r="B4" s="271"/>
      <c r="C4" s="112"/>
      <c r="D4" s="271" t="s">
        <v>256</v>
      </c>
      <c r="E4" s="271"/>
      <c r="F4" s="189"/>
      <c r="G4" s="189"/>
    </row>
    <row r="5" spans="1:7" ht="15">
      <c r="A5" s="106"/>
      <c r="B5" s="106"/>
      <c r="C5" s="189"/>
      <c r="D5" s="106"/>
      <c r="E5" s="106"/>
      <c r="F5" s="189"/>
      <c r="G5" s="189"/>
    </row>
    <row r="6" spans="1:7">
      <c r="A6" s="112" t="s">
        <v>5</v>
      </c>
      <c r="B6" s="113" t="s">
        <v>6</v>
      </c>
      <c r="C6" s="114"/>
      <c r="D6" s="112" t="s">
        <v>5</v>
      </c>
      <c r="E6" s="113" t="s">
        <v>6</v>
      </c>
      <c r="F6" s="115"/>
      <c r="G6" s="113" t="s">
        <v>7</v>
      </c>
    </row>
    <row r="7" spans="1:7">
      <c r="A7" s="115" t="s">
        <v>8</v>
      </c>
      <c r="B7" s="115">
        <v>2E-3</v>
      </c>
      <c r="C7" s="115"/>
      <c r="D7" s="116" t="s">
        <v>8</v>
      </c>
      <c r="E7" s="214">
        <v>1.6999999999999999E-3</v>
      </c>
      <c r="F7" s="118"/>
      <c r="G7" s="215">
        <f>E7-B7</f>
        <v>-3.0000000000000014E-4</v>
      </c>
    </row>
    <row r="8" spans="1:7">
      <c r="A8" s="226" t="s">
        <v>257</v>
      </c>
      <c r="B8" s="216">
        <v>0</v>
      </c>
      <c r="C8" s="115"/>
      <c r="D8" s="226" t="s">
        <v>257</v>
      </c>
      <c r="E8" s="216">
        <v>0</v>
      </c>
      <c r="F8" s="118"/>
      <c r="G8" s="215">
        <f>E8-B8</f>
        <v>0</v>
      </c>
    </row>
    <row r="9" spans="1:7">
      <c r="A9" s="115" t="s">
        <v>9</v>
      </c>
      <c r="B9" s="115">
        <v>1.6899999999999998E-2</v>
      </c>
      <c r="C9" s="115"/>
      <c r="D9" s="116" t="s">
        <v>9</v>
      </c>
      <c r="E9" s="214">
        <v>1.32E-2</v>
      </c>
      <c r="F9" s="118"/>
      <c r="G9" s="215">
        <f t="shared" ref="G9:G31" si="0">E9-B9</f>
        <v>-3.6999999999999984E-3</v>
      </c>
    </row>
    <row r="10" spans="1:7">
      <c r="A10" s="109" t="s">
        <v>11</v>
      </c>
      <c r="B10" s="109">
        <v>2.9999999999999997E-4</v>
      </c>
      <c r="C10" s="115"/>
      <c r="D10" s="116" t="s">
        <v>11</v>
      </c>
      <c r="E10" s="214">
        <v>2.9999999999999997E-4</v>
      </c>
      <c r="F10" s="118"/>
      <c r="G10" s="215">
        <f t="shared" si="0"/>
        <v>0</v>
      </c>
    </row>
    <row r="11" spans="1:7">
      <c r="A11" s="109" t="s">
        <v>13</v>
      </c>
      <c r="B11" s="109">
        <v>4.0800000000000003E-2</v>
      </c>
      <c r="C11" s="115"/>
      <c r="D11" s="116" t="s">
        <v>13</v>
      </c>
      <c r="E11" s="214">
        <v>4.24E-2</v>
      </c>
      <c r="F11" s="107"/>
      <c r="G11" s="215">
        <f t="shared" si="0"/>
        <v>1.5999999999999973E-3</v>
      </c>
    </row>
    <row r="12" spans="1:7">
      <c r="A12" s="109" t="s">
        <v>14</v>
      </c>
      <c r="B12" s="109">
        <v>0.37229999999999996</v>
      </c>
      <c r="C12" s="115"/>
      <c r="D12" s="116" t="s">
        <v>14</v>
      </c>
      <c r="E12" s="214">
        <v>0.39700000000000002</v>
      </c>
      <c r="F12" s="107"/>
      <c r="G12" s="227">
        <f t="shared" si="0"/>
        <v>2.4700000000000055E-2</v>
      </c>
    </row>
    <row r="13" spans="1:7">
      <c r="A13" s="109" t="s">
        <v>15</v>
      </c>
      <c r="B13" s="109">
        <v>1.9099999999999999E-2</v>
      </c>
      <c r="C13" s="115"/>
      <c r="D13" s="116" t="s">
        <v>15</v>
      </c>
      <c r="E13" s="214">
        <v>1.9199999999999998E-2</v>
      </c>
      <c r="F13" s="107"/>
      <c r="G13" s="215">
        <f t="shared" si="0"/>
        <v>9.9999999999999395E-5</v>
      </c>
    </row>
    <row r="14" spans="1:7">
      <c r="A14" s="109" t="s">
        <v>16</v>
      </c>
      <c r="B14" s="109">
        <v>0.13350000000000001</v>
      </c>
      <c r="C14" s="115"/>
      <c r="D14" s="116" t="s">
        <v>16</v>
      </c>
      <c r="E14" s="214">
        <v>0.14530000000000001</v>
      </c>
      <c r="F14" s="107"/>
      <c r="G14" s="215">
        <f t="shared" si="0"/>
        <v>1.1800000000000005E-2</v>
      </c>
    </row>
    <row r="15" spans="1:7">
      <c r="A15" s="109" t="s">
        <v>17</v>
      </c>
      <c r="B15" s="109">
        <v>7.7299999999999994E-2</v>
      </c>
      <c r="C15" s="115"/>
      <c r="D15" s="116" t="s">
        <v>17</v>
      </c>
      <c r="E15" s="214">
        <v>8.6199999999999999E-2</v>
      </c>
      <c r="F15" s="107"/>
      <c r="G15" s="215">
        <f t="shared" si="0"/>
        <v>8.9000000000000051E-3</v>
      </c>
    </row>
    <row r="16" spans="1:7">
      <c r="A16" s="109" t="s">
        <v>18</v>
      </c>
      <c r="B16" s="109">
        <v>5.0000000000000001E-4</v>
      </c>
      <c r="C16" s="115"/>
      <c r="D16" s="116" t="s">
        <v>18</v>
      </c>
      <c r="E16" s="214">
        <v>2.9999999999999997E-4</v>
      </c>
      <c r="F16" s="107"/>
      <c r="G16" s="215">
        <f t="shared" si="0"/>
        <v>-2.0000000000000004E-4</v>
      </c>
    </row>
    <row r="17" spans="1:7">
      <c r="A17" s="109" t="s">
        <v>19</v>
      </c>
      <c r="B17" s="109">
        <v>0.108</v>
      </c>
      <c r="C17" s="115"/>
      <c r="D17" s="116" t="s">
        <v>19</v>
      </c>
      <c r="E17" s="214">
        <v>8.2600000000000007E-2</v>
      </c>
      <c r="F17" s="107"/>
      <c r="G17" s="227">
        <f t="shared" si="0"/>
        <v>-2.5399999999999992E-2</v>
      </c>
    </row>
    <row r="18" spans="1:7">
      <c r="A18" s="120" t="s">
        <v>20</v>
      </c>
      <c r="B18" s="120">
        <v>1E-4</v>
      </c>
      <c r="C18" s="121"/>
      <c r="D18" s="116" t="s">
        <v>20</v>
      </c>
      <c r="E18" s="214">
        <v>2.0000000000000001E-4</v>
      </c>
      <c r="F18" s="107"/>
      <c r="G18" s="215">
        <f t="shared" si="0"/>
        <v>1E-4</v>
      </c>
    </row>
    <row r="19" spans="1:7">
      <c r="A19" s="109" t="s">
        <v>21</v>
      </c>
      <c r="B19" s="109">
        <v>1.4200000000000001E-2</v>
      </c>
      <c r="C19" s="115"/>
      <c r="D19" s="116" t="s">
        <v>21</v>
      </c>
      <c r="E19" s="214">
        <v>8.8999999999999999E-3</v>
      </c>
      <c r="F19" s="107"/>
      <c r="G19" s="215">
        <f t="shared" si="0"/>
        <v>-5.3000000000000009E-3</v>
      </c>
    </row>
    <row r="20" spans="1:7">
      <c r="A20" s="120" t="s">
        <v>22</v>
      </c>
      <c r="B20" s="120">
        <v>9.3500000000000014E-2</v>
      </c>
      <c r="C20" s="121"/>
      <c r="D20" s="116" t="s">
        <v>22</v>
      </c>
      <c r="E20" s="214">
        <v>8.4099999999999994E-2</v>
      </c>
      <c r="F20" s="123"/>
      <c r="G20" s="228">
        <f t="shared" si="0"/>
        <v>-9.4000000000000195E-3</v>
      </c>
    </row>
    <row r="21" spans="1:7">
      <c r="A21" s="120" t="s">
        <v>23</v>
      </c>
      <c r="B21" s="120">
        <v>1.6999999999999999E-3</v>
      </c>
      <c r="C21" s="121"/>
      <c r="D21" s="124" t="s">
        <v>23</v>
      </c>
      <c r="E21" s="217">
        <v>1.2999999999999999E-3</v>
      </c>
      <c r="F21" s="123"/>
      <c r="G21" s="215">
        <f t="shared" si="0"/>
        <v>-3.9999999999999996E-4</v>
      </c>
    </row>
    <row r="22" spans="1:7">
      <c r="A22" s="120" t="s">
        <v>24</v>
      </c>
      <c r="B22" s="229">
        <v>0</v>
      </c>
      <c r="C22" s="121"/>
      <c r="D22" s="124" t="s">
        <v>24</v>
      </c>
      <c r="E22" s="218">
        <v>0</v>
      </c>
      <c r="F22" s="123"/>
      <c r="G22" s="215">
        <f t="shared" si="0"/>
        <v>0</v>
      </c>
    </row>
    <row r="23" spans="1:7">
      <c r="A23" s="120" t="s">
        <v>27</v>
      </c>
      <c r="B23" s="120">
        <v>1E-4</v>
      </c>
      <c r="C23" s="121"/>
      <c r="D23" s="124" t="s">
        <v>27</v>
      </c>
      <c r="E23" s="217">
        <v>1E-4</v>
      </c>
      <c r="F23" s="123"/>
      <c r="G23" s="215">
        <f t="shared" si="0"/>
        <v>0</v>
      </c>
    </row>
    <row r="24" spans="1:7">
      <c r="A24" s="120" t="s">
        <v>30</v>
      </c>
      <c r="B24" s="120">
        <v>5.9999999999999995E-4</v>
      </c>
      <c r="C24" s="121"/>
      <c r="D24" s="124" t="s">
        <v>30</v>
      </c>
      <c r="E24" s="217">
        <v>5.0000000000000001E-4</v>
      </c>
      <c r="F24" s="123"/>
      <c r="G24" s="215">
        <f t="shared" si="0"/>
        <v>-9.9999999999999937E-5</v>
      </c>
    </row>
    <row r="25" spans="1:7">
      <c r="A25" s="120" t="s">
        <v>31</v>
      </c>
      <c r="B25" s="120">
        <v>1E-4</v>
      </c>
      <c r="C25" s="121"/>
      <c r="D25" s="124" t="s">
        <v>31</v>
      </c>
      <c r="E25" s="217">
        <v>1E-4</v>
      </c>
      <c r="F25" s="127"/>
      <c r="G25" s="215">
        <f t="shared" si="0"/>
        <v>0</v>
      </c>
    </row>
    <row r="26" spans="1:7">
      <c r="A26" s="120" t="s">
        <v>32</v>
      </c>
      <c r="B26" s="120">
        <v>0.1047</v>
      </c>
      <c r="C26" s="121"/>
      <c r="D26" s="124" t="s">
        <v>32</v>
      </c>
      <c r="E26" s="217">
        <v>0.106</v>
      </c>
      <c r="F26" s="127"/>
      <c r="G26" s="215">
        <f t="shared" si="0"/>
        <v>1.2999999999999956E-3</v>
      </c>
    </row>
    <row r="27" spans="1:7">
      <c r="A27" s="120" t="s">
        <v>33</v>
      </c>
      <c r="B27" s="120">
        <v>6.4999999999999997E-3</v>
      </c>
      <c r="C27" s="121"/>
      <c r="D27" s="124" t="s">
        <v>33</v>
      </c>
      <c r="E27" s="217">
        <v>4.5999999999999999E-3</v>
      </c>
      <c r="F27" s="127"/>
      <c r="G27" s="215">
        <f t="shared" si="0"/>
        <v>-1.8999999999999998E-3</v>
      </c>
    </row>
    <row r="28" spans="1:7">
      <c r="A28" s="109" t="s">
        <v>37</v>
      </c>
      <c r="B28" s="109">
        <v>2E-3</v>
      </c>
      <c r="C28" s="115"/>
      <c r="D28" s="124" t="s">
        <v>37</v>
      </c>
      <c r="E28" s="217">
        <v>1.6999999999999999E-3</v>
      </c>
      <c r="F28" s="118"/>
      <c r="G28" s="215">
        <f t="shared" si="0"/>
        <v>-3.0000000000000014E-4</v>
      </c>
    </row>
    <row r="29" spans="1:7">
      <c r="A29" s="109" t="s">
        <v>38</v>
      </c>
      <c r="B29" s="109">
        <v>2.0000000000000001E-4</v>
      </c>
      <c r="C29" s="115"/>
      <c r="D29" s="124" t="s">
        <v>38</v>
      </c>
      <c r="E29" s="217">
        <v>2.0000000000000001E-4</v>
      </c>
      <c r="F29" s="118"/>
      <c r="G29" s="215">
        <f t="shared" si="0"/>
        <v>0</v>
      </c>
    </row>
    <row r="30" spans="1:7">
      <c r="A30" s="109" t="s">
        <v>39</v>
      </c>
      <c r="B30" s="109">
        <v>2.0000000000000001E-4</v>
      </c>
      <c r="C30" s="115"/>
      <c r="D30" s="124" t="s">
        <v>39</v>
      </c>
      <c r="E30" s="217">
        <v>2.0000000000000001E-4</v>
      </c>
      <c r="F30" s="118"/>
      <c r="G30" s="215">
        <f t="shared" si="0"/>
        <v>0</v>
      </c>
    </row>
    <row r="31" spans="1:7" ht="15">
      <c r="A31" s="115" t="s">
        <v>40</v>
      </c>
      <c r="B31" s="115">
        <v>5.4000000000000003E-3</v>
      </c>
      <c r="C31" s="189"/>
      <c r="D31" s="124" t="s">
        <v>40</v>
      </c>
      <c r="E31" s="217">
        <v>3.8999999999999998E-3</v>
      </c>
      <c r="F31" s="115"/>
      <c r="G31" s="215">
        <f t="shared" si="0"/>
        <v>-1.5000000000000005E-3</v>
      </c>
    </row>
    <row r="32" spans="1:7" ht="15.6" thickBot="1">
      <c r="A32" s="129" t="s">
        <v>41</v>
      </c>
      <c r="B32" s="129">
        <f>SUM(B7:B31)</f>
        <v>0.99999999999999989</v>
      </c>
      <c r="C32" s="189"/>
      <c r="D32" s="130" t="s">
        <v>41</v>
      </c>
      <c r="E32" s="186">
        <f>SUM(E7:E31)</f>
        <v>0.99999999999999989</v>
      </c>
      <c r="F32" s="189"/>
      <c r="G32" s="230">
        <f>SUM(G7:G31)</f>
        <v>5.2258544713801314E-17</v>
      </c>
    </row>
    <row r="33" spans="1:7" ht="15.6" thickTop="1">
      <c r="A33" s="189"/>
      <c r="B33" s="189"/>
      <c r="C33" s="189"/>
      <c r="D33" s="116"/>
      <c r="E33" s="187"/>
      <c r="F33" s="107"/>
      <c r="G33" s="108"/>
    </row>
    <row r="34" spans="1:7" ht="15">
      <c r="A34" s="189"/>
      <c r="B34" s="189"/>
      <c r="C34" s="189"/>
      <c r="D34" s="116"/>
      <c r="E34" s="187"/>
      <c r="F34" s="107"/>
      <c r="G34" s="108"/>
    </row>
    <row r="35" spans="1:7" ht="15">
      <c r="A35" s="132" t="s">
        <v>42</v>
      </c>
      <c r="B35" s="107" t="s">
        <v>258</v>
      </c>
      <c r="C35" s="189"/>
      <c r="D35" s="116"/>
      <c r="E35" s="187"/>
      <c r="F35" s="107"/>
      <c r="G35" s="108"/>
    </row>
    <row r="36" spans="1:7" ht="15">
      <c r="A36" s="132"/>
      <c r="B36" s="107" t="s">
        <v>44</v>
      </c>
      <c r="C36" s="189"/>
      <c r="D36" s="116"/>
      <c r="E36" s="187"/>
      <c r="F36" s="107"/>
      <c r="G36" s="108"/>
    </row>
    <row r="37" spans="1:7" ht="15">
      <c r="A37" s="132"/>
      <c r="B37" s="107" t="s">
        <v>45</v>
      </c>
      <c r="C37" s="189"/>
      <c r="D37" s="115"/>
      <c r="E37" s="115"/>
      <c r="F37" s="107"/>
      <c r="G37" s="108"/>
    </row>
    <row r="38" spans="1:7" ht="15">
      <c r="A38" s="132" t="s">
        <v>42</v>
      </c>
      <c r="B38" s="107" t="s">
        <v>134</v>
      </c>
      <c r="C38" s="189"/>
      <c r="D38" s="115"/>
      <c r="E38" s="115"/>
      <c r="F38" s="107"/>
      <c r="G38" s="108"/>
    </row>
    <row r="39" spans="1:7">
      <c r="A39" s="132"/>
      <c r="B39" s="107" t="s">
        <v>47</v>
      </c>
      <c r="C39" s="107"/>
      <c r="D39" s="133"/>
      <c r="E39" s="133"/>
      <c r="F39" s="107"/>
      <c r="G39" s="108"/>
    </row>
    <row r="40" spans="1:7">
      <c r="A40" s="132" t="s">
        <v>42</v>
      </c>
      <c r="B40" s="107" t="s">
        <v>48</v>
      </c>
      <c r="C40" s="107"/>
      <c r="D40" s="107"/>
      <c r="E40" s="110"/>
      <c r="F40" s="107"/>
      <c r="G40" s="108"/>
    </row>
    <row r="41" spans="1:7">
      <c r="A41" s="132"/>
      <c r="B41" s="107" t="s">
        <v>49</v>
      </c>
      <c r="C41" s="123"/>
      <c r="D41" s="107"/>
      <c r="E41" s="110"/>
      <c r="F41" s="107"/>
      <c r="G41" s="134"/>
    </row>
    <row r="42" spans="1:7">
      <c r="A42" s="132" t="s">
        <v>42</v>
      </c>
      <c r="B42" s="107" t="s">
        <v>50</v>
      </c>
      <c r="C42" s="123"/>
      <c r="D42" s="107"/>
      <c r="E42" s="110"/>
      <c r="F42" s="123"/>
      <c r="G42" s="134"/>
    </row>
    <row r="43" spans="1:7">
      <c r="A43" s="132"/>
      <c r="B43" s="107" t="s">
        <v>51</v>
      </c>
      <c r="C43" s="107"/>
      <c r="D43" s="107"/>
      <c r="E43" s="110"/>
      <c r="F43" s="123"/>
      <c r="G43" s="108"/>
    </row>
    <row r="44" spans="1:7">
      <c r="A44" s="135" t="s">
        <v>42</v>
      </c>
      <c r="B44" s="123" t="s">
        <v>170</v>
      </c>
      <c r="C44" s="107"/>
      <c r="D44" s="107"/>
      <c r="E44" s="110"/>
      <c r="F44" s="123"/>
      <c r="G44" s="108"/>
    </row>
    <row r="45" spans="1:7">
      <c r="A45" s="136"/>
      <c r="B45" s="123" t="s">
        <v>53</v>
      </c>
      <c r="C45" s="107"/>
      <c r="D45" s="107"/>
      <c r="E45" s="110"/>
      <c r="F45" s="123"/>
      <c r="G45" s="108"/>
    </row>
    <row r="46" spans="1:7">
      <c r="A46" s="135" t="s">
        <v>42</v>
      </c>
      <c r="B46" s="123" t="s">
        <v>143</v>
      </c>
      <c r="C46" s="107"/>
      <c r="D46" s="107"/>
      <c r="E46" s="110"/>
      <c r="F46" s="123"/>
      <c r="G46" s="108"/>
    </row>
    <row r="47" spans="1:7">
      <c r="A47" s="136"/>
      <c r="B47" s="123" t="s">
        <v>55</v>
      </c>
      <c r="C47" s="107"/>
      <c r="D47" s="107"/>
      <c r="E47" s="110"/>
      <c r="F47" s="107"/>
      <c r="G47" s="108"/>
    </row>
  </sheetData>
  <mergeCells count="5">
    <mergeCell ref="A1:G1"/>
    <mergeCell ref="A3:B3"/>
    <mergeCell ref="D3:E3"/>
    <mergeCell ref="A4:B4"/>
    <mergeCell ref="D4:E4"/>
  </mergeCells>
  <printOptions horizontalCentered="1" verticalCentered="1"/>
  <pageMargins left="0.75" right="0.75" top="1" bottom="1" header="0.5" footer="0.5"/>
  <pageSetup scale="67" fitToWidth="4" orientation="landscape" r:id="rId1"/>
  <headerFooter alignWithMargins="0">
    <oddHeader>&amp;RKY PSC Case No. 2016-00162,
Attachment D to Staff Post Hearing Supp. DR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H37"/>
  <sheetViews>
    <sheetView zoomScale="85" zoomScaleNormal="85" workbookViewId="0"/>
  </sheetViews>
  <sheetFormatPr defaultRowHeight="13.2"/>
  <cols>
    <col min="1" max="1" width="10.5546875" style="33" bestFit="1" customWidth="1"/>
    <col min="2" max="2" width="12.88671875" style="33" bestFit="1" customWidth="1"/>
    <col min="3" max="3" width="12.88671875" style="33" customWidth="1"/>
    <col min="4" max="4" width="12.88671875" style="33" bestFit="1" customWidth="1"/>
    <col min="5" max="5" width="12.88671875" style="33" customWidth="1"/>
    <col min="6" max="6" width="14" style="33" bestFit="1" customWidth="1"/>
    <col min="7" max="7" width="14" style="33" customWidth="1"/>
    <col min="8" max="8" width="11.33203125" style="33" bestFit="1" customWidth="1"/>
    <col min="9" max="9" width="11.33203125" style="33" customWidth="1"/>
    <col min="10" max="10" width="12.88671875" style="33" bestFit="1" customWidth="1"/>
    <col min="11" max="11" width="12.88671875" style="33" customWidth="1"/>
    <col min="12" max="12" width="11.33203125" style="33" bestFit="1" customWidth="1"/>
    <col min="13" max="13" width="11.33203125" style="33" customWidth="1"/>
    <col min="14" max="14" width="12.88671875" style="33" bestFit="1" customWidth="1"/>
    <col min="15" max="15" width="12.88671875" style="33" customWidth="1"/>
    <col min="16" max="16" width="12.88671875" style="33" bestFit="1" customWidth="1"/>
    <col min="17" max="17" width="12.88671875" style="33" customWidth="1"/>
    <col min="18" max="18" width="12.88671875" style="33" bestFit="1" customWidth="1"/>
    <col min="19" max="19" width="12.88671875" style="33" customWidth="1"/>
    <col min="20" max="20" width="12.88671875" style="33" bestFit="1" customWidth="1"/>
    <col min="21" max="21" width="12.88671875" style="33" customWidth="1"/>
    <col min="22" max="22" width="12.88671875" style="33" bestFit="1" customWidth="1"/>
    <col min="23" max="23" width="12.88671875" style="33" customWidth="1"/>
    <col min="24" max="24" width="11.33203125" style="33" bestFit="1" customWidth="1"/>
    <col min="25" max="25" width="11.33203125" style="33" customWidth="1"/>
    <col min="26" max="26" width="12.88671875" style="33" bestFit="1" customWidth="1"/>
    <col min="27" max="27" width="12.88671875" style="33" customWidth="1"/>
    <col min="28" max="28" width="11.33203125" style="33" bestFit="1" customWidth="1"/>
    <col min="29" max="29" width="11.33203125" style="33" customWidth="1"/>
    <col min="30" max="30" width="12.88671875" style="33" bestFit="1" customWidth="1"/>
    <col min="31" max="31" width="12.88671875" style="33" customWidth="1"/>
    <col min="32" max="32" width="12.88671875" style="33" bestFit="1" customWidth="1"/>
    <col min="33" max="33" width="12.88671875" style="33" customWidth="1"/>
    <col min="34" max="34" width="12.88671875" style="33" bestFit="1" customWidth="1"/>
    <col min="35" max="35" width="12.88671875" style="33" customWidth="1"/>
    <col min="36" max="36" width="12.88671875" style="33" bestFit="1" customWidth="1"/>
    <col min="37" max="37" width="12.88671875" style="33" customWidth="1"/>
    <col min="38" max="38" width="11.33203125" style="33" bestFit="1" customWidth="1"/>
    <col min="39" max="39" width="11.33203125" style="33" customWidth="1"/>
    <col min="40" max="40" width="12.88671875" style="33" bestFit="1" customWidth="1"/>
    <col min="41" max="41" width="12.88671875" style="33" customWidth="1"/>
    <col min="42" max="42" width="12.88671875" style="33" bestFit="1" customWidth="1"/>
    <col min="43" max="43" width="12.88671875" style="33" customWidth="1"/>
    <col min="44" max="44" width="12.88671875" style="33" bestFit="1" customWidth="1"/>
    <col min="45" max="45" width="12.88671875" style="33" customWidth="1"/>
    <col min="46" max="46" width="11.33203125" style="33" bestFit="1" customWidth="1"/>
    <col min="47" max="47" width="11.33203125" style="33" customWidth="1"/>
    <col min="48" max="48" width="11.33203125" style="33" bestFit="1" customWidth="1"/>
    <col min="49" max="49" width="11.33203125" style="33" customWidth="1"/>
    <col min="50" max="50" width="11.33203125" style="33" bestFit="1" customWidth="1"/>
    <col min="51" max="51" width="11.33203125" style="33" customWidth="1"/>
    <col min="52" max="52" width="12.88671875" style="33" bestFit="1" customWidth="1"/>
    <col min="53" max="53" width="12.88671875" style="33" customWidth="1"/>
    <col min="54" max="54" width="12.88671875" style="33" bestFit="1" customWidth="1"/>
    <col min="55" max="55" width="12.88671875" style="33" customWidth="1"/>
    <col min="56" max="56" width="12.88671875" style="33" bestFit="1" customWidth="1"/>
    <col min="57" max="57" width="12.88671875" style="33" customWidth="1"/>
    <col min="58" max="58" width="12.88671875" style="33" bestFit="1" customWidth="1"/>
    <col min="59" max="59" width="12.88671875" style="33" customWidth="1"/>
    <col min="60" max="60" width="12.88671875" style="33" bestFit="1" customWidth="1"/>
    <col min="61" max="61" width="12.88671875" style="33" customWidth="1"/>
    <col min="62" max="62" width="12.88671875" style="33" bestFit="1" customWidth="1"/>
    <col min="63" max="63" width="12.88671875" style="33" customWidth="1"/>
    <col min="64" max="64" width="12.88671875" style="33" bestFit="1" customWidth="1"/>
    <col min="65" max="65" width="12.88671875" style="33" customWidth="1"/>
    <col min="66" max="66" width="12.88671875" style="33" bestFit="1" customWidth="1"/>
    <col min="67" max="67" width="12.88671875" style="33" customWidth="1"/>
    <col min="68" max="68" width="11.33203125" style="33" bestFit="1" customWidth="1"/>
    <col min="69" max="69" width="11.33203125" style="33" customWidth="1"/>
    <col min="70" max="70" width="12.88671875" style="33" bestFit="1" customWidth="1"/>
    <col min="71" max="71" width="12.88671875" style="33" customWidth="1"/>
    <col min="72" max="72" width="12.88671875" style="33" bestFit="1" customWidth="1"/>
    <col min="73" max="73" width="12.88671875" style="33" customWidth="1"/>
    <col min="74" max="74" width="12.88671875" style="33" bestFit="1" customWidth="1"/>
    <col min="75" max="75" width="12.88671875" style="33" customWidth="1"/>
    <col min="76" max="76" width="12.88671875" style="33" bestFit="1" customWidth="1"/>
    <col min="77" max="77" width="12.88671875" style="33" customWidth="1"/>
    <col min="78" max="78" width="12.88671875" style="33" bestFit="1" customWidth="1"/>
    <col min="79" max="79" width="12.88671875" style="33" customWidth="1"/>
    <col min="80" max="80" width="12.88671875" style="33" bestFit="1" customWidth="1"/>
    <col min="81" max="81" width="12.88671875" style="33" customWidth="1"/>
    <col min="82" max="82" width="12.88671875" style="33" bestFit="1" customWidth="1"/>
    <col min="83" max="83" width="12.88671875" style="33" customWidth="1"/>
    <col min="84" max="84" width="11.33203125" style="33" bestFit="1" customWidth="1"/>
    <col min="85" max="85" width="11.33203125" style="33" customWidth="1"/>
    <col min="86" max="86" width="12.88671875" style="33" bestFit="1" customWidth="1"/>
    <col min="87" max="87" width="12.88671875" style="33" customWidth="1"/>
    <col min="88" max="88" width="11.33203125" style="33" bestFit="1" customWidth="1"/>
    <col min="89" max="89" width="11.33203125" style="33" customWidth="1"/>
    <col min="90" max="90" width="11.33203125" style="33" bestFit="1" customWidth="1"/>
    <col min="91" max="91" width="11.33203125" style="33" customWidth="1"/>
    <col min="92" max="92" width="12.88671875" style="33" bestFit="1" customWidth="1"/>
    <col min="93" max="93" width="12.88671875" style="33" customWidth="1"/>
    <col min="94" max="94" width="12.88671875" style="33" bestFit="1" customWidth="1"/>
    <col min="95" max="95" width="12.88671875" style="33" customWidth="1"/>
    <col min="96" max="96" width="12.88671875" style="33" bestFit="1" customWidth="1"/>
    <col min="97" max="97" width="12.88671875" style="33" customWidth="1"/>
    <col min="98" max="98" width="12.88671875" style="33" bestFit="1" customWidth="1"/>
    <col min="99" max="99" width="12.88671875" style="33" customWidth="1"/>
    <col min="100" max="100" width="12.88671875" style="33" bestFit="1" customWidth="1"/>
    <col min="101" max="101" width="12.88671875" style="33" customWidth="1"/>
    <col min="102" max="102" width="12.88671875" style="33" bestFit="1" customWidth="1"/>
    <col min="103" max="103" width="12.88671875" style="33" customWidth="1"/>
    <col min="104" max="104" width="12.88671875" style="33" bestFit="1" customWidth="1"/>
    <col min="105" max="105" width="12.88671875" style="33" customWidth="1"/>
    <col min="106" max="106" width="12.88671875" style="33" bestFit="1" customWidth="1"/>
    <col min="107" max="107" width="12.88671875" style="33" customWidth="1"/>
    <col min="108" max="108" width="11.33203125" style="33" bestFit="1" customWidth="1"/>
    <col min="109" max="109" width="11.33203125" style="33" customWidth="1"/>
    <col min="110" max="110" width="11.33203125" style="33" bestFit="1" customWidth="1"/>
    <col min="111" max="111" width="11.33203125" style="33" customWidth="1"/>
    <col min="112" max="112" width="12.88671875" style="33" bestFit="1" customWidth="1"/>
    <col min="113" max="113" width="12.88671875" style="33" customWidth="1"/>
    <col min="114" max="114" width="12.88671875" style="33" bestFit="1" customWidth="1"/>
    <col min="115" max="115" width="12.88671875" style="33" customWidth="1"/>
    <col min="116" max="116" width="12.88671875" style="33" bestFit="1" customWidth="1"/>
    <col min="117" max="117" width="12.88671875" style="33" customWidth="1"/>
    <col min="118" max="118" width="11.33203125" style="33" bestFit="1" customWidth="1"/>
    <col min="119" max="119" width="11.33203125" style="33" customWidth="1"/>
    <col min="120" max="120" width="12.88671875" style="33" bestFit="1" customWidth="1"/>
    <col min="121" max="121" width="12.88671875" style="33" customWidth="1"/>
    <col min="122" max="122" width="11.33203125" style="33" bestFit="1" customWidth="1"/>
    <col min="123" max="123" width="11.33203125" style="33" customWidth="1"/>
    <col min="124" max="124" width="12.88671875" style="33" bestFit="1" customWidth="1"/>
    <col min="125" max="125" width="12.88671875" style="33" customWidth="1"/>
    <col min="126" max="126" width="11.33203125" style="33" bestFit="1" customWidth="1"/>
    <col min="127" max="127" width="11.33203125" style="33" customWidth="1"/>
    <col min="128" max="128" width="11.33203125" style="33" bestFit="1" customWidth="1"/>
    <col min="129" max="129" width="11.33203125" style="33" customWidth="1"/>
    <col min="130" max="130" width="13.109375" style="31" bestFit="1" customWidth="1"/>
    <col min="131" max="131" width="8.88671875" style="33"/>
    <col min="132" max="132" width="12" style="33" bestFit="1" customWidth="1"/>
    <col min="133" max="133" width="10.44140625" style="33" bestFit="1" customWidth="1"/>
    <col min="134" max="134" width="8.44140625" style="33" bestFit="1" customWidth="1"/>
    <col min="135" max="135" width="15" style="33" bestFit="1" customWidth="1"/>
    <col min="136" max="136" width="10.5546875" style="33" customWidth="1"/>
    <col min="137" max="256" width="8.88671875" style="33"/>
    <col min="257" max="257" width="10.5546875" style="33" bestFit="1" customWidth="1"/>
    <col min="258" max="258" width="12.88671875" style="33" bestFit="1" customWidth="1"/>
    <col min="259" max="259" width="12.88671875" style="33" customWidth="1"/>
    <col min="260" max="260" width="12.88671875" style="33" bestFit="1" customWidth="1"/>
    <col min="261" max="261" width="12.88671875" style="33" customWidth="1"/>
    <col min="262" max="262" width="14" style="33" bestFit="1" customWidth="1"/>
    <col min="263" max="263" width="14" style="33" customWidth="1"/>
    <col min="264" max="264" width="11.33203125" style="33" bestFit="1" customWidth="1"/>
    <col min="265" max="265" width="11.33203125" style="33" customWidth="1"/>
    <col min="266" max="266" width="12.88671875" style="33" bestFit="1" customWidth="1"/>
    <col min="267" max="267" width="12.88671875" style="33" customWidth="1"/>
    <col min="268" max="268" width="11.33203125" style="33" bestFit="1" customWidth="1"/>
    <col min="269" max="269" width="11.33203125" style="33" customWidth="1"/>
    <col min="270" max="270" width="12.88671875" style="33" bestFit="1" customWidth="1"/>
    <col min="271" max="271" width="12.88671875" style="33" customWidth="1"/>
    <col min="272" max="272" width="12.88671875" style="33" bestFit="1" customWidth="1"/>
    <col min="273" max="273" width="12.88671875" style="33" customWidth="1"/>
    <col min="274" max="274" width="12.88671875" style="33" bestFit="1" customWidth="1"/>
    <col min="275" max="275" width="12.88671875" style="33" customWidth="1"/>
    <col min="276" max="276" width="12.88671875" style="33" bestFit="1" customWidth="1"/>
    <col min="277" max="277" width="12.88671875" style="33" customWidth="1"/>
    <col min="278" max="278" width="12.88671875" style="33" bestFit="1" customWidth="1"/>
    <col min="279" max="279" width="12.88671875" style="33" customWidth="1"/>
    <col min="280" max="280" width="11.33203125" style="33" bestFit="1" customWidth="1"/>
    <col min="281" max="281" width="11.33203125" style="33" customWidth="1"/>
    <col min="282" max="282" width="12.88671875" style="33" bestFit="1" customWidth="1"/>
    <col min="283" max="283" width="12.88671875" style="33" customWidth="1"/>
    <col min="284" max="284" width="11.33203125" style="33" bestFit="1" customWidth="1"/>
    <col min="285" max="285" width="11.33203125" style="33" customWidth="1"/>
    <col min="286" max="286" width="12.88671875" style="33" bestFit="1" customWidth="1"/>
    <col min="287" max="287" width="12.88671875" style="33" customWidth="1"/>
    <col min="288" max="288" width="12.88671875" style="33" bestFit="1" customWidth="1"/>
    <col min="289" max="289" width="12.88671875" style="33" customWidth="1"/>
    <col min="290" max="290" width="12.88671875" style="33" bestFit="1" customWidth="1"/>
    <col min="291" max="291" width="12.88671875" style="33" customWidth="1"/>
    <col min="292" max="292" width="12.88671875" style="33" bestFit="1" customWidth="1"/>
    <col min="293" max="293" width="12.88671875" style="33" customWidth="1"/>
    <col min="294" max="294" width="11.33203125" style="33" bestFit="1" customWidth="1"/>
    <col min="295" max="295" width="11.33203125" style="33" customWidth="1"/>
    <col min="296" max="296" width="12.88671875" style="33" bestFit="1" customWidth="1"/>
    <col min="297" max="297" width="12.88671875" style="33" customWidth="1"/>
    <col min="298" max="298" width="12.88671875" style="33" bestFit="1" customWidth="1"/>
    <col min="299" max="299" width="12.88671875" style="33" customWidth="1"/>
    <col min="300" max="300" width="12.88671875" style="33" bestFit="1" customWidth="1"/>
    <col min="301" max="301" width="12.88671875" style="33" customWidth="1"/>
    <col min="302" max="302" width="11.33203125" style="33" bestFit="1" customWidth="1"/>
    <col min="303" max="303" width="11.33203125" style="33" customWidth="1"/>
    <col min="304" max="304" width="11.33203125" style="33" bestFit="1" customWidth="1"/>
    <col min="305" max="305" width="11.33203125" style="33" customWidth="1"/>
    <col min="306" max="306" width="11.33203125" style="33" bestFit="1" customWidth="1"/>
    <col min="307" max="307" width="11.33203125" style="33" customWidth="1"/>
    <col min="308" max="308" width="12.88671875" style="33" bestFit="1" customWidth="1"/>
    <col min="309" max="309" width="12.88671875" style="33" customWidth="1"/>
    <col min="310" max="310" width="12.88671875" style="33" bestFit="1" customWidth="1"/>
    <col min="311" max="311" width="12.88671875" style="33" customWidth="1"/>
    <col min="312" max="312" width="12.88671875" style="33" bestFit="1" customWidth="1"/>
    <col min="313" max="313" width="12.88671875" style="33" customWidth="1"/>
    <col min="314" max="314" width="12.88671875" style="33" bestFit="1" customWidth="1"/>
    <col min="315" max="315" width="12.88671875" style="33" customWidth="1"/>
    <col min="316" max="316" width="12.88671875" style="33" bestFit="1" customWidth="1"/>
    <col min="317" max="317" width="12.88671875" style="33" customWidth="1"/>
    <col min="318" max="318" width="12.88671875" style="33" bestFit="1" customWidth="1"/>
    <col min="319" max="319" width="12.88671875" style="33" customWidth="1"/>
    <col min="320" max="320" width="12.88671875" style="33" bestFit="1" customWidth="1"/>
    <col min="321" max="321" width="12.88671875" style="33" customWidth="1"/>
    <col min="322" max="322" width="12.88671875" style="33" bestFit="1" customWidth="1"/>
    <col min="323" max="323" width="12.88671875" style="33" customWidth="1"/>
    <col min="324" max="324" width="11.33203125" style="33" bestFit="1" customWidth="1"/>
    <col min="325" max="325" width="11.33203125" style="33" customWidth="1"/>
    <col min="326" max="326" width="12.88671875" style="33" bestFit="1" customWidth="1"/>
    <col min="327" max="327" width="12.88671875" style="33" customWidth="1"/>
    <col min="328" max="328" width="12.88671875" style="33" bestFit="1" customWidth="1"/>
    <col min="329" max="329" width="12.88671875" style="33" customWidth="1"/>
    <col min="330" max="330" width="12.88671875" style="33" bestFit="1" customWidth="1"/>
    <col min="331" max="331" width="12.88671875" style="33" customWidth="1"/>
    <col min="332" max="332" width="12.88671875" style="33" bestFit="1" customWidth="1"/>
    <col min="333" max="333" width="12.88671875" style="33" customWidth="1"/>
    <col min="334" max="334" width="12.88671875" style="33" bestFit="1" customWidth="1"/>
    <col min="335" max="335" width="12.88671875" style="33" customWidth="1"/>
    <col min="336" max="336" width="12.88671875" style="33" bestFit="1" customWidth="1"/>
    <col min="337" max="337" width="12.88671875" style="33" customWidth="1"/>
    <col min="338" max="338" width="12.88671875" style="33" bestFit="1" customWidth="1"/>
    <col min="339" max="339" width="12.88671875" style="33" customWidth="1"/>
    <col min="340" max="340" width="11.33203125" style="33" bestFit="1" customWidth="1"/>
    <col min="341" max="341" width="11.33203125" style="33" customWidth="1"/>
    <col min="342" max="342" width="12.88671875" style="33" bestFit="1" customWidth="1"/>
    <col min="343" max="343" width="12.88671875" style="33" customWidth="1"/>
    <col min="344" max="344" width="11.33203125" style="33" bestFit="1" customWidth="1"/>
    <col min="345" max="345" width="11.33203125" style="33" customWidth="1"/>
    <col min="346" max="346" width="11.33203125" style="33" bestFit="1" customWidth="1"/>
    <col min="347" max="347" width="11.33203125" style="33" customWidth="1"/>
    <col min="348" max="348" width="12.88671875" style="33" bestFit="1" customWidth="1"/>
    <col min="349" max="349" width="12.88671875" style="33" customWidth="1"/>
    <col min="350" max="350" width="12.88671875" style="33" bestFit="1" customWidth="1"/>
    <col min="351" max="351" width="12.88671875" style="33" customWidth="1"/>
    <col min="352" max="352" width="12.88671875" style="33" bestFit="1" customWidth="1"/>
    <col min="353" max="353" width="12.88671875" style="33" customWidth="1"/>
    <col min="354" max="354" width="12.88671875" style="33" bestFit="1" customWidth="1"/>
    <col min="355" max="355" width="12.88671875" style="33" customWidth="1"/>
    <col min="356" max="356" width="12.88671875" style="33" bestFit="1" customWidth="1"/>
    <col min="357" max="357" width="12.88671875" style="33" customWidth="1"/>
    <col min="358" max="358" width="12.88671875" style="33" bestFit="1" customWidth="1"/>
    <col min="359" max="359" width="12.88671875" style="33" customWidth="1"/>
    <col min="360" max="360" width="12.88671875" style="33" bestFit="1" customWidth="1"/>
    <col min="361" max="361" width="12.88671875" style="33" customWidth="1"/>
    <col min="362" max="362" width="12.88671875" style="33" bestFit="1" customWidth="1"/>
    <col min="363" max="363" width="12.88671875" style="33" customWidth="1"/>
    <col min="364" max="364" width="11.33203125" style="33" bestFit="1" customWidth="1"/>
    <col min="365" max="365" width="11.33203125" style="33" customWidth="1"/>
    <col min="366" max="366" width="11.33203125" style="33" bestFit="1" customWidth="1"/>
    <col min="367" max="367" width="11.33203125" style="33" customWidth="1"/>
    <col min="368" max="368" width="12.88671875" style="33" bestFit="1" customWidth="1"/>
    <col min="369" max="369" width="12.88671875" style="33" customWidth="1"/>
    <col min="370" max="370" width="12.88671875" style="33" bestFit="1" customWidth="1"/>
    <col min="371" max="371" width="12.88671875" style="33" customWidth="1"/>
    <col min="372" max="372" width="12.88671875" style="33" bestFit="1" customWidth="1"/>
    <col min="373" max="373" width="12.88671875" style="33" customWidth="1"/>
    <col min="374" max="374" width="11.33203125" style="33" bestFit="1" customWidth="1"/>
    <col min="375" max="375" width="11.33203125" style="33" customWidth="1"/>
    <col min="376" max="376" width="12.88671875" style="33" bestFit="1" customWidth="1"/>
    <col min="377" max="377" width="12.88671875" style="33" customWidth="1"/>
    <col min="378" max="378" width="11.33203125" style="33" bestFit="1" customWidth="1"/>
    <col min="379" max="379" width="11.33203125" style="33" customWidth="1"/>
    <col min="380" max="380" width="12.88671875" style="33" bestFit="1" customWidth="1"/>
    <col min="381" max="381" width="12.88671875" style="33" customWidth="1"/>
    <col min="382" max="382" width="11.33203125" style="33" bestFit="1" customWidth="1"/>
    <col min="383" max="383" width="11.33203125" style="33" customWidth="1"/>
    <col min="384" max="384" width="11.33203125" style="33" bestFit="1" customWidth="1"/>
    <col min="385" max="385" width="11.33203125" style="33" customWidth="1"/>
    <col min="386" max="386" width="13.109375" style="33" bestFit="1" customWidth="1"/>
    <col min="387" max="387" width="8.88671875" style="33"/>
    <col min="388" max="388" width="12" style="33" bestFit="1" customWidth="1"/>
    <col min="389" max="389" width="10.44140625" style="33" bestFit="1" customWidth="1"/>
    <col min="390" max="390" width="8.44140625" style="33" bestFit="1" customWidth="1"/>
    <col min="391" max="391" width="15" style="33" bestFit="1" customWidth="1"/>
    <col min="392" max="392" width="10.5546875" style="33" customWidth="1"/>
    <col min="393" max="512" width="8.88671875" style="33"/>
    <col min="513" max="513" width="10.5546875" style="33" bestFit="1" customWidth="1"/>
    <col min="514" max="514" width="12.88671875" style="33" bestFit="1" customWidth="1"/>
    <col min="515" max="515" width="12.88671875" style="33" customWidth="1"/>
    <col min="516" max="516" width="12.88671875" style="33" bestFit="1" customWidth="1"/>
    <col min="517" max="517" width="12.88671875" style="33" customWidth="1"/>
    <col min="518" max="518" width="14" style="33" bestFit="1" customWidth="1"/>
    <col min="519" max="519" width="14" style="33" customWidth="1"/>
    <col min="520" max="520" width="11.33203125" style="33" bestFit="1" customWidth="1"/>
    <col min="521" max="521" width="11.33203125" style="33" customWidth="1"/>
    <col min="522" max="522" width="12.88671875" style="33" bestFit="1" customWidth="1"/>
    <col min="523" max="523" width="12.88671875" style="33" customWidth="1"/>
    <col min="524" max="524" width="11.33203125" style="33" bestFit="1" customWidth="1"/>
    <col min="525" max="525" width="11.33203125" style="33" customWidth="1"/>
    <col min="526" max="526" width="12.88671875" style="33" bestFit="1" customWidth="1"/>
    <col min="527" max="527" width="12.88671875" style="33" customWidth="1"/>
    <col min="528" max="528" width="12.88671875" style="33" bestFit="1" customWidth="1"/>
    <col min="529" max="529" width="12.88671875" style="33" customWidth="1"/>
    <col min="530" max="530" width="12.88671875" style="33" bestFit="1" customWidth="1"/>
    <col min="531" max="531" width="12.88671875" style="33" customWidth="1"/>
    <col min="532" max="532" width="12.88671875" style="33" bestFit="1" customWidth="1"/>
    <col min="533" max="533" width="12.88671875" style="33" customWidth="1"/>
    <col min="534" max="534" width="12.88671875" style="33" bestFit="1" customWidth="1"/>
    <col min="535" max="535" width="12.88671875" style="33" customWidth="1"/>
    <col min="536" max="536" width="11.33203125" style="33" bestFit="1" customWidth="1"/>
    <col min="537" max="537" width="11.33203125" style="33" customWidth="1"/>
    <col min="538" max="538" width="12.88671875" style="33" bestFit="1" customWidth="1"/>
    <col min="539" max="539" width="12.88671875" style="33" customWidth="1"/>
    <col min="540" max="540" width="11.33203125" style="33" bestFit="1" customWidth="1"/>
    <col min="541" max="541" width="11.33203125" style="33" customWidth="1"/>
    <col min="542" max="542" width="12.88671875" style="33" bestFit="1" customWidth="1"/>
    <col min="543" max="543" width="12.88671875" style="33" customWidth="1"/>
    <col min="544" max="544" width="12.88671875" style="33" bestFit="1" customWidth="1"/>
    <col min="545" max="545" width="12.88671875" style="33" customWidth="1"/>
    <col min="546" max="546" width="12.88671875" style="33" bestFit="1" customWidth="1"/>
    <col min="547" max="547" width="12.88671875" style="33" customWidth="1"/>
    <col min="548" max="548" width="12.88671875" style="33" bestFit="1" customWidth="1"/>
    <col min="549" max="549" width="12.88671875" style="33" customWidth="1"/>
    <col min="550" max="550" width="11.33203125" style="33" bestFit="1" customWidth="1"/>
    <col min="551" max="551" width="11.33203125" style="33" customWidth="1"/>
    <col min="552" max="552" width="12.88671875" style="33" bestFit="1" customWidth="1"/>
    <col min="553" max="553" width="12.88671875" style="33" customWidth="1"/>
    <col min="554" max="554" width="12.88671875" style="33" bestFit="1" customWidth="1"/>
    <col min="555" max="555" width="12.88671875" style="33" customWidth="1"/>
    <col min="556" max="556" width="12.88671875" style="33" bestFit="1" customWidth="1"/>
    <col min="557" max="557" width="12.88671875" style="33" customWidth="1"/>
    <col min="558" max="558" width="11.33203125" style="33" bestFit="1" customWidth="1"/>
    <col min="559" max="559" width="11.33203125" style="33" customWidth="1"/>
    <col min="560" max="560" width="11.33203125" style="33" bestFit="1" customWidth="1"/>
    <col min="561" max="561" width="11.33203125" style="33" customWidth="1"/>
    <col min="562" max="562" width="11.33203125" style="33" bestFit="1" customWidth="1"/>
    <col min="563" max="563" width="11.33203125" style="33" customWidth="1"/>
    <col min="564" max="564" width="12.88671875" style="33" bestFit="1" customWidth="1"/>
    <col min="565" max="565" width="12.88671875" style="33" customWidth="1"/>
    <col min="566" max="566" width="12.88671875" style="33" bestFit="1" customWidth="1"/>
    <col min="567" max="567" width="12.88671875" style="33" customWidth="1"/>
    <col min="568" max="568" width="12.88671875" style="33" bestFit="1" customWidth="1"/>
    <col min="569" max="569" width="12.88671875" style="33" customWidth="1"/>
    <col min="570" max="570" width="12.88671875" style="33" bestFit="1" customWidth="1"/>
    <col min="571" max="571" width="12.88671875" style="33" customWidth="1"/>
    <col min="572" max="572" width="12.88671875" style="33" bestFit="1" customWidth="1"/>
    <col min="573" max="573" width="12.88671875" style="33" customWidth="1"/>
    <col min="574" max="574" width="12.88671875" style="33" bestFit="1" customWidth="1"/>
    <col min="575" max="575" width="12.88671875" style="33" customWidth="1"/>
    <col min="576" max="576" width="12.88671875" style="33" bestFit="1" customWidth="1"/>
    <col min="577" max="577" width="12.88671875" style="33" customWidth="1"/>
    <col min="578" max="578" width="12.88671875" style="33" bestFit="1" customWidth="1"/>
    <col min="579" max="579" width="12.88671875" style="33" customWidth="1"/>
    <col min="580" max="580" width="11.33203125" style="33" bestFit="1" customWidth="1"/>
    <col min="581" max="581" width="11.33203125" style="33" customWidth="1"/>
    <col min="582" max="582" width="12.88671875" style="33" bestFit="1" customWidth="1"/>
    <col min="583" max="583" width="12.88671875" style="33" customWidth="1"/>
    <col min="584" max="584" width="12.88671875" style="33" bestFit="1" customWidth="1"/>
    <col min="585" max="585" width="12.88671875" style="33" customWidth="1"/>
    <col min="586" max="586" width="12.88671875" style="33" bestFit="1" customWidth="1"/>
    <col min="587" max="587" width="12.88671875" style="33" customWidth="1"/>
    <col min="588" max="588" width="12.88671875" style="33" bestFit="1" customWidth="1"/>
    <col min="589" max="589" width="12.88671875" style="33" customWidth="1"/>
    <col min="590" max="590" width="12.88671875" style="33" bestFit="1" customWidth="1"/>
    <col min="591" max="591" width="12.88671875" style="33" customWidth="1"/>
    <col min="592" max="592" width="12.88671875" style="33" bestFit="1" customWidth="1"/>
    <col min="593" max="593" width="12.88671875" style="33" customWidth="1"/>
    <col min="594" max="594" width="12.88671875" style="33" bestFit="1" customWidth="1"/>
    <col min="595" max="595" width="12.88671875" style="33" customWidth="1"/>
    <col min="596" max="596" width="11.33203125" style="33" bestFit="1" customWidth="1"/>
    <col min="597" max="597" width="11.33203125" style="33" customWidth="1"/>
    <col min="598" max="598" width="12.88671875" style="33" bestFit="1" customWidth="1"/>
    <col min="599" max="599" width="12.88671875" style="33" customWidth="1"/>
    <col min="600" max="600" width="11.33203125" style="33" bestFit="1" customWidth="1"/>
    <col min="601" max="601" width="11.33203125" style="33" customWidth="1"/>
    <col min="602" max="602" width="11.33203125" style="33" bestFit="1" customWidth="1"/>
    <col min="603" max="603" width="11.33203125" style="33" customWidth="1"/>
    <col min="604" max="604" width="12.88671875" style="33" bestFit="1" customWidth="1"/>
    <col min="605" max="605" width="12.88671875" style="33" customWidth="1"/>
    <col min="606" max="606" width="12.88671875" style="33" bestFit="1" customWidth="1"/>
    <col min="607" max="607" width="12.88671875" style="33" customWidth="1"/>
    <col min="608" max="608" width="12.88671875" style="33" bestFit="1" customWidth="1"/>
    <col min="609" max="609" width="12.88671875" style="33" customWidth="1"/>
    <col min="610" max="610" width="12.88671875" style="33" bestFit="1" customWidth="1"/>
    <col min="611" max="611" width="12.88671875" style="33" customWidth="1"/>
    <col min="612" max="612" width="12.88671875" style="33" bestFit="1" customWidth="1"/>
    <col min="613" max="613" width="12.88671875" style="33" customWidth="1"/>
    <col min="614" max="614" width="12.88671875" style="33" bestFit="1" customWidth="1"/>
    <col min="615" max="615" width="12.88671875" style="33" customWidth="1"/>
    <col min="616" max="616" width="12.88671875" style="33" bestFit="1" customWidth="1"/>
    <col min="617" max="617" width="12.88671875" style="33" customWidth="1"/>
    <col min="618" max="618" width="12.88671875" style="33" bestFit="1" customWidth="1"/>
    <col min="619" max="619" width="12.88671875" style="33" customWidth="1"/>
    <col min="620" max="620" width="11.33203125" style="33" bestFit="1" customWidth="1"/>
    <col min="621" max="621" width="11.33203125" style="33" customWidth="1"/>
    <col min="622" max="622" width="11.33203125" style="33" bestFit="1" customWidth="1"/>
    <col min="623" max="623" width="11.33203125" style="33" customWidth="1"/>
    <col min="624" max="624" width="12.88671875" style="33" bestFit="1" customWidth="1"/>
    <col min="625" max="625" width="12.88671875" style="33" customWidth="1"/>
    <col min="626" max="626" width="12.88671875" style="33" bestFit="1" customWidth="1"/>
    <col min="627" max="627" width="12.88671875" style="33" customWidth="1"/>
    <col min="628" max="628" width="12.88671875" style="33" bestFit="1" customWidth="1"/>
    <col min="629" max="629" width="12.88671875" style="33" customWidth="1"/>
    <col min="630" max="630" width="11.33203125" style="33" bestFit="1" customWidth="1"/>
    <col min="631" max="631" width="11.33203125" style="33" customWidth="1"/>
    <col min="632" max="632" width="12.88671875" style="33" bestFit="1" customWidth="1"/>
    <col min="633" max="633" width="12.88671875" style="33" customWidth="1"/>
    <col min="634" max="634" width="11.33203125" style="33" bestFit="1" customWidth="1"/>
    <col min="635" max="635" width="11.33203125" style="33" customWidth="1"/>
    <col min="636" max="636" width="12.88671875" style="33" bestFit="1" customWidth="1"/>
    <col min="637" max="637" width="12.88671875" style="33" customWidth="1"/>
    <col min="638" max="638" width="11.33203125" style="33" bestFit="1" customWidth="1"/>
    <col min="639" max="639" width="11.33203125" style="33" customWidth="1"/>
    <col min="640" max="640" width="11.33203125" style="33" bestFit="1" customWidth="1"/>
    <col min="641" max="641" width="11.33203125" style="33" customWidth="1"/>
    <col min="642" max="642" width="13.109375" style="33" bestFit="1" customWidth="1"/>
    <col min="643" max="643" width="8.88671875" style="33"/>
    <col min="644" max="644" width="12" style="33" bestFit="1" customWidth="1"/>
    <col min="645" max="645" width="10.44140625" style="33" bestFit="1" customWidth="1"/>
    <col min="646" max="646" width="8.44140625" style="33" bestFit="1" customWidth="1"/>
    <col min="647" max="647" width="15" style="33" bestFit="1" customWidth="1"/>
    <col min="648" max="648" width="10.5546875" style="33" customWidth="1"/>
    <col min="649" max="768" width="8.88671875" style="33"/>
    <col min="769" max="769" width="10.5546875" style="33" bestFit="1" customWidth="1"/>
    <col min="770" max="770" width="12.88671875" style="33" bestFit="1" customWidth="1"/>
    <col min="771" max="771" width="12.88671875" style="33" customWidth="1"/>
    <col min="772" max="772" width="12.88671875" style="33" bestFit="1" customWidth="1"/>
    <col min="773" max="773" width="12.88671875" style="33" customWidth="1"/>
    <col min="774" max="774" width="14" style="33" bestFit="1" customWidth="1"/>
    <col min="775" max="775" width="14" style="33" customWidth="1"/>
    <col min="776" max="776" width="11.33203125" style="33" bestFit="1" customWidth="1"/>
    <col min="777" max="777" width="11.33203125" style="33" customWidth="1"/>
    <col min="778" max="778" width="12.88671875" style="33" bestFit="1" customWidth="1"/>
    <col min="779" max="779" width="12.88671875" style="33" customWidth="1"/>
    <col min="780" max="780" width="11.33203125" style="33" bestFit="1" customWidth="1"/>
    <col min="781" max="781" width="11.33203125" style="33" customWidth="1"/>
    <col min="782" max="782" width="12.88671875" style="33" bestFit="1" customWidth="1"/>
    <col min="783" max="783" width="12.88671875" style="33" customWidth="1"/>
    <col min="784" max="784" width="12.88671875" style="33" bestFit="1" customWidth="1"/>
    <col min="785" max="785" width="12.88671875" style="33" customWidth="1"/>
    <col min="786" max="786" width="12.88671875" style="33" bestFit="1" customWidth="1"/>
    <col min="787" max="787" width="12.88671875" style="33" customWidth="1"/>
    <col min="788" max="788" width="12.88671875" style="33" bestFit="1" customWidth="1"/>
    <col min="789" max="789" width="12.88671875" style="33" customWidth="1"/>
    <col min="790" max="790" width="12.88671875" style="33" bestFit="1" customWidth="1"/>
    <col min="791" max="791" width="12.88671875" style="33" customWidth="1"/>
    <col min="792" max="792" width="11.33203125" style="33" bestFit="1" customWidth="1"/>
    <col min="793" max="793" width="11.33203125" style="33" customWidth="1"/>
    <col min="794" max="794" width="12.88671875" style="33" bestFit="1" customWidth="1"/>
    <col min="795" max="795" width="12.88671875" style="33" customWidth="1"/>
    <col min="796" max="796" width="11.33203125" style="33" bestFit="1" customWidth="1"/>
    <col min="797" max="797" width="11.33203125" style="33" customWidth="1"/>
    <col min="798" max="798" width="12.88671875" style="33" bestFit="1" customWidth="1"/>
    <col min="799" max="799" width="12.88671875" style="33" customWidth="1"/>
    <col min="800" max="800" width="12.88671875" style="33" bestFit="1" customWidth="1"/>
    <col min="801" max="801" width="12.88671875" style="33" customWidth="1"/>
    <col min="802" max="802" width="12.88671875" style="33" bestFit="1" customWidth="1"/>
    <col min="803" max="803" width="12.88671875" style="33" customWidth="1"/>
    <col min="804" max="804" width="12.88671875" style="33" bestFit="1" customWidth="1"/>
    <col min="805" max="805" width="12.88671875" style="33" customWidth="1"/>
    <col min="806" max="806" width="11.33203125" style="33" bestFit="1" customWidth="1"/>
    <col min="807" max="807" width="11.33203125" style="33" customWidth="1"/>
    <col min="808" max="808" width="12.88671875" style="33" bestFit="1" customWidth="1"/>
    <col min="809" max="809" width="12.88671875" style="33" customWidth="1"/>
    <col min="810" max="810" width="12.88671875" style="33" bestFit="1" customWidth="1"/>
    <col min="811" max="811" width="12.88671875" style="33" customWidth="1"/>
    <col min="812" max="812" width="12.88671875" style="33" bestFit="1" customWidth="1"/>
    <col min="813" max="813" width="12.88671875" style="33" customWidth="1"/>
    <col min="814" max="814" width="11.33203125" style="33" bestFit="1" customWidth="1"/>
    <col min="815" max="815" width="11.33203125" style="33" customWidth="1"/>
    <col min="816" max="816" width="11.33203125" style="33" bestFit="1" customWidth="1"/>
    <col min="817" max="817" width="11.33203125" style="33" customWidth="1"/>
    <col min="818" max="818" width="11.33203125" style="33" bestFit="1" customWidth="1"/>
    <col min="819" max="819" width="11.33203125" style="33" customWidth="1"/>
    <col min="820" max="820" width="12.88671875" style="33" bestFit="1" customWidth="1"/>
    <col min="821" max="821" width="12.88671875" style="33" customWidth="1"/>
    <col min="822" max="822" width="12.88671875" style="33" bestFit="1" customWidth="1"/>
    <col min="823" max="823" width="12.88671875" style="33" customWidth="1"/>
    <col min="824" max="824" width="12.88671875" style="33" bestFit="1" customWidth="1"/>
    <col min="825" max="825" width="12.88671875" style="33" customWidth="1"/>
    <col min="826" max="826" width="12.88671875" style="33" bestFit="1" customWidth="1"/>
    <col min="827" max="827" width="12.88671875" style="33" customWidth="1"/>
    <col min="828" max="828" width="12.88671875" style="33" bestFit="1" customWidth="1"/>
    <col min="829" max="829" width="12.88671875" style="33" customWidth="1"/>
    <col min="830" max="830" width="12.88671875" style="33" bestFit="1" customWidth="1"/>
    <col min="831" max="831" width="12.88671875" style="33" customWidth="1"/>
    <col min="832" max="832" width="12.88671875" style="33" bestFit="1" customWidth="1"/>
    <col min="833" max="833" width="12.88671875" style="33" customWidth="1"/>
    <col min="834" max="834" width="12.88671875" style="33" bestFit="1" customWidth="1"/>
    <col min="835" max="835" width="12.88671875" style="33" customWidth="1"/>
    <col min="836" max="836" width="11.33203125" style="33" bestFit="1" customWidth="1"/>
    <col min="837" max="837" width="11.33203125" style="33" customWidth="1"/>
    <col min="838" max="838" width="12.88671875" style="33" bestFit="1" customWidth="1"/>
    <col min="839" max="839" width="12.88671875" style="33" customWidth="1"/>
    <col min="840" max="840" width="12.88671875" style="33" bestFit="1" customWidth="1"/>
    <col min="841" max="841" width="12.88671875" style="33" customWidth="1"/>
    <col min="842" max="842" width="12.88671875" style="33" bestFit="1" customWidth="1"/>
    <col min="843" max="843" width="12.88671875" style="33" customWidth="1"/>
    <col min="844" max="844" width="12.88671875" style="33" bestFit="1" customWidth="1"/>
    <col min="845" max="845" width="12.88671875" style="33" customWidth="1"/>
    <col min="846" max="846" width="12.88671875" style="33" bestFit="1" customWidth="1"/>
    <col min="847" max="847" width="12.88671875" style="33" customWidth="1"/>
    <col min="848" max="848" width="12.88671875" style="33" bestFit="1" customWidth="1"/>
    <col min="849" max="849" width="12.88671875" style="33" customWidth="1"/>
    <col min="850" max="850" width="12.88671875" style="33" bestFit="1" customWidth="1"/>
    <col min="851" max="851" width="12.88671875" style="33" customWidth="1"/>
    <col min="852" max="852" width="11.33203125" style="33" bestFit="1" customWidth="1"/>
    <col min="853" max="853" width="11.33203125" style="33" customWidth="1"/>
    <col min="854" max="854" width="12.88671875" style="33" bestFit="1" customWidth="1"/>
    <col min="855" max="855" width="12.88671875" style="33" customWidth="1"/>
    <col min="856" max="856" width="11.33203125" style="33" bestFit="1" customWidth="1"/>
    <col min="857" max="857" width="11.33203125" style="33" customWidth="1"/>
    <col min="858" max="858" width="11.33203125" style="33" bestFit="1" customWidth="1"/>
    <col min="859" max="859" width="11.33203125" style="33" customWidth="1"/>
    <col min="860" max="860" width="12.88671875" style="33" bestFit="1" customWidth="1"/>
    <col min="861" max="861" width="12.88671875" style="33" customWidth="1"/>
    <col min="862" max="862" width="12.88671875" style="33" bestFit="1" customWidth="1"/>
    <col min="863" max="863" width="12.88671875" style="33" customWidth="1"/>
    <col min="864" max="864" width="12.88671875" style="33" bestFit="1" customWidth="1"/>
    <col min="865" max="865" width="12.88671875" style="33" customWidth="1"/>
    <col min="866" max="866" width="12.88671875" style="33" bestFit="1" customWidth="1"/>
    <col min="867" max="867" width="12.88671875" style="33" customWidth="1"/>
    <col min="868" max="868" width="12.88671875" style="33" bestFit="1" customWidth="1"/>
    <col min="869" max="869" width="12.88671875" style="33" customWidth="1"/>
    <col min="870" max="870" width="12.88671875" style="33" bestFit="1" customWidth="1"/>
    <col min="871" max="871" width="12.88671875" style="33" customWidth="1"/>
    <col min="872" max="872" width="12.88671875" style="33" bestFit="1" customWidth="1"/>
    <col min="873" max="873" width="12.88671875" style="33" customWidth="1"/>
    <col min="874" max="874" width="12.88671875" style="33" bestFit="1" customWidth="1"/>
    <col min="875" max="875" width="12.88671875" style="33" customWidth="1"/>
    <col min="876" max="876" width="11.33203125" style="33" bestFit="1" customWidth="1"/>
    <col min="877" max="877" width="11.33203125" style="33" customWidth="1"/>
    <col min="878" max="878" width="11.33203125" style="33" bestFit="1" customWidth="1"/>
    <col min="879" max="879" width="11.33203125" style="33" customWidth="1"/>
    <col min="880" max="880" width="12.88671875" style="33" bestFit="1" customWidth="1"/>
    <col min="881" max="881" width="12.88671875" style="33" customWidth="1"/>
    <col min="882" max="882" width="12.88671875" style="33" bestFit="1" customWidth="1"/>
    <col min="883" max="883" width="12.88671875" style="33" customWidth="1"/>
    <col min="884" max="884" width="12.88671875" style="33" bestFit="1" customWidth="1"/>
    <col min="885" max="885" width="12.88671875" style="33" customWidth="1"/>
    <col min="886" max="886" width="11.33203125" style="33" bestFit="1" customWidth="1"/>
    <col min="887" max="887" width="11.33203125" style="33" customWidth="1"/>
    <col min="888" max="888" width="12.88671875" style="33" bestFit="1" customWidth="1"/>
    <col min="889" max="889" width="12.88671875" style="33" customWidth="1"/>
    <col min="890" max="890" width="11.33203125" style="33" bestFit="1" customWidth="1"/>
    <col min="891" max="891" width="11.33203125" style="33" customWidth="1"/>
    <col min="892" max="892" width="12.88671875" style="33" bestFit="1" customWidth="1"/>
    <col min="893" max="893" width="12.88671875" style="33" customWidth="1"/>
    <col min="894" max="894" width="11.33203125" style="33" bestFit="1" customWidth="1"/>
    <col min="895" max="895" width="11.33203125" style="33" customWidth="1"/>
    <col min="896" max="896" width="11.33203125" style="33" bestFit="1" customWidth="1"/>
    <col min="897" max="897" width="11.33203125" style="33" customWidth="1"/>
    <col min="898" max="898" width="13.109375" style="33" bestFit="1" customWidth="1"/>
    <col min="899" max="899" width="8.88671875" style="33"/>
    <col min="900" max="900" width="12" style="33" bestFit="1" customWidth="1"/>
    <col min="901" max="901" width="10.44140625" style="33" bestFit="1" customWidth="1"/>
    <col min="902" max="902" width="8.44140625" style="33" bestFit="1" customWidth="1"/>
    <col min="903" max="903" width="15" style="33" bestFit="1" customWidth="1"/>
    <col min="904" max="904" width="10.5546875" style="33" customWidth="1"/>
    <col min="905" max="1024" width="8.88671875" style="33"/>
    <col min="1025" max="1025" width="10.5546875" style="33" bestFit="1" customWidth="1"/>
    <col min="1026" max="1026" width="12.88671875" style="33" bestFit="1" customWidth="1"/>
    <col min="1027" max="1027" width="12.88671875" style="33" customWidth="1"/>
    <col min="1028" max="1028" width="12.88671875" style="33" bestFit="1" customWidth="1"/>
    <col min="1029" max="1029" width="12.88671875" style="33" customWidth="1"/>
    <col min="1030" max="1030" width="14" style="33" bestFit="1" customWidth="1"/>
    <col min="1031" max="1031" width="14" style="33" customWidth="1"/>
    <col min="1032" max="1032" width="11.33203125" style="33" bestFit="1" customWidth="1"/>
    <col min="1033" max="1033" width="11.33203125" style="33" customWidth="1"/>
    <col min="1034" max="1034" width="12.88671875" style="33" bestFit="1" customWidth="1"/>
    <col min="1035" max="1035" width="12.88671875" style="33" customWidth="1"/>
    <col min="1036" max="1036" width="11.33203125" style="33" bestFit="1" customWidth="1"/>
    <col min="1037" max="1037" width="11.33203125" style="33" customWidth="1"/>
    <col min="1038" max="1038" width="12.88671875" style="33" bestFit="1" customWidth="1"/>
    <col min="1039" max="1039" width="12.88671875" style="33" customWidth="1"/>
    <col min="1040" max="1040" width="12.88671875" style="33" bestFit="1" customWidth="1"/>
    <col min="1041" max="1041" width="12.88671875" style="33" customWidth="1"/>
    <col min="1042" max="1042" width="12.88671875" style="33" bestFit="1" customWidth="1"/>
    <col min="1043" max="1043" width="12.88671875" style="33" customWidth="1"/>
    <col min="1044" max="1044" width="12.88671875" style="33" bestFit="1" customWidth="1"/>
    <col min="1045" max="1045" width="12.88671875" style="33" customWidth="1"/>
    <col min="1046" max="1046" width="12.88671875" style="33" bestFit="1" customWidth="1"/>
    <col min="1047" max="1047" width="12.88671875" style="33" customWidth="1"/>
    <col min="1048" max="1048" width="11.33203125" style="33" bestFit="1" customWidth="1"/>
    <col min="1049" max="1049" width="11.33203125" style="33" customWidth="1"/>
    <col min="1050" max="1050" width="12.88671875" style="33" bestFit="1" customWidth="1"/>
    <col min="1051" max="1051" width="12.88671875" style="33" customWidth="1"/>
    <col min="1052" max="1052" width="11.33203125" style="33" bestFit="1" customWidth="1"/>
    <col min="1053" max="1053" width="11.33203125" style="33" customWidth="1"/>
    <col min="1054" max="1054" width="12.88671875" style="33" bestFit="1" customWidth="1"/>
    <col min="1055" max="1055" width="12.88671875" style="33" customWidth="1"/>
    <col min="1056" max="1056" width="12.88671875" style="33" bestFit="1" customWidth="1"/>
    <col min="1057" max="1057" width="12.88671875" style="33" customWidth="1"/>
    <col min="1058" max="1058" width="12.88671875" style="33" bestFit="1" customWidth="1"/>
    <col min="1059" max="1059" width="12.88671875" style="33" customWidth="1"/>
    <col min="1060" max="1060" width="12.88671875" style="33" bestFit="1" customWidth="1"/>
    <col min="1061" max="1061" width="12.88671875" style="33" customWidth="1"/>
    <col min="1062" max="1062" width="11.33203125" style="33" bestFit="1" customWidth="1"/>
    <col min="1063" max="1063" width="11.33203125" style="33" customWidth="1"/>
    <col min="1064" max="1064" width="12.88671875" style="33" bestFit="1" customWidth="1"/>
    <col min="1065" max="1065" width="12.88671875" style="33" customWidth="1"/>
    <col min="1066" max="1066" width="12.88671875" style="33" bestFit="1" customWidth="1"/>
    <col min="1067" max="1067" width="12.88671875" style="33" customWidth="1"/>
    <col min="1068" max="1068" width="12.88671875" style="33" bestFit="1" customWidth="1"/>
    <col min="1069" max="1069" width="12.88671875" style="33" customWidth="1"/>
    <col min="1070" max="1070" width="11.33203125" style="33" bestFit="1" customWidth="1"/>
    <col min="1071" max="1071" width="11.33203125" style="33" customWidth="1"/>
    <col min="1072" max="1072" width="11.33203125" style="33" bestFit="1" customWidth="1"/>
    <col min="1073" max="1073" width="11.33203125" style="33" customWidth="1"/>
    <col min="1074" max="1074" width="11.33203125" style="33" bestFit="1" customWidth="1"/>
    <col min="1075" max="1075" width="11.33203125" style="33" customWidth="1"/>
    <col min="1076" max="1076" width="12.88671875" style="33" bestFit="1" customWidth="1"/>
    <col min="1077" max="1077" width="12.88671875" style="33" customWidth="1"/>
    <col min="1078" max="1078" width="12.88671875" style="33" bestFit="1" customWidth="1"/>
    <col min="1079" max="1079" width="12.88671875" style="33" customWidth="1"/>
    <col min="1080" max="1080" width="12.88671875" style="33" bestFit="1" customWidth="1"/>
    <col min="1081" max="1081" width="12.88671875" style="33" customWidth="1"/>
    <col min="1082" max="1082" width="12.88671875" style="33" bestFit="1" customWidth="1"/>
    <col min="1083" max="1083" width="12.88671875" style="33" customWidth="1"/>
    <col min="1084" max="1084" width="12.88671875" style="33" bestFit="1" customWidth="1"/>
    <col min="1085" max="1085" width="12.88671875" style="33" customWidth="1"/>
    <col min="1086" max="1086" width="12.88671875" style="33" bestFit="1" customWidth="1"/>
    <col min="1087" max="1087" width="12.88671875" style="33" customWidth="1"/>
    <col min="1088" max="1088" width="12.88671875" style="33" bestFit="1" customWidth="1"/>
    <col min="1089" max="1089" width="12.88671875" style="33" customWidth="1"/>
    <col min="1090" max="1090" width="12.88671875" style="33" bestFit="1" customWidth="1"/>
    <col min="1091" max="1091" width="12.88671875" style="33" customWidth="1"/>
    <col min="1092" max="1092" width="11.33203125" style="33" bestFit="1" customWidth="1"/>
    <col min="1093" max="1093" width="11.33203125" style="33" customWidth="1"/>
    <col min="1094" max="1094" width="12.88671875" style="33" bestFit="1" customWidth="1"/>
    <col min="1095" max="1095" width="12.88671875" style="33" customWidth="1"/>
    <col min="1096" max="1096" width="12.88671875" style="33" bestFit="1" customWidth="1"/>
    <col min="1097" max="1097" width="12.88671875" style="33" customWidth="1"/>
    <col min="1098" max="1098" width="12.88671875" style="33" bestFit="1" customWidth="1"/>
    <col min="1099" max="1099" width="12.88671875" style="33" customWidth="1"/>
    <col min="1100" max="1100" width="12.88671875" style="33" bestFit="1" customWidth="1"/>
    <col min="1101" max="1101" width="12.88671875" style="33" customWidth="1"/>
    <col min="1102" max="1102" width="12.88671875" style="33" bestFit="1" customWidth="1"/>
    <col min="1103" max="1103" width="12.88671875" style="33" customWidth="1"/>
    <col min="1104" max="1104" width="12.88671875" style="33" bestFit="1" customWidth="1"/>
    <col min="1105" max="1105" width="12.88671875" style="33" customWidth="1"/>
    <col min="1106" max="1106" width="12.88671875" style="33" bestFit="1" customWidth="1"/>
    <col min="1107" max="1107" width="12.88671875" style="33" customWidth="1"/>
    <col min="1108" max="1108" width="11.33203125" style="33" bestFit="1" customWidth="1"/>
    <col min="1109" max="1109" width="11.33203125" style="33" customWidth="1"/>
    <col min="1110" max="1110" width="12.88671875" style="33" bestFit="1" customWidth="1"/>
    <col min="1111" max="1111" width="12.88671875" style="33" customWidth="1"/>
    <col min="1112" max="1112" width="11.33203125" style="33" bestFit="1" customWidth="1"/>
    <col min="1113" max="1113" width="11.33203125" style="33" customWidth="1"/>
    <col min="1114" max="1114" width="11.33203125" style="33" bestFit="1" customWidth="1"/>
    <col min="1115" max="1115" width="11.33203125" style="33" customWidth="1"/>
    <col min="1116" max="1116" width="12.88671875" style="33" bestFit="1" customWidth="1"/>
    <col min="1117" max="1117" width="12.88671875" style="33" customWidth="1"/>
    <col min="1118" max="1118" width="12.88671875" style="33" bestFit="1" customWidth="1"/>
    <col min="1119" max="1119" width="12.88671875" style="33" customWidth="1"/>
    <col min="1120" max="1120" width="12.88671875" style="33" bestFit="1" customWidth="1"/>
    <col min="1121" max="1121" width="12.88671875" style="33" customWidth="1"/>
    <col min="1122" max="1122" width="12.88671875" style="33" bestFit="1" customWidth="1"/>
    <col min="1123" max="1123" width="12.88671875" style="33" customWidth="1"/>
    <col min="1124" max="1124" width="12.88671875" style="33" bestFit="1" customWidth="1"/>
    <col min="1125" max="1125" width="12.88671875" style="33" customWidth="1"/>
    <col min="1126" max="1126" width="12.88671875" style="33" bestFit="1" customWidth="1"/>
    <col min="1127" max="1127" width="12.88671875" style="33" customWidth="1"/>
    <col min="1128" max="1128" width="12.88671875" style="33" bestFit="1" customWidth="1"/>
    <col min="1129" max="1129" width="12.88671875" style="33" customWidth="1"/>
    <col min="1130" max="1130" width="12.88671875" style="33" bestFit="1" customWidth="1"/>
    <col min="1131" max="1131" width="12.88671875" style="33" customWidth="1"/>
    <col min="1132" max="1132" width="11.33203125" style="33" bestFit="1" customWidth="1"/>
    <col min="1133" max="1133" width="11.33203125" style="33" customWidth="1"/>
    <col min="1134" max="1134" width="11.33203125" style="33" bestFit="1" customWidth="1"/>
    <col min="1135" max="1135" width="11.33203125" style="33" customWidth="1"/>
    <col min="1136" max="1136" width="12.88671875" style="33" bestFit="1" customWidth="1"/>
    <col min="1137" max="1137" width="12.88671875" style="33" customWidth="1"/>
    <col min="1138" max="1138" width="12.88671875" style="33" bestFit="1" customWidth="1"/>
    <col min="1139" max="1139" width="12.88671875" style="33" customWidth="1"/>
    <col min="1140" max="1140" width="12.88671875" style="33" bestFit="1" customWidth="1"/>
    <col min="1141" max="1141" width="12.88671875" style="33" customWidth="1"/>
    <col min="1142" max="1142" width="11.33203125" style="33" bestFit="1" customWidth="1"/>
    <col min="1143" max="1143" width="11.33203125" style="33" customWidth="1"/>
    <col min="1144" max="1144" width="12.88671875" style="33" bestFit="1" customWidth="1"/>
    <col min="1145" max="1145" width="12.88671875" style="33" customWidth="1"/>
    <col min="1146" max="1146" width="11.33203125" style="33" bestFit="1" customWidth="1"/>
    <col min="1147" max="1147" width="11.33203125" style="33" customWidth="1"/>
    <col min="1148" max="1148" width="12.88671875" style="33" bestFit="1" customWidth="1"/>
    <col min="1149" max="1149" width="12.88671875" style="33" customWidth="1"/>
    <col min="1150" max="1150" width="11.33203125" style="33" bestFit="1" customWidth="1"/>
    <col min="1151" max="1151" width="11.33203125" style="33" customWidth="1"/>
    <col min="1152" max="1152" width="11.33203125" style="33" bestFit="1" customWidth="1"/>
    <col min="1153" max="1153" width="11.33203125" style="33" customWidth="1"/>
    <col min="1154" max="1154" width="13.109375" style="33" bestFit="1" customWidth="1"/>
    <col min="1155" max="1155" width="8.88671875" style="33"/>
    <col min="1156" max="1156" width="12" style="33" bestFit="1" customWidth="1"/>
    <col min="1157" max="1157" width="10.44140625" style="33" bestFit="1" customWidth="1"/>
    <col min="1158" max="1158" width="8.44140625" style="33" bestFit="1" customWidth="1"/>
    <col min="1159" max="1159" width="15" style="33" bestFit="1" customWidth="1"/>
    <col min="1160" max="1160" width="10.5546875" style="33" customWidth="1"/>
    <col min="1161" max="1280" width="8.88671875" style="33"/>
    <col min="1281" max="1281" width="10.5546875" style="33" bestFit="1" customWidth="1"/>
    <col min="1282" max="1282" width="12.88671875" style="33" bestFit="1" customWidth="1"/>
    <col min="1283" max="1283" width="12.88671875" style="33" customWidth="1"/>
    <col min="1284" max="1284" width="12.88671875" style="33" bestFit="1" customWidth="1"/>
    <col min="1285" max="1285" width="12.88671875" style="33" customWidth="1"/>
    <col min="1286" max="1286" width="14" style="33" bestFit="1" customWidth="1"/>
    <col min="1287" max="1287" width="14" style="33" customWidth="1"/>
    <col min="1288" max="1288" width="11.33203125" style="33" bestFit="1" customWidth="1"/>
    <col min="1289" max="1289" width="11.33203125" style="33" customWidth="1"/>
    <col min="1290" max="1290" width="12.88671875" style="33" bestFit="1" customWidth="1"/>
    <col min="1291" max="1291" width="12.88671875" style="33" customWidth="1"/>
    <col min="1292" max="1292" width="11.33203125" style="33" bestFit="1" customWidth="1"/>
    <col min="1293" max="1293" width="11.33203125" style="33" customWidth="1"/>
    <col min="1294" max="1294" width="12.88671875" style="33" bestFit="1" customWidth="1"/>
    <col min="1295" max="1295" width="12.88671875" style="33" customWidth="1"/>
    <col min="1296" max="1296" width="12.88671875" style="33" bestFit="1" customWidth="1"/>
    <col min="1297" max="1297" width="12.88671875" style="33" customWidth="1"/>
    <col min="1298" max="1298" width="12.88671875" style="33" bestFit="1" customWidth="1"/>
    <col min="1299" max="1299" width="12.88671875" style="33" customWidth="1"/>
    <col min="1300" max="1300" width="12.88671875" style="33" bestFit="1" customWidth="1"/>
    <col min="1301" max="1301" width="12.88671875" style="33" customWidth="1"/>
    <col min="1302" max="1302" width="12.88671875" style="33" bestFit="1" customWidth="1"/>
    <col min="1303" max="1303" width="12.88671875" style="33" customWidth="1"/>
    <col min="1304" max="1304" width="11.33203125" style="33" bestFit="1" customWidth="1"/>
    <col min="1305" max="1305" width="11.33203125" style="33" customWidth="1"/>
    <col min="1306" max="1306" width="12.88671875" style="33" bestFit="1" customWidth="1"/>
    <col min="1307" max="1307" width="12.88671875" style="33" customWidth="1"/>
    <col min="1308" max="1308" width="11.33203125" style="33" bestFit="1" customWidth="1"/>
    <col min="1309" max="1309" width="11.33203125" style="33" customWidth="1"/>
    <col min="1310" max="1310" width="12.88671875" style="33" bestFit="1" customWidth="1"/>
    <col min="1311" max="1311" width="12.88671875" style="33" customWidth="1"/>
    <col min="1312" max="1312" width="12.88671875" style="33" bestFit="1" customWidth="1"/>
    <col min="1313" max="1313" width="12.88671875" style="33" customWidth="1"/>
    <col min="1314" max="1314" width="12.88671875" style="33" bestFit="1" customWidth="1"/>
    <col min="1315" max="1315" width="12.88671875" style="33" customWidth="1"/>
    <col min="1316" max="1316" width="12.88671875" style="33" bestFit="1" customWidth="1"/>
    <col min="1317" max="1317" width="12.88671875" style="33" customWidth="1"/>
    <col min="1318" max="1318" width="11.33203125" style="33" bestFit="1" customWidth="1"/>
    <col min="1319" max="1319" width="11.33203125" style="33" customWidth="1"/>
    <col min="1320" max="1320" width="12.88671875" style="33" bestFit="1" customWidth="1"/>
    <col min="1321" max="1321" width="12.88671875" style="33" customWidth="1"/>
    <col min="1322" max="1322" width="12.88671875" style="33" bestFit="1" customWidth="1"/>
    <col min="1323" max="1323" width="12.88671875" style="33" customWidth="1"/>
    <col min="1324" max="1324" width="12.88671875" style="33" bestFit="1" customWidth="1"/>
    <col min="1325" max="1325" width="12.88671875" style="33" customWidth="1"/>
    <col min="1326" max="1326" width="11.33203125" style="33" bestFit="1" customWidth="1"/>
    <col min="1327" max="1327" width="11.33203125" style="33" customWidth="1"/>
    <col min="1328" max="1328" width="11.33203125" style="33" bestFit="1" customWidth="1"/>
    <col min="1329" max="1329" width="11.33203125" style="33" customWidth="1"/>
    <col min="1330" max="1330" width="11.33203125" style="33" bestFit="1" customWidth="1"/>
    <col min="1331" max="1331" width="11.33203125" style="33" customWidth="1"/>
    <col min="1332" max="1332" width="12.88671875" style="33" bestFit="1" customWidth="1"/>
    <col min="1333" max="1333" width="12.88671875" style="33" customWidth="1"/>
    <col min="1334" max="1334" width="12.88671875" style="33" bestFit="1" customWidth="1"/>
    <col min="1335" max="1335" width="12.88671875" style="33" customWidth="1"/>
    <col min="1336" max="1336" width="12.88671875" style="33" bestFit="1" customWidth="1"/>
    <col min="1337" max="1337" width="12.88671875" style="33" customWidth="1"/>
    <col min="1338" max="1338" width="12.88671875" style="33" bestFit="1" customWidth="1"/>
    <col min="1339" max="1339" width="12.88671875" style="33" customWidth="1"/>
    <col min="1340" max="1340" width="12.88671875" style="33" bestFit="1" customWidth="1"/>
    <col min="1341" max="1341" width="12.88671875" style="33" customWidth="1"/>
    <col min="1342" max="1342" width="12.88671875" style="33" bestFit="1" customWidth="1"/>
    <col min="1343" max="1343" width="12.88671875" style="33" customWidth="1"/>
    <col min="1344" max="1344" width="12.88671875" style="33" bestFit="1" customWidth="1"/>
    <col min="1345" max="1345" width="12.88671875" style="33" customWidth="1"/>
    <col min="1346" max="1346" width="12.88671875" style="33" bestFit="1" customWidth="1"/>
    <col min="1347" max="1347" width="12.88671875" style="33" customWidth="1"/>
    <col min="1348" max="1348" width="11.33203125" style="33" bestFit="1" customWidth="1"/>
    <col min="1349" max="1349" width="11.33203125" style="33" customWidth="1"/>
    <col min="1350" max="1350" width="12.88671875" style="33" bestFit="1" customWidth="1"/>
    <col min="1351" max="1351" width="12.88671875" style="33" customWidth="1"/>
    <col min="1352" max="1352" width="12.88671875" style="33" bestFit="1" customWidth="1"/>
    <col min="1353" max="1353" width="12.88671875" style="33" customWidth="1"/>
    <col min="1354" max="1354" width="12.88671875" style="33" bestFit="1" customWidth="1"/>
    <col min="1355" max="1355" width="12.88671875" style="33" customWidth="1"/>
    <col min="1356" max="1356" width="12.88671875" style="33" bestFit="1" customWidth="1"/>
    <col min="1357" max="1357" width="12.88671875" style="33" customWidth="1"/>
    <col min="1358" max="1358" width="12.88671875" style="33" bestFit="1" customWidth="1"/>
    <col min="1359" max="1359" width="12.88671875" style="33" customWidth="1"/>
    <col min="1360" max="1360" width="12.88671875" style="33" bestFit="1" customWidth="1"/>
    <col min="1361" max="1361" width="12.88671875" style="33" customWidth="1"/>
    <col min="1362" max="1362" width="12.88671875" style="33" bestFit="1" customWidth="1"/>
    <col min="1363" max="1363" width="12.88671875" style="33" customWidth="1"/>
    <col min="1364" max="1364" width="11.33203125" style="33" bestFit="1" customWidth="1"/>
    <col min="1365" max="1365" width="11.33203125" style="33" customWidth="1"/>
    <col min="1366" max="1366" width="12.88671875" style="33" bestFit="1" customWidth="1"/>
    <col min="1367" max="1367" width="12.88671875" style="33" customWidth="1"/>
    <col min="1368" max="1368" width="11.33203125" style="33" bestFit="1" customWidth="1"/>
    <col min="1369" max="1369" width="11.33203125" style="33" customWidth="1"/>
    <col min="1370" max="1370" width="11.33203125" style="33" bestFit="1" customWidth="1"/>
    <col min="1371" max="1371" width="11.33203125" style="33" customWidth="1"/>
    <col min="1372" max="1372" width="12.88671875" style="33" bestFit="1" customWidth="1"/>
    <col min="1373" max="1373" width="12.88671875" style="33" customWidth="1"/>
    <col min="1374" max="1374" width="12.88671875" style="33" bestFit="1" customWidth="1"/>
    <col min="1375" max="1375" width="12.88671875" style="33" customWidth="1"/>
    <col min="1376" max="1376" width="12.88671875" style="33" bestFit="1" customWidth="1"/>
    <col min="1377" max="1377" width="12.88671875" style="33" customWidth="1"/>
    <col min="1378" max="1378" width="12.88671875" style="33" bestFit="1" customWidth="1"/>
    <col min="1379" max="1379" width="12.88671875" style="33" customWidth="1"/>
    <col min="1380" max="1380" width="12.88671875" style="33" bestFit="1" customWidth="1"/>
    <col min="1381" max="1381" width="12.88671875" style="33" customWidth="1"/>
    <col min="1382" max="1382" width="12.88671875" style="33" bestFit="1" customWidth="1"/>
    <col min="1383" max="1383" width="12.88671875" style="33" customWidth="1"/>
    <col min="1384" max="1384" width="12.88671875" style="33" bestFit="1" customWidth="1"/>
    <col min="1385" max="1385" width="12.88671875" style="33" customWidth="1"/>
    <col min="1386" max="1386" width="12.88671875" style="33" bestFit="1" customWidth="1"/>
    <col min="1387" max="1387" width="12.88671875" style="33" customWidth="1"/>
    <col min="1388" max="1388" width="11.33203125" style="33" bestFit="1" customWidth="1"/>
    <col min="1389" max="1389" width="11.33203125" style="33" customWidth="1"/>
    <col min="1390" max="1390" width="11.33203125" style="33" bestFit="1" customWidth="1"/>
    <col min="1391" max="1391" width="11.33203125" style="33" customWidth="1"/>
    <col min="1392" max="1392" width="12.88671875" style="33" bestFit="1" customWidth="1"/>
    <col min="1393" max="1393" width="12.88671875" style="33" customWidth="1"/>
    <col min="1394" max="1394" width="12.88671875" style="33" bestFit="1" customWidth="1"/>
    <col min="1395" max="1395" width="12.88671875" style="33" customWidth="1"/>
    <col min="1396" max="1396" width="12.88671875" style="33" bestFit="1" customWidth="1"/>
    <col min="1397" max="1397" width="12.88671875" style="33" customWidth="1"/>
    <col min="1398" max="1398" width="11.33203125" style="33" bestFit="1" customWidth="1"/>
    <col min="1399" max="1399" width="11.33203125" style="33" customWidth="1"/>
    <col min="1400" max="1400" width="12.88671875" style="33" bestFit="1" customWidth="1"/>
    <col min="1401" max="1401" width="12.88671875" style="33" customWidth="1"/>
    <col min="1402" max="1402" width="11.33203125" style="33" bestFit="1" customWidth="1"/>
    <col min="1403" max="1403" width="11.33203125" style="33" customWidth="1"/>
    <col min="1404" max="1404" width="12.88671875" style="33" bestFit="1" customWidth="1"/>
    <col min="1405" max="1405" width="12.88671875" style="33" customWidth="1"/>
    <col min="1406" max="1406" width="11.33203125" style="33" bestFit="1" customWidth="1"/>
    <col min="1407" max="1407" width="11.33203125" style="33" customWidth="1"/>
    <col min="1408" max="1408" width="11.33203125" style="33" bestFit="1" customWidth="1"/>
    <col min="1409" max="1409" width="11.33203125" style="33" customWidth="1"/>
    <col min="1410" max="1410" width="13.109375" style="33" bestFit="1" customWidth="1"/>
    <col min="1411" max="1411" width="8.88671875" style="33"/>
    <col min="1412" max="1412" width="12" style="33" bestFit="1" customWidth="1"/>
    <col min="1413" max="1413" width="10.44140625" style="33" bestFit="1" customWidth="1"/>
    <col min="1414" max="1414" width="8.44140625" style="33" bestFit="1" customWidth="1"/>
    <col min="1415" max="1415" width="15" style="33" bestFit="1" customWidth="1"/>
    <col min="1416" max="1416" width="10.5546875" style="33" customWidth="1"/>
    <col min="1417" max="1536" width="8.88671875" style="33"/>
    <col min="1537" max="1537" width="10.5546875" style="33" bestFit="1" customWidth="1"/>
    <col min="1538" max="1538" width="12.88671875" style="33" bestFit="1" customWidth="1"/>
    <col min="1539" max="1539" width="12.88671875" style="33" customWidth="1"/>
    <col min="1540" max="1540" width="12.88671875" style="33" bestFit="1" customWidth="1"/>
    <col min="1541" max="1541" width="12.88671875" style="33" customWidth="1"/>
    <col min="1542" max="1542" width="14" style="33" bestFit="1" customWidth="1"/>
    <col min="1543" max="1543" width="14" style="33" customWidth="1"/>
    <col min="1544" max="1544" width="11.33203125" style="33" bestFit="1" customWidth="1"/>
    <col min="1545" max="1545" width="11.33203125" style="33" customWidth="1"/>
    <col min="1546" max="1546" width="12.88671875" style="33" bestFit="1" customWidth="1"/>
    <col min="1547" max="1547" width="12.88671875" style="33" customWidth="1"/>
    <col min="1548" max="1548" width="11.33203125" style="33" bestFit="1" customWidth="1"/>
    <col min="1549" max="1549" width="11.33203125" style="33" customWidth="1"/>
    <col min="1550" max="1550" width="12.88671875" style="33" bestFit="1" customWidth="1"/>
    <col min="1551" max="1551" width="12.88671875" style="33" customWidth="1"/>
    <col min="1552" max="1552" width="12.88671875" style="33" bestFit="1" customWidth="1"/>
    <col min="1553" max="1553" width="12.88671875" style="33" customWidth="1"/>
    <col min="1554" max="1554" width="12.88671875" style="33" bestFit="1" customWidth="1"/>
    <col min="1555" max="1555" width="12.88671875" style="33" customWidth="1"/>
    <col min="1556" max="1556" width="12.88671875" style="33" bestFit="1" customWidth="1"/>
    <col min="1557" max="1557" width="12.88671875" style="33" customWidth="1"/>
    <col min="1558" max="1558" width="12.88671875" style="33" bestFit="1" customWidth="1"/>
    <col min="1559" max="1559" width="12.88671875" style="33" customWidth="1"/>
    <col min="1560" max="1560" width="11.33203125" style="33" bestFit="1" customWidth="1"/>
    <col min="1561" max="1561" width="11.33203125" style="33" customWidth="1"/>
    <col min="1562" max="1562" width="12.88671875" style="33" bestFit="1" customWidth="1"/>
    <col min="1563" max="1563" width="12.88671875" style="33" customWidth="1"/>
    <col min="1564" max="1564" width="11.33203125" style="33" bestFit="1" customWidth="1"/>
    <col min="1565" max="1565" width="11.33203125" style="33" customWidth="1"/>
    <col min="1566" max="1566" width="12.88671875" style="33" bestFit="1" customWidth="1"/>
    <col min="1567" max="1567" width="12.88671875" style="33" customWidth="1"/>
    <col min="1568" max="1568" width="12.88671875" style="33" bestFit="1" customWidth="1"/>
    <col min="1569" max="1569" width="12.88671875" style="33" customWidth="1"/>
    <col min="1570" max="1570" width="12.88671875" style="33" bestFit="1" customWidth="1"/>
    <col min="1571" max="1571" width="12.88671875" style="33" customWidth="1"/>
    <col min="1572" max="1572" width="12.88671875" style="33" bestFit="1" customWidth="1"/>
    <col min="1573" max="1573" width="12.88671875" style="33" customWidth="1"/>
    <col min="1574" max="1574" width="11.33203125" style="33" bestFit="1" customWidth="1"/>
    <col min="1575" max="1575" width="11.33203125" style="33" customWidth="1"/>
    <col min="1576" max="1576" width="12.88671875" style="33" bestFit="1" customWidth="1"/>
    <col min="1577" max="1577" width="12.88671875" style="33" customWidth="1"/>
    <col min="1578" max="1578" width="12.88671875" style="33" bestFit="1" customWidth="1"/>
    <col min="1579" max="1579" width="12.88671875" style="33" customWidth="1"/>
    <col min="1580" max="1580" width="12.88671875" style="33" bestFit="1" customWidth="1"/>
    <col min="1581" max="1581" width="12.88671875" style="33" customWidth="1"/>
    <col min="1582" max="1582" width="11.33203125" style="33" bestFit="1" customWidth="1"/>
    <col min="1583" max="1583" width="11.33203125" style="33" customWidth="1"/>
    <col min="1584" max="1584" width="11.33203125" style="33" bestFit="1" customWidth="1"/>
    <col min="1585" max="1585" width="11.33203125" style="33" customWidth="1"/>
    <col min="1586" max="1586" width="11.33203125" style="33" bestFit="1" customWidth="1"/>
    <col min="1587" max="1587" width="11.33203125" style="33" customWidth="1"/>
    <col min="1588" max="1588" width="12.88671875" style="33" bestFit="1" customWidth="1"/>
    <col min="1589" max="1589" width="12.88671875" style="33" customWidth="1"/>
    <col min="1590" max="1590" width="12.88671875" style="33" bestFit="1" customWidth="1"/>
    <col min="1591" max="1591" width="12.88671875" style="33" customWidth="1"/>
    <col min="1592" max="1592" width="12.88671875" style="33" bestFit="1" customWidth="1"/>
    <col min="1593" max="1593" width="12.88671875" style="33" customWidth="1"/>
    <col min="1594" max="1594" width="12.88671875" style="33" bestFit="1" customWidth="1"/>
    <col min="1595" max="1595" width="12.88671875" style="33" customWidth="1"/>
    <col min="1596" max="1596" width="12.88671875" style="33" bestFit="1" customWidth="1"/>
    <col min="1597" max="1597" width="12.88671875" style="33" customWidth="1"/>
    <col min="1598" max="1598" width="12.88671875" style="33" bestFit="1" customWidth="1"/>
    <col min="1599" max="1599" width="12.88671875" style="33" customWidth="1"/>
    <col min="1600" max="1600" width="12.88671875" style="33" bestFit="1" customWidth="1"/>
    <col min="1601" max="1601" width="12.88671875" style="33" customWidth="1"/>
    <col min="1602" max="1602" width="12.88671875" style="33" bestFit="1" customWidth="1"/>
    <col min="1603" max="1603" width="12.88671875" style="33" customWidth="1"/>
    <col min="1604" max="1604" width="11.33203125" style="33" bestFit="1" customWidth="1"/>
    <col min="1605" max="1605" width="11.33203125" style="33" customWidth="1"/>
    <col min="1606" max="1606" width="12.88671875" style="33" bestFit="1" customWidth="1"/>
    <col min="1607" max="1607" width="12.88671875" style="33" customWidth="1"/>
    <col min="1608" max="1608" width="12.88671875" style="33" bestFit="1" customWidth="1"/>
    <col min="1609" max="1609" width="12.88671875" style="33" customWidth="1"/>
    <col min="1610" max="1610" width="12.88671875" style="33" bestFit="1" customWidth="1"/>
    <col min="1611" max="1611" width="12.88671875" style="33" customWidth="1"/>
    <col min="1612" max="1612" width="12.88671875" style="33" bestFit="1" customWidth="1"/>
    <col min="1613" max="1613" width="12.88671875" style="33" customWidth="1"/>
    <col min="1614" max="1614" width="12.88671875" style="33" bestFit="1" customWidth="1"/>
    <col min="1615" max="1615" width="12.88671875" style="33" customWidth="1"/>
    <col min="1616" max="1616" width="12.88671875" style="33" bestFit="1" customWidth="1"/>
    <col min="1617" max="1617" width="12.88671875" style="33" customWidth="1"/>
    <col min="1618" max="1618" width="12.88671875" style="33" bestFit="1" customWidth="1"/>
    <col min="1619" max="1619" width="12.88671875" style="33" customWidth="1"/>
    <col min="1620" max="1620" width="11.33203125" style="33" bestFit="1" customWidth="1"/>
    <col min="1621" max="1621" width="11.33203125" style="33" customWidth="1"/>
    <col min="1622" max="1622" width="12.88671875" style="33" bestFit="1" customWidth="1"/>
    <col min="1623" max="1623" width="12.88671875" style="33" customWidth="1"/>
    <col min="1624" max="1624" width="11.33203125" style="33" bestFit="1" customWidth="1"/>
    <col min="1625" max="1625" width="11.33203125" style="33" customWidth="1"/>
    <col min="1626" max="1626" width="11.33203125" style="33" bestFit="1" customWidth="1"/>
    <col min="1627" max="1627" width="11.33203125" style="33" customWidth="1"/>
    <col min="1628" max="1628" width="12.88671875" style="33" bestFit="1" customWidth="1"/>
    <col min="1629" max="1629" width="12.88671875" style="33" customWidth="1"/>
    <col min="1630" max="1630" width="12.88671875" style="33" bestFit="1" customWidth="1"/>
    <col min="1631" max="1631" width="12.88671875" style="33" customWidth="1"/>
    <col min="1632" max="1632" width="12.88671875" style="33" bestFit="1" customWidth="1"/>
    <col min="1633" max="1633" width="12.88671875" style="33" customWidth="1"/>
    <col min="1634" max="1634" width="12.88671875" style="33" bestFit="1" customWidth="1"/>
    <col min="1635" max="1635" width="12.88671875" style="33" customWidth="1"/>
    <col min="1636" max="1636" width="12.88671875" style="33" bestFit="1" customWidth="1"/>
    <col min="1637" max="1637" width="12.88671875" style="33" customWidth="1"/>
    <col min="1638" max="1638" width="12.88671875" style="33" bestFit="1" customWidth="1"/>
    <col min="1639" max="1639" width="12.88671875" style="33" customWidth="1"/>
    <col min="1640" max="1640" width="12.88671875" style="33" bestFit="1" customWidth="1"/>
    <col min="1641" max="1641" width="12.88671875" style="33" customWidth="1"/>
    <col min="1642" max="1642" width="12.88671875" style="33" bestFit="1" customWidth="1"/>
    <col min="1643" max="1643" width="12.88671875" style="33" customWidth="1"/>
    <col min="1644" max="1644" width="11.33203125" style="33" bestFit="1" customWidth="1"/>
    <col min="1645" max="1645" width="11.33203125" style="33" customWidth="1"/>
    <col min="1646" max="1646" width="11.33203125" style="33" bestFit="1" customWidth="1"/>
    <col min="1647" max="1647" width="11.33203125" style="33" customWidth="1"/>
    <col min="1648" max="1648" width="12.88671875" style="33" bestFit="1" customWidth="1"/>
    <col min="1649" max="1649" width="12.88671875" style="33" customWidth="1"/>
    <col min="1650" max="1650" width="12.88671875" style="33" bestFit="1" customWidth="1"/>
    <col min="1651" max="1651" width="12.88671875" style="33" customWidth="1"/>
    <col min="1652" max="1652" width="12.88671875" style="33" bestFit="1" customWidth="1"/>
    <col min="1653" max="1653" width="12.88671875" style="33" customWidth="1"/>
    <col min="1654" max="1654" width="11.33203125" style="33" bestFit="1" customWidth="1"/>
    <col min="1655" max="1655" width="11.33203125" style="33" customWidth="1"/>
    <col min="1656" max="1656" width="12.88671875" style="33" bestFit="1" customWidth="1"/>
    <col min="1657" max="1657" width="12.88671875" style="33" customWidth="1"/>
    <col min="1658" max="1658" width="11.33203125" style="33" bestFit="1" customWidth="1"/>
    <col min="1659" max="1659" width="11.33203125" style="33" customWidth="1"/>
    <col min="1660" max="1660" width="12.88671875" style="33" bestFit="1" customWidth="1"/>
    <col min="1661" max="1661" width="12.88671875" style="33" customWidth="1"/>
    <col min="1662" max="1662" width="11.33203125" style="33" bestFit="1" customWidth="1"/>
    <col min="1663" max="1663" width="11.33203125" style="33" customWidth="1"/>
    <col min="1664" max="1664" width="11.33203125" style="33" bestFit="1" customWidth="1"/>
    <col min="1665" max="1665" width="11.33203125" style="33" customWidth="1"/>
    <col min="1666" max="1666" width="13.109375" style="33" bestFit="1" customWidth="1"/>
    <col min="1667" max="1667" width="8.88671875" style="33"/>
    <col min="1668" max="1668" width="12" style="33" bestFit="1" customWidth="1"/>
    <col min="1669" max="1669" width="10.44140625" style="33" bestFit="1" customWidth="1"/>
    <col min="1670" max="1670" width="8.44140625" style="33" bestFit="1" customWidth="1"/>
    <col min="1671" max="1671" width="15" style="33" bestFit="1" customWidth="1"/>
    <col min="1672" max="1672" width="10.5546875" style="33" customWidth="1"/>
    <col min="1673" max="1792" width="8.88671875" style="33"/>
    <col min="1793" max="1793" width="10.5546875" style="33" bestFit="1" customWidth="1"/>
    <col min="1794" max="1794" width="12.88671875" style="33" bestFit="1" customWidth="1"/>
    <col min="1795" max="1795" width="12.88671875" style="33" customWidth="1"/>
    <col min="1796" max="1796" width="12.88671875" style="33" bestFit="1" customWidth="1"/>
    <col min="1797" max="1797" width="12.88671875" style="33" customWidth="1"/>
    <col min="1798" max="1798" width="14" style="33" bestFit="1" customWidth="1"/>
    <col min="1799" max="1799" width="14" style="33" customWidth="1"/>
    <col min="1800" max="1800" width="11.33203125" style="33" bestFit="1" customWidth="1"/>
    <col min="1801" max="1801" width="11.33203125" style="33" customWidth="1"/>
    <col min="1802" max="1802" width="12.88671875" style="33" bestFit="1" customWidth="1"/>
    <col min="1803" max="1803" width="12.88671875" style="33" customWidth="1"/>
    <col min="1804" max="1804" width="11.33203125" style="33" bestFit="1" customWidth="1"/>
    <col min="1805" max="1805" width="11.33203125" style="33" customWidth="1"/>
    <col min="1806" max="1806" width="12.88671875" style="33" bestFit="1" customWidth="1"/>
    <col min="1807" max="1807" width="12.88671875" style="33" customWidth="1"/>
    <col min="1808" max="1808" width="12.88671875" style="33" bestFit="1" customWidth="1"/>
    <col min="1809" max="1809" width="12.88671875" style="33" customWidth="1"/>
    <col min="1810" max="1810" width="12.88671875" style="33" bestFit="1" customWidth="1"/>
    <col min="1811" max="1811" width="12.88671875" style="33" customWidth="1"/>
    <col min="1812" max="1812" width="12.88671875" style="33" bestFit="1" customWidth="1"/>
    <col min="1813" max="1813" width="12.88671875" style="33" customWidth="1"/>
    <col min="1814" max="1814" width="12.88671875" style="33" bestFit="1" customWidth="1"/>
    <col min="1815" max="1815" width="12.88671875" style="33" customWidth="1"/>
    <col min="1816" max="1816" width="11.33203125" style="33" bestFit="1" customWidth="1"/>
    <col min="1817" max="1817" width="11.33203125" style="33" customWidth="1"/>
    <col min="1818" max="1818" width="12.88671875" style="33" bestFit="1" customWidth="1"/>
    <col min="1819" max="1819" width="12.88671875" style="33" customWidth="1"/>
    <col min="1820" max="1820" width="11.33203125" style="33" bestFit="1" customWidth="1"/>
    <col min="1821" max="1821" width="11.33203125" style="33" customWidth="1"/>
    <col min="1822" max="1822" width="12.88671875" style="33" bestFit="1" customWidth="1"/>
    <col min="1823" max="1823" width="12.88671875" style="33" customWidth="1"/>
    <col min="1824" max="1824" width="12.88671875" style="33" bestFit="1" customWidth="1"/>
    <col min="1825" max="1825" width="12.88671875" style="33" customWidth="1"/>
    <col min="1826" max="1826" width="12.88671875" style="33" bestFit="1" customWidth="1"/>
    <col min="1827" max="1827" width="12.88671875" style="33" customWidth="1"/>
    <col min="1828" max="1828" width="12.88671875" style="33" bestFit="1" customWidth="1"/>
    <col min="1829" max="1829" width="12.88671875" style="33" customWidth="1"/>
    <col min="1830" max="1830" width="11.33203125" style="33" bestFit="1" customWidth="1"/>
    <col min="1831" max="1831" width="11.33203125" style="33" customWidth="1"/>
    <col min="1832" max="1832" width="12.88671875" style="33" bestFit="1" customWidth="1"/>
    <col min="1833" max="1833" width="12.88671875" style="33" customWidth="1"/>
    <col min="1834" max="1834" width="12.88671875" style="33" bestFit="1" customWidth="1"/>
    <col min="1835" max="1835" width="12.88671875" style="33" customWidth="1"/>
    <col min="1836" max="1836" width="12.88671875" style="33" bestFit="1" customWidth="1"/>
    <col min="1837" max="1837" width="12.88671875" style="33" customWidth="1"/>
    <col min="1838" max="1838" width="11.33203125" style="33" bestFit="1" customWidth="1"/>
    <col min="1839" max="1839" width="11.33203125" style="33" customWidth="1"/>
    <col min="1840" max="1840" width="11.33203125" style="33" bestFit="1" customWidth="1"/>
    <col min="1841" max="1841" width="11.33203125" style="33" customWidth="1"/>
    <col min="1842" max="1842" width="11.33203125" style="33" bestFit="1" customWidth="1"/>
    <col min="1843" max="1843" width="11.33203125" style="33" customWidth="1"/>
    <col min="1844" max="1844" width="12.88671875" style="33" bestFit="1" customWidth="1"/>
    <col min="1845" max="1845" width="12.88671875" style="33" customWidth="1"/>
    <col min="1846" max="1846" width="12.88671875" style="33" bestFit="1" customWidth="1"/>
    <col min="1847" max="1847" width="12.88671875" style="33" customWidth="1"/>
    <col min="1848" max="1848" width="12.88671875" style="33" bestFit="1" customWidth="1"/>
    <col min="1849" max="1849" width="12.88671875" style="33" customWidth="1"/>
    <col min="1850" max="1850" width="12.88671875" style="33" bestFit="1" customWidth="1"/>
    <col min="1851" max="1851" width="12.88671875" style="33" customWidth="1"/>
    <col min="1852" max="1852" width="12.88671875" style="33" bestFit="1" customWidth="1"/>
    <col min="1853" max="1853" width="12.88671875" style="33" customWidth="1"/>
    <col min="1854" max="1854" width="12.88671875" style="33" bestFit="1" customWidth="1"/>
    <col min="1855" max="1855" width="12.88671875" style="33" customWidth="1"/>
    <col min="1856" max="1856" width="12.88671875" style="33" bestFit="1" customWidth="1"/>
    <col min="1857" max="1857" width="12.88671875" style="33" customWidth="1"/>
    <col min="1858" max="1858" width="12.88671875" style="33" bestFit="1" customWidth="1"/>
    <col min="1859" max="1859" width="12.88671875" style="33" customWidth="1"/>
    <col min="1860" max="1860" width="11.33203125" style="33" bestFit="1" customWidth="1"/>
    <col min="1861" max="1861" width="11.33203125" style="33" customWidth="1"/>
    <col min="1862" max="1862" width="12.88671875" style="33" bestFit="1" customWidth="1"/>
    <col min="1863" max="1863" width="12.88671875" style="33" customWidth="1"/>
    <col min="1864" max="1864" width="12.88671875" style="33" bestFit="1" customWidth="1"/>
    <col min="1865" max="1865" width="12.88671875" style="33" customWidth="1"/>
    <col min="1866" max="1866" width="12.88671875" style="33" bestFit="1" customWidth="1"/>
    <col min="1867" max="1867" width="12.88671875" style="33" customWidth="1"/>
    <col min="1868" max="1868" width="12.88671875" style="33" bestFit="1" customWidth="1"/>
    <col min="1869" max="1869" width="12.88671875" style="33" customWidth="1"/>
    <col min="1870" max="1870" width="12.88671875" style="33" bestFit="1" customWidth="1"/>
    <col min="1871" max="1871" width="12.88671875" style="33" customWidth="1"/>
    <col min="1872" max="1872" width="12.88671875" style="33" bestFit="1" customWidth="1"/>
    <col min="1873" max="1873" width="12.88671875" style="33" customWidth="1"/>
    <col min="1874" max="1874" width="12.88671875" style="33" bestFit="1" customWidth="1"/>
    <col min="1875" max="1875" width="12.88671875" style="33" customWidth="1"/>
    <col min="1876" max="1876" width="11.33203125" style="33" bestFit="1" customWidth="1"/>
    <col min="1877" max="1877" width="11.33203125" style="33" customWidth="1"/>
    <col min="1878" max="1878" width="12.88671875" style="33" bestFit="1" customWidth="1"/>
    <col min="1879" max="1879" width="12.88671875" style="33" customWidth="1"/>
    <col min="1880" max="1880" width="11.33203125" style="33" bestFit="1" customWidth="1"/>
    <col min="1881" max="1881" width="11.33203125" style="33" customWidth="1"/>
    <col min="1882" max="1882" width="11.33203125" style="33" bestFit="1" customWidth="1"/>
    <col min="1883" max="1883" width="11.33203125" style="33" customWidth="1"/>
    <col min="1884" max="1884" width="12.88671875" style="33" bestFit="1" customWidth="1"/>
    <col min="1885" max="1885" width="12.88671875" style="33" customWidth="1"/>
    <col min="1886" max="1886" width="12.88671875" style="33" bestFit="1" customWidth="1"/>
    <col min="1887" max="1887" width="12.88671875" style="33" customWidth="1"/>
    <col min="1888" max="1888" width="12.88671875" style="33" bestFit="1" customWidth="1"/>
    <col min="1889" max="1889" width="12.88671875" style="33" customWidth="1"/>
    <col min="1890" max="1890" width="12.88671875" style="33" bestFit="1" customWidth="1"/>
    <col min="1891" max="1891" width="12.88671875" style="33" customWidth="1"/>
    <col min="1892" max="1892" width="12.88671875" style="33" bestFit="1" customWidth="1"/>
    <col min="1893" max="1893" width="12.88671875" style="33" customWidth="1"/>
    <col min="1894" max="1894" width="12.88671875" style="33" bestFit="1" customWidth="1"/>
    <col min="1895" max="1895" width="12.88671875" style="33" customWidth="1"/>
    <col min="1896" max="1896" width="12.88671875" style="33" bestFit="1" customWidth="1"/>
    <col min="1897" max="1897" width="12.88671875" style="33" customWidth="1"/>
    <col min="1898" max="1898" width="12.88671875" style="33" bestFit="1" customWidth="1"/>
    <col min="1899" max="1899" width="12.88671875" style="33" customWidth="1"/>
    <col min="1900" max="1900" width="11.33203125" style="33" bestFit="1" customWidth="1"/>
    <col min="1901" max="1901" width="11.33203125" style="33" customWidth="1"/>
    <col min="1902" max="1902" width="11.33203125" style="33" bestFit="1" customWidth="1"/>
    <col min="1903" max="1903" width="11.33203125" style="33" customWidth="1"/>
    <col min="1904" max="1904" width="12.88671875" style="33" bestFit="1" customWidth="1"/>
    <col min="1905" max="1905" width="12.88671875" style="33" customWidth="1"/>
    <col min="1906" max="1906" width="12.88671875" style="33" bestFit="1" customWidth="1"/>
    <col min="1907" max="1907" width="12.88671875" style="33" customWidth="1"/>
    <col min="1908" max="1908" width="12.88671875" style="33" bestFit="1" customWidth="1"/>
    <col min="1909" max="1909" width="12.88671875" style="33" customWidth="1"/>
    <col min="1910" max="1910" width="11.33203125" style="33" bestFit="1" customWidth="1"/>
    <col min="1911" max="1911" width="11.33203125" style="33" customWidth="1"/>
    <col min="1912" max="1912" width="12.88671875" style="33" bestFit="1" customWidth="1"/>
    <col min="1913" max="1913" width="12.88671875" style="33" customWidth="1"/>
    <col min="1914" max="1914" width="11.33203125" style="33" bestFit="1" customWidth="1"/>
    <col min="1915" max="1915" width="11.33203125" style="33" customWidth="1"/>
    <col min="1916" max="1916" width="12.88671875" style="33" bestFit="1" customWidth="1"/>
    <col min="1917" max="1917" width="12.88671875" style="33" customWidth="1"/>
    <col min="1918" max="1918" width="11.33203125" style="33" bestFit="1" customWidth="1"/>
    <col min="1919" max="1919" width="11.33203125" style="33" customWidth="1"/>
    <col min="1920" max="1920" width="11.33203125" style="33" bestFit="1" customWidth="1"/>
    <col min="1921" max="1921" width="11.33203125" style="33" customWidth="1"/>
    <col min="1922" max="1922" width="13.109375" style="33" bestFit="1" customWidth="1"/>
    <col min="1923" max="1923" width="8.88671875" style="33"/>
    <col min="1924" max="1924" width="12" style="33" bestFit="1" customWidth="1"/>
    <col min="1925" max="1925" width="10.44140625" style="33" bestFit="1" customWidth="1"/>
    <col min="1926" max="1926" width="8.44140625" style="33" bestFit="1" customWidth="1"/>
    <col min="1927" max="1927" width="15" style="33" bestFit="1" customWidth="1"/>
    <col min="1928" max="1928" width="10.5546875" style="33" customWidth="1"/>
    <col min="1929" max="2048" width="8.88671875" style="33"/>
    <col min="2049" max="2049" width="10.5546875" style="33" bestFit="1" customWidth="1"/>
    <col min="2050" max="2050" width="12.88671875" style="33" bestFit="1" customWidth="1"/>
    <col min="2051" max="2051" width="12.88671875" style="33" customWidth="1"/>
    <col min="2052" max="2052" width="12.88671875" style="33" bestFit="1" customWidth="1"/>
    <col min="2053" max="2053" width="12.88671875" style="33" customWidth="1"/>
    <col min="2054" max="2054" width="14" style="33" bestFit="1" customWidth="1"/>
    <col min="2055" max="2055" width="14" style="33" customWidth="1"/>
    <col min="2056" max="2056" width="11.33203125" style="33" bestFit="1" customWidth="1"/>
    <col min="2057" max="2057" width="11.33203125" style="33" customWidth="1"/>
    <col min="2058" max="2058" width="12.88671875" style="33" bestFit="1" customWidth="1"/>
    <col min="2059" max="2059" width="12.88671875" style="33" customWidth="1"/>
    <col min="2060" max="2060" width="11.33203125" style="33" bestFit="1" customWidth="1"/>
    <col min="2061" max="2061" width="11.33203125" style="33" customWidth="1"/>
    <col min="2062" max="2062" width="12.88671875" style="33" bestFit="1" customWidth="1"/>
    <col min="2063" max="2063" width="12.88671875" style="33" customWidth="1"/>
    <col min="2064" max="2064" width="12.88671875" style="33" bestFit="1" customWidth="1"/>
    <col min="2065" max="2065" width="12.88671875" style="33" customWidth="1"/>
    <col min="2066" max="2066" width="12.88671875" style="33" bestFit="1" customWidth="1"/>
    <col min="2067" max="2067" width="12.88671875" style="33" customWidth="1"/>
    <col min="2068" max="2068" width="12.88671875" style="33" bestFit="1" customWidth="1"/>
    <col min="2069" max="2069" width="12.88671875" style="33" customWidth="1"/>
    <col min="2070" max="2070" width="12.88671875" style="33" bestFit="1" customWidth="1"/>
    <col min="2071" max="2071" width="12.88671875" style="33" customWidth="1"/>
    <col min="2072" max="2072" width="11.33203125" style="33" bestFit="1" customWidth="1"/>
    <col min="2073" max="2073" width="11.33203125" style="33" customWidth="1"/>
    <col min="2074" max="2074" width="12.88671875" style="33" bestFit="1" customWidth="1"/>
    <col min="2075" max="2075" width="12.88671875" style="33" customWidth="1"/>
    <col min="2076" max="2076" width="11.33203125" style="33" bestFit="1" customWidth="1"/>
    <col min="2077" max="2077" width="11.33203125" style="33" customWidth="1"/>
    <col min="2078" max="2078" width="12.88671875" style="33" bestFit="1" customWidth="1"/>
    <col min="2079" max="2079" width="12.88671875" style="33" customWidth="1"/>
    <col min="2080" max="2080" width="12.88671875" style="33" bestFit="1" customWidth="1"/>
    <col min="2081" max="2081" width="12.88671875" style="33" customWidth="1"/>
    <col min="2082" max="2082" width="12.88671875" style="33" bestFit="1" customWidth="1"/>
    <col min="2083" max="2083" width="12.88671875" style="33" customWidth="1"/>
    <col min="2084" max="2084" width="12.88671875" style="33" bestFit="1" customWidth="1"/>
    <col min="2085" max="2085" width="12.88671875" style="33" customWidth="1"/>
    <col min="2086" max="2086" width="11.33203125" style="33" bestFit="1" customWidth="1"/>
    <col min="2087" max="2087" width="11.33203125" style="33" customWidth="1"/>
    <col min="2088" max="2088" width="12.88671875" style="33" bestFit="1" customWidth="1"/>
    <col min="2089" max="2089" width="12.88671875" style="33" customWidth="1"/>
    <col min="2090" max="2090" width="12.88671875" style="33" bestFit="1" customWidth="1"/>
    <col min="2091" max="2091" width="12.88671875" style="33" customWidth="1"/>
    <col min="2092" max="2092" width="12.88671875" style="33" bestFit="1" customWidth="1"/>
    <col min="2093" max="2093" width="12.88671875" style="33" customWidth="1"/>
    <col min="2094" max="2094" width="11.33203125" style="33" bestFit="1" customWidth="1"/>
    <col min="2095" max="2095" width="11.33203125" style="33" customWidth="1"/>
    <col min="2096" max="2096" width="11.33203125" style="33" bestFit="1" customWidth="1"/>
    <col min="2097" max="2097" width="11.33203125" style="33" customWidth="1"/>
    <col min="2098" max="2098" width="11.33203125" style="33" bestFit="1" customWidth="1"/>
    <col min="2099" max="2099" width="11.33203125" style="33" customWidth="1"/>
    <col min="2100" max="2100" width="12.88671875" style="33" bestFit="1" customWidth="1"/>
    <col min="2101" max="2101" width="12.88671875" style="33" customWidth="1"/>
    <col min="2102" max="2102" width="12.88671875" style="33" bestFit="1" customWidth="1"/>
    <col min="2103" max="2103" width="12.88671875" style="33" customWidth="1"/>
    <col min="2104" max="2104" width="12.88671875" style="33" bestFit="1" customWidth="1"/>
    <col min="2105" max="2105" width="12.88671875" style="33" customWidth="1"/>
    <col min="2106" max="2106" width="12.88671875" style="33" bestFit="1" customWidth="1"/>
    <col min="2107" max="2107" width="12.88671875" style="33" customWidth="1"/>
    <col min="2108" max="2108" width="12.88671875" style="33" bestFit="1" customWidth="1"/>
    <col min="2109" max="2109" width="12.88671875" style="33" customWidth="1"/>
    <col min="2110" max="2110" width="12.88671875" style="33" bestFit="1" customWidth="1"/>
    <col min="2111" max="2111" width="12.88671875" style="33" customWidth="1"/>
    <col min="2112" max="2112" width="12.88671875" style="33" bestFit="1" customWidth="1"/>
    <col min="2113" max="2113" width="12.88671875" style="33" customWidth="1"/>
    <col min="2114" max="2114" width="12.88671875" style="33" bestFit="1" customWidth="1"/>
    <col min="2115" max="2115" width="12.88671875" style="33" customWidth="1"/>
    <col min="2116" max="2116" width="11.33203125" style="33" bestFit="1" customWidth="1"/>
    <col min="2117" max="2117" width="11.33203125" style="33" customWidth="1"/>
    <col min="2118" max="2118" width="12.88671875" style="33" bestFit="1" customWidth="1"/>
    <col min="2119" max="2119" width="12.88671875" style="33" customWidth="1"/>
    <col min="2120" max="2120" width="12.88671875" style="33" bestFit="1" customWidth="1"/>
    <col min="2121" max="2121" width="12.88671875" style="33" customWidth="1"/>
    <col min="2122" max="2122" width="12.88671875" style="33" bestFit="1" customWidth="1"/>
    <col min="2123" max="2123" width="12.88671875" style="33" customWidth="1"/>
    <col min="2124" max="2124" width="12.88671875" style="33" bestFit="1" customWidth="1"/>
    <col min="2125" max="2125" width="12.88671875" style="33" customWidth="1"/>
    <col min="2126" max="2126" width="12.88671875" style="33" bestFit="1" customWidth="1"/>
    <col min="2127" max="2127" width="12.88671875" style="33" customWidth="1"/>
    <col min="2128" max="2128" width="12.88671875" style="33" bestFit="1" customWidth="1"/>
    <col min="2129" max="2129" width="12.88671875" style="33" customWidth="1"/>
    <col min="2130" max="2130" width="12.88671875" style="33" bestFit="1" customWidth="1"/>
    <col min="2131" max="2131" width="12.88671875" style="33" customWidth="1"/>
    <col min="2132" max="2132" width="11.33203125" style="33" bestFit="1" customWidth="1"/>
    <col min="2133" max="2133" width="11.33203125" style="33" customWidth="1"/>
    <col min="2134" max="2134" width="12.88671875" style="33" bestFit="1" customWidth="1"/>
    <col min="2135" max="2135" width="12.88671875" style="33" customWidth="1"/>
    <col min="2136" max="2136" width="11.33203125" style="33" bestFit="1" customWidth="1"/>
    <col min="2137" max="2137" width="11.33203125" style="33" customWidth="1"/>
    <col min="2138" max="2138" width="11.33203125" style="33" bestFit="1" customWidth="1"/>
    <col min="2139" max="2139" width="11.33203125" style="33" customWidth="1"/>
    <col min="2140" max="2140" width="12.88671875" style="33" bestFit="1" customWidth="1"/>
    <col min="2141" max="2141" width="12.88671875" style="33" customWidth="1"/>
    <col min="2142" max="2142" width="12.88671875" style="33" bestFit="1" customWidth="1"/>
    <col min="2143" max="2143" width="12.88671875" style="33" customWidth="1"/>
    <col min="2144" max="2144" width="12.88671875" style="33" bestFit="1" customWidth="1"/>
    <col min="2145" max="2145" width="12.88671875" style="33" customWidth="1"/>
    <col min="2146" max="2146" width="12.88671875" style="33" bestFit="1" customWidth="1"/>
    <col min="2147" max="2147" width="12.88671875" style="33" customWidth="1"/>
    <col min="2148" max="2148" width="12.88671875" style="33" bestFit="1" customWidth="1"/>
    <col min="2149" max="2149" width="12.88671875" style="33" customWidth="1"/>
    <col min="2150" max="2150" width="12.88671875" style="33" bestFit="1" customWidth="1"/>
    <col min="2151" max="2151" width="12.88671875" style="33" customWidth="1"/>
    <col min="2152" max="2152" width="12.88671875" style="33" bestFit="1" customWidth="1"/>
    <col min="2153" max="2153" width="12.88671875" style="33" customWidth="1"/>
    <col min="2154" max="2154" width="12.88671875" style="33" bestFit="1" customWidth="1"/>
    <col min="2155" max="2155" width="12.88671875" style="33" customWidth="1"/>
    <col min="2156" max="2156" width="11.33203125" style="33" bestFit="1" customWidth="1"/>
    <col min="2157" max="2157" width="11.33203125" style="33" customWidth="1"/>
    <col min="2158" max="2158" width="11.33203125" style="33" bestFit="1" customWidth="1"/>
    <col min="2159" max="2159" width="11.33203125" style="33" customWidth="1"/>
    <col min="2160" max="2160" width="12.88671875" style="33" bestFit="1" customWidth="1"/>
    <col min="2161" max="2161" width="12.88671875" style="33" customWidth="1"/>
    <col min="2162" max="2162" width="12.88671875" style="33" bestFit="1" customWidth="1"/>
    <col min="2163" max="2163" width="12.88671875" style="33" customWidth="1"/>
    <col min="2164" max="2164" width="12.88671875" style="33" bestFit="1" customWidth="1"/>
    <col min="2165" max="2165" width="12.88671875" style="33" customWidth="1"/>
    <col min="2166" max="2166" width="11.33203125" style="33" bestFit="1" customWidth="1"/>
    <col min="2167" max="2167" width="11.33203125" style="33" customWidth="1"/>
    <col min="2168" max="2168" width="12.88671875" style="33" bestFit="1" customWidth="1"/>
    <col min="2169" max="2169" width="12.88671875" style="33" customWidth="1"/>
    <col min="2170" max="2170" width="11.33203125" style="33" bestFit="1" customWidth="1"/>
    <col min="2171" max="2171" width="11.33203125" style="33" customWidth="1"/>
    <col min="2172" max="2172" width="12.88671875" style="33" bestFit="1" customWidth="1"/>
    <col min="2173" max="2173" width="12.88671875" style="33" customWidth="1"/>
    <col min="2174" max="2174" width="11.33203125" style="33" bestFit="1" customWidth="1"/>
    <col min="2175" max="2175" width="11.33203125" style="33" customWidth="1"/>
    <col min="2176" max="2176" width="11.33203125" style="33" bestFit="1" customWidth="1"/>
    <col min="2177" max="2177" width="11.33203125" style="33" customWidth="1"/>
    <col min="2178" max="2178" width="13.109375" style="33" bestFit="1" customWidth="1"/>
    <col min="2179" max="2179" width="8.88671875" style="33"/>
    <col min="2180" max="2180" width="12" style="33" bestFit="1" customWidth="1"/>
    <col min="2181" max="2181" width="10.44140625" style="33" bestFit="1" customWidth="1"/>
    <col min="2182" max="2182" width="8.44140625" style="33" bestFit="1" customWidth="1"/>
    <col min="2183" max="2183" width="15" style="33" bestFit="1" customWidth="1"/>
    <col min="2184" max="2184" width="10.5546875" style="33" customWidth="1"/>
    <col min="2185" max="2304" width="8.88671875" style="33"/>
    <col min="2305" max="2305" width="10.5546875" style="33" bestFit="1" customWidth="1"/>
    <col min="2306" max="2306" width="12.88671875" style="33" bestFit="1" customWidth="1"/>
    <col min="2307" max="2307" width="12.88671875" style="33" customWidth="1"/>
    <col min="2308" max="2308" width="12.88671875" style="33" bestFit="1" customWidth="1"/>
    <col min="2309" max="2309" width="12.88671875" style="33" customWidth="1"/>
    <col min="2310" max="2310" width="14" style="33" bestFit="1" customWidth="1"/>
    <col min="2311" max="2311" width="14" style="33" customWidth="1"/>
    <col min="2312" max="2312" width="11.33203125" style="33" bestFit="1" customWidth="1"/>
    <col min="2313" max="2313" width="11.33203125" style="33" customWidth="1"/>
    <col min="2314" max="2314" width="12.88671875" style="33" bestFit="1" customWidth="1"/>
    <col min="2315" max="2315" width="12.88671875" style="33" customWidth="1"/>
    <col min="2316" max="2316" width="11.33203125" style="33" bestFit="1" customWidth="1"/>
    <col min="2317" max="2317" width="11.33203125" style="33" customWidth="1"/>
    <col min="2318" max="2318" width="12.88671875" style="33" bestFit="1" customWidth="1"/>
    <col min="2319" max="2319" width="12.88671875" style="33" customWidth="1"/>
    <col min="2320" max="2320" width="12.88671875" style="33" bestFit="1" customWidth="1"/>
    <col min="2321" max="2321" width="12.88671875" style="33" customWidth="1"/>
    <col min="2322" max="2322" width="12.88671875" style="33" bestFit="1" customWidth="1"/>
    <col min="2323" max="2323" width="12.88671875" style="33" customWidth="1"/>
    <col min="2324" max="2324" width="12.88671875" style="33" bestFit="1" customWidth="1"/>
    <col min="2325" max="2325" width="12.88671875" style="33" customWidth="1"/>
    <col min="2326" max="2326" width="12.88671875" style="33" bestFit="1" customWidth="1"/>
    <col min="2327" max="2327" width="12.88671875" style="33" customWidth="1"/>
    <col min="2328" max="2328" width="11.33203125" style="33" bestFit="1" customWidth="1"/>
    <col min="2329" max="2329" width="11.33203125" style="33" customWidth="1"/>
    <col min="2330" max="2330" width="12.88671875" style="33" bestFit="1" customWidth="1"/>
    <col min="2331" max="2331" width="12.88671875" style="33" customWidth="1"/>
    <col min="2332" max="2332" width="11.33203125" style="33" bestFit="1" customWidth="1"/>
    <col min="2333" max="2333" width="11.33203125" style="33" customWidth="1"/>
    <col min="2334" max="2334" width="12.88671875" style="33" bestFit="1" customWidth="1"/>
    <col min="2335" max="2335" width="12.88671875" style="33" customWidth="1"/>
    <col min="2336" max="2336" width="12.88671875" style="33" bestFit="1" customWidth="1"/>
    <col min="2337" max="2337" width="12.88671875" style="33" customWidth="1"/>
    <col min="2338" max="2338" width="12.88671875" style="33" bestFit="1" customWidth="1"/>
    <col min="2339" max="2339" width="12.88671875" style="33" customWidth="1"/>
    <col min="2340" max="2340" width="12.88671875" style="33" bestFit="1" customWidth="1"/>
    <col min="2341" max="2341" width="12.88671875" style="33" customWidth="1"/>
    <col min="2342" max="2342" width="11.33203125" style="33" bestFit="1" customWidth="1"/>
    <col min="2343" max="2343" width="11.33203125" style="33" customWidth="1"/>
    <col min="2344" max="2344" width="12.88671875" style="33" bestFit="1" customWidth="1"/>
    <col min="2345" max="2345" width="12.88671875" style="33" customWidth="1"/>
    <col min="2346" max="2346" width="12.88671875" style="33" bestFit="1" customWidth="1"/>
    <col min="2347" max="2347" width="12.88671875" style="33" customWidth="1"/>
    <col min="2348" max="2348" width="12.88671875" style="33" bestFit="1" customWidth="1"/>
    <col min="2349" max="2349" width="12.88671875" style="33" customWidth="1"/>
    <col min="2350" max="2350" width="11.33203125" style="33" bestFit="1" customWidth="1"/>
    <col min="2351" max="2351" width="11.33203125" style="33" customWidth="1"/>
    <col min="2352" max="2352" width="11.33203125" style="33" bestFit="1" customWidth="1"/>
    <col min="2353" max="2353" width="11.33203125" style="33" customWidth="1"/>
    <col min="2354" max="2354" width="11.33203125" style="33" bestFit="1" customWidth="1"/>
    <col min="2355" max="2355" width="11.33203125" style="33" customWidth="1"/>
    <col min="2356" max="2356" width="12.88671875" style="33" bestFit="1" customWidth="1"/>
    <col min="2357" max="2357" width="12.88671875" style="33" customWidth="1"/>
    <col min="2358" max="2358" width="12.88671875" style="33" bestFit="1" customWidth="1"/>
    <col min="2359" max="2359" width="12.88671875" style="33" customWidth="1"/>
    <col min="2360" max="2360" width="12.88671875" style="33" bestFit="1" customWidth="1"/>
    <col min="2361" max="2361" width="12.88671875" style="33" customWidth="1"/>
    <col min="2362" max="2362" width="12.88671875" style="33" bestFit="1" customWidth="1"/>
    <col min="2363" max="2363" width="12.88671875" style="33" customWidth="1"/>
    <col min="2364" max="2364" width="12.88671875" style="33" bestFit="1" customWidth="1"/>
    <col min="2365" max="2365" width="12.88671875" style="33" customWidth="1"/>
    <col min="2366" max="2366" width="12.88671875" style="33" bestFit="1" customWidth="1"/>
    <col min="2367" max="2367" width="12.88671875" style="33" customWidth="1"/>
    <col min="2368" max="2368" width="12.88671875" style="33" bestFit="1" customWidth="1"/>
    <col min="2369" max="2369" width="12.88671875" style="33" customWidth="1"/>
    <col min="2370" max="2370" width="12.88671875" style="33" bestFit="1" customWidth="1"/>
    <col min="2371" max="2371" width="12.88671875" style="33" customWidth="1"/>
    <col min="2372" max="2372" width="11.33203125" style="33" bestFit="1" customWidth="1"/>
    <col min="2373" max="2373" width="11.33203125" style="33" customWidth="1"/>
    <col min="2374" max="2374" width="12.88671875" style="33" bestFit="1" customWidth="1"/>
    <col min="2375" max="2375" width="12.88671875" style="33" customWidth="1"/>
    <col min="2376" max="2376" width="12.88671875" style="33" bestFit="1" customWidth="1"/>
    <col min="2377" max="2377" width="12.88671875" style="33" customWidth="1"/>
    <col min="2378" max="2378" width="12.88671875" style="33" bestFit="1" customWidth="1"/>
    <col min="2379" max="2379" width="12.88671875" style="33" customWidth="1"/>
    <col min="2380" max="2380" width="12.88671875" style="33" bestFit="1" customWidth="1"/>
    <col min="2381" max="2381" width="12.88671875" style="33" customWidth="1"/>
    <col min="2382" max="2382" width="12.88671875" style="33" bestFit="1" customWidth="1"/>
    <col min="2383" max="2383" width="12.88671875" style="33" customWidth="1"/>
    <col min="2384" max="2384" width="12.88671875" style="33" bestFit="1" customWidth="1"/>
    <col min="2385" max="2385" width="12.88671875" style="33" customWidth="1"/>
    <col min="2386" max="2386" width="12.88671875" style="33" bestFit="1" customWidth="1"/>
    <col min="2387" max="2387" width="12.88671875" style="33" customWidth="1"/>
    <col min="2388" max="2388" width="11.33203125" style="33" bestFit="1" customWidth="1"/>
    <col min="2389" max="2389" width="11.33203125" style="33" customWidth="1"/>
    <col min="2390" max="2390" width="12.88671875" style="33" bestFit="1" customWidth="1"/>
    <col min="2391" max="2391" width="12.88671875" style="33" customWidth="1"/>
    <col min="2392" max="2392" width="11.33203125" style="33" bestFit="1" customWidth="1"/>
    <col min="2393" max="2393" width="11.33203125" style="33" customWidth="1"/>
    <col min="2394" max="2394" width="11.33203125" style="33" bestFit="1" customWidth="1"/>
    <col min="2395" max="2395" width="11.33203125" style="33" customWidth="1"/>
    <col min="2396" max="2396" width="12.88671875" style="33" bestFit="1" customWidth="1"/>
    <col min="2397" max="2397" width="12.88671875" style="33" customWidth="1"/>
    <col min="2398" max="2398" width="12.88671875" style="33" bestFit="1" customWidth="1"/>
    <col min="2399" max="2399" width="12.88671875" style="33" customWidth="1"/>
    <col min="2400" max="2400" width="12.88671875" style="33" bestFit="1" customWidth="1"/>
    <col min="2401" max="2401" width="12.88671875" style="33" customWidth="1"/>
    <col min="2402" max="2402" width="12.88671875" style="33" bestFit="1" customWidth="1"/>
    <col min="2403" max="2403" width="12.88671875" style="33" customWidth="1"/>
    <col min="2404" max="2404" width="12.88671875" style="33" bestFit="1" customWidth="1"/>
    <col min="2405" max="2405" width="12.88671875" style="33" customWidth="1"/>
    <col min="2406" max="2406" width="12.88671875" style="33" bestFit="1" customWidth="1"/>
    <col min="2407" max="2407" width="12.88671875" style="33" customWidth="1"/>
    <col min="2408" max="2408" width="12.88671875" style="33" bestFit="1" customWidth="1"/>
    <col min="2409" max="2409" width="12.88671875" style="33" customWidth="1"/>
    <col min="2410" max="2410" width="12.88671875" style="33" bestFit="1" customWidth="1"/>
    <col min="2411" max="2411" width="12.88671875" style="33" customWidth="1"/>
    <col min="2412" max="2412" width="11.33203125" style="33" bestFit="1" customWidth="1"/>
    <col min="2413" max="2413" width="11.33203125" style="33" customWidth="1"/>
    <col min="2414" max="2414" width="11.33203125" style="33" bestFit="1" customWidth="1"/>
    <col min="2415" max="2415" width="11.33203125" style="33" customWidth="1"/>
    <col min="2416" max="2416" width="12.88671875" style="33" bestFit="1" customWidth="1"/>
    <col min="2417" max="2417" width="12.88671875" style="33" customWidth="1"/>
    <col min="2418" max="2418" width="12.88671875" style="33" bestFit="1" customWidth="1"/>
    <col min="2419" max="2419" width="12.88671875" style="33" customWidth="1"/>
    <col min="2420" max="2420" width="12.88671875" style="33" bestFit="1" customWidth="1"/>
    <col min="2421" max="2421" width="12.88671875" style="33" customWidth="1"/>
    <col min="2422" max="2422" width="11.33203125" style="33" bestFit="1" customWidth="1"/>
    <col min="2423" max="2423" width="11.33203125" style="33" customWidth="1"/>
    <col min="2424" max="2424" width="12.88671875" style="33" bestFit="1" customWidth="1"/>
    <col min="2425" max="2425" width="12.88671875" style="33" customWidth="1"/>
    <col min="2426" max="2426" width="11.33203125" style="33" bestFit="1" customWidth="1"/>
    <col min="2427" max="2427" width="11.33203125" style="33" customWidth="1"/>
    <col min="2428" max="2428" width="12.88671875" style="33" bestFit="1" customWidth="1"/>
    <col min="2429" max="2429" width="12.88671875" style="33" customWidth="1"/>
    <col min="2430" max="2430" width="11.33203125" style="33" bestFit="1" customWidth="1"/>
    <col min="2431" max="2431" width="11.33203125" style="33" customWidth="1"/>
    <col min="2432" max="2432" width="11.33203125" style="33" bestFit="1" customWidth="1"/>
    <col min="2433" max="2433" width="11.33203125" style="33" customWidth="1"/>
    <col min="2434" max="2434" width="13.109375" style="33" bestFit="1" customWidth="1"/>
    <col min="2435" max="2435" width="8.88671875" style="33"/>
    <col min="2436" max="2436" width="12" style="33" bestFit="1" customWidth="1"/>
    <col min="2437" max="2437" width="10.44140625" style="33" bestFit="1" customWidth="1"/>
    <col min="2438" max="2438" width="8.44140625" style="33" bestFit="1" customWidth="1"/>
    <col min="2439" max="2439" width="15" style="33" bestFit="1" customWidth="1"/>
    <col min="2440" max="2440" width="10.5546875" style="33" customWidth="1"/>
    <col min="2441" max="2560" width="8.88671875" style="33"/>
    <col min="2561" max="2561" width="10.5546875" style="33" bestFit="1" customWidth="1"/>
    <col min="2562" max="2562" width="12.88671875" style="33" bestFit="1" customWidth="1"/>
    <col min="2563" max="2563" width="12.88671875" style="33" customWidth="1"/>
    <col min="2564" max="2564" width="12.88671875" style="33" bestFit="1" customWidth="1"/>
    <col min="2565" max="2565" width="12.88671875" style="33" customWidth="1"/>
    <col min="2566" max="2566" width="14" style="33" bestFit="1" customWidth="1"/>
    <col min="2567" max="2567" width="14" style="33" customWidth="1"/>
    <col min="2568" max="2568" width="11.33203125" style="33" bestFit="1" customWidth="1"/>
    <col min="2569" max="2569" width="11.33203125" style="33" customWidth="1"/>
    <col min="2570" max="2570" width="12.88671875" style="33" bestFit="1" customWidth="1"/>
    <col min="2571" max="2571" width="12.88671875" style="33" customWidth="1"/>
    <col min="2572" max="2572" width="11.33203125" style="33" bestFit="1" customWidth="1"/>
    <col min="2573" max="2573" width="11.33203125" style="33" customWidth="1"/>
    <col min="2574" max="2574" width="12.88671875" style="33" bestFit="1" customWidth="1"/>
    <col min="2575" max="2575" width="12.88671875" style="33" customWidth="1"/>
    <col min="2576" max="2576" width="12.88671875" style="33" bestFit="1" customWidth="1"/>
    <col min="2577" max="2577" width="12.88671875" style="33" customWidth="1"/>
    <col min="2578" max="2578" width="12.88671875" style="33" bestFit="1" customWidth="1"/>
    <col min="2579" max="2579" width="12.88671875" style="33" customWidth="1"/>
    <col min="2580" max="2580" width="12.88671875" style="33" bestFit="1" customWidth="1"/>
    <col min="2581" max="2581" width="12.88671875" style="33" customWidth="1"/>
    <col min="2582" max="2582" width="12.88671875" style="33" bestFit="1" customWidth="1"/>
    <col min="2583" max="2583" width="12.88671875" style="33" customWidth="1"/>
    <col min="2584" max="2584" width="11.33203125" style="33" bestFit="1" customWidth="1"/>
    <col min="2585" max="2585" width="11.33203125" style="33" customWidth="1"/>
    <col min="2586" max="2586" width="12.88671875" style="33" bestFit="1" customWidth="1"/>
    <col min="2587" max="2587" width="12.88671875" style="33" customWidth="1"/>
    <col min="2588" max="2588" width="11.33203125" style="33" bestFit="1" customWidth="1"/>
    <col min="2589" max="2589" width="11.33203125" style="33" customWidth="1"/>
    <col min="2590" max="2590" width="12.88671875" style="33" bestFit="1" customWidth="1"/>
    <col min="2591" max="2591" width="12.88671875" style="33" customWidth="1"/>
    <col min="2592" max="2592" width="12.88671875" style="33" bestFit="1" customWidth="1"/>
    <col min="2593" max="2593" width="12.88671875" style="33" customWidth="1"/>
    <col min="2594" max="2594" width="12.88671875" style="33" bestFit="1" customWidth="1"/>
    <col min="2595" max="2595" width="12.88671875" style="33" customWidth="1"/>
    <col min="2596" max="2596" width="12.88671875" style="33" bestFit="1" customWidth="1"/>
    <col min="2597" max="2597" width="12.88671875" style="33" customWidth="1"/>
    <col min="2598" max="2598" width="11.33203125" style="33" bestFit="1" customWidth="1"/>
    <col min="2599" max="2599" width="11.33203125" style="33" customWidth="1"/>
    <col min="2600" max="2600" width="12.88671875" style="33" bestFit="1" customWidth="1"/>
    <col min="2601" max="2601" width="12.88671875" style="33" customWidth="1"/>
    <col min="2602" max="2602" width="12.88671875" style="33" bestFit="1" customWidth="1"/>
    <col min="2603" max="2603" width="12.88671875" style="33" customWidth="1"/>
    <col min="2604" max="2604" width="12.88671875" style="33" bestFit="1" customWidth="1"/>
    <col min="2605" max="2605" width="12.88671875" style="33" customWidth="1"/>
    <col min="2606" max="2606" width="11.33203125" style="33" bestFit="1" customWidth="1"/>
    <col min="2607" max="2607" width="11.33203125" style="33" customWidth="1"/>
    <col min="2608" max="2608" width="11.33203125" style="33" bestFit="1" customWidth="1"/>
    <col min="2609" max="2609" width="11.33203125" style="33" customWidth="1"/>
    <col min="2610" max="2610" width="11.33203125" style="33" bestFit="1" customWidth="1"/>
    <col min="2611" max="2611" width="11.33203125" style="33" customWidth="1"/>
    <col min="2612" max="2612" width="12.88671875" style="33" bestFit="1" customWidth="1"/>
    <col min="2613" max="2613" width="12.88671875" style="33" customWidth="1"/>
    <col min="2614" max="2614" width="12.88671875" style="33" bestFit="1" customWidth="1"/>
    <col min="2615" max="2615" width="12.88671875" style="33" customWidth="1"/>
    <col min="2616" max="2616" width="12.88671875" style="33" bestFit="1" customWidth="1"/>
    <col min="2617" max="2617" width="12.88671875" style="33" customWidth="1"/>
    <col min="2618" max="2618" width="12.88671875" style="33" bestFit="1" customWidth="1"/>
    <col min="2619" max="2619" width="12.88671875" style="33" customWidth="1"/>
    <col min="2620" max="2620" width="12.88671875" style="33" bestFit="1" customWidth="1"/>
    <col min="2621" max="2621" width="12.88671875" style="33" customWidth="1"/>
    <col min="2622" max="2622" width="12.88671875" style="33" bestFit="1" customWidth="1"/>
    <col min="2623" max="2623" width="12.88671875" style="33" customWidth="1"/>
    <col min="2624" max="2624" width="12.88671875" style="33" bestFit="1" customWidth="1"/>
    <col min="2625" max="2625" width="12.88671875" style="33" customWidth="1"/>
    <col min="2626" max="2626" width="12.88671875" style="33" bestFit="1" customWidth="1"/>
    <col min="2627" max="2627" width="12.88671875" style="33" customWidth="1"/>
    <col min="2628" max="2628" width="11.33203125" style="33" bestFit="1" customWidth="1"/>
    <col min="2629" max="2629" width="11.33203125" style="33" customWidth="1"/>
    <col min="2630" max="2630" width="12.88671875" style="33" bestFit="1" customWidth="1"/>
    <col min="2631" max="2631" width="12.88671875" style="33" customWidth="1"/>
    <col min="2632" max="2632" width="12.88671875" style="33" bestFit="1" customWidth="1"/>
    <col min="2633" max="2633" width="12.88671875" style="33" customWidth="1"/>
    <col min="2634" max="2634" width="12.88671875" style="33" bestFit="1" customWidth="1"/>
    <col min="2635" max="2635" width="12.88671875" style="33" customWidth="1"/>
    <col min="2636" max="2636" width="12.88671875" style="33" bestFit="1" customWidth="1"/>
    <col min="2637" max="2637" width="12.88671875" style="33" customWidth="1"/>
    <col min="2638" max="2638" width="12.88671875" style="33" bestFit="1" customWidth="1"/>
    <col min="2639" max="2639" width="12.88671875" style="33" customWidth="1"/>
    <col min="2640" max="2640" width="12.88671875" style="33" bestFit="1" customWidth="1"/>
    <col min="2641" max="2641" width="12.88671875" style="33" customWidth="1"/>
    <col min="2642" max="2642" width="12.88671875" style="33" bestFit="1" customWidth="1"/>
    <col min="2643" max="2643" width="12.88671875" style="33" customWidth="1"/>
    <col min="2644" max="2644" width="11.33203125" style="33" bestFit="1" customWidth="1"/>
    <col min="2645" max="2645" width="11.33203125" style="33" customWidth="1"/>
    <col min="2646" max="2646" width="12.88671875" style="33" bestFit="1" customWidth="1"/>
    <col min="2647" max="2647" width="12.88671875" style="33" customWidth="1"/>
    <col min="2648" max="2648" width="11.33203125" style="33" bestFit="1" customWidth="1"/>
    <col min="2649" max="2649" width="11.33203125" style="33" customWidth="1"/>
    <col min="2650" max="2650" width="11.33203125" style="33" bestFit="1" customWidth="1"/>
    <col min="2651" max="2651" width="11.33203125" style="33" customWidth="1"/>
    <col min="2652" max="2652" width="12.88671875" style="33" bestFit="1" customWidth="1"/>
    <col min="2653" max="2653" width="12.88671875" style="33" customWidth="1"/>
    <col min="2654" max="2654" width="12.88671875" style="33" bestFit="1" customWidth="1"/>
    <col min="2655" max="2655" width="12.88671875" style="33" customWidth="1"/>
    <col min="2656" max="2656" width="12.88671875" style="33" bestFit="1" customWidth="1"/>
    <col min="2657" max="2657" width="12.88671875" style="33" customWidth="1"/>
    <col min="2658" max="2658" width="12.88671875" style="33" bestFit="1" customWidth="1"/>
    <col min="2659" max="2659" width="12.88671875" style="33" customWidth="1"/>
    <col min="2660" max="2660" width="12.88671875" style="33" bestFit="1" customWidth="1"/>
    <col min="2661" max="2661" width="12.88671875" style="33" customWidth="1"/>
    <col min="2662" max="2662" width="12.88671875" style="33" bestFit="1" customWidth="1"/>
    <col min="2663" max="2663" width="12.88671875" style="33" customWidth="1"/>
    <col min="2664" max="2664" width="12.88671875" style="33" bestFit="1" customWidth="1"/>
    <col min="2665" max="2665" width="12.88671875" style="33" customWidth="1"/>
    <col min="2666" max="2666" width="12.88671875" style="33" bestFit="1" customWidth="1"/>
    <col min="2667" max="2667" width="12.88671875" style="33" customWidth="1"/>
    <col min="2668" max="2668" width="11.33203125" style="33" bestFit="1" customWidth="1"/>
    <col min="2669" max="2669" width="11.33203125" style="33" customWidth="1"/>
    <col min="2670" max="2670" width="11.33203125" style="33" bestFit="1" customWidth="1"/>
    <col min="2671" max="2671" width="11.33203125" style="33" customWidth="1"/>
    <col min="2672" max="2672" width="12.88671875" style="33" bestFit="1" customWidth="1"/>
    <col min="2673" max="2673" width="12.88671875" style="33" customWidth="1"/>
    <col min="2674" max="2674" width="12.88671875" style="33" bestFit="1" customWidth="1"/>
    <col min="2675" max="2675" width="12.88671875" style="33" customWidth="1"/>
    <col min="2676" max="2676" width="12.88671875" style="33" bestFit="1" customWidth="1"/>
    <col min="2677" max="2677" width="12.88671875" style="33" customWidth="1"/>
    <col min="2678" max="2678" width="11.33203125" style="33" bestFit="1" customWidth="1"/>
    <col min="2679" max="2679" width="11.33203125" style="33" customWidth="1"/>
    <col min="2680" max="2680" width="12.88671875" style="33" bestFit="1" customWidth="1"/>
    <col min="2681" max="2681" width="12.88671875" style="33" customWidth="1"/>
    <col min="2682" max="2682" width="11.33203125" style="33" bestFit="1" customWidth="1"/>
    <col min="2683" max="2683" width="11.33203125" style="33" customWidth="1"/>
    <col min="2684" max="2684" width="12.88671875" style="33" bestFit="1" customWidth="1"/>
    <col min="2685" max="2685" width="12.88671875" style="33" customWidth="1"/>
    <col min="2686" max="2686" width="11.33203125" style="33" bestFit="1" customWidth="1"/>
    <col min="2687" max="2687" width="11.33203125" style="33" customWidth="1"/>
    <col min="2688" max="2688" width="11.33203125" style="33" bestFit="1" customWidth="1"/>
    <col min="2689" max="2689" width="11.33203125" style="33" customWidth="1"/>
    <col min="2690" max="2690" width="13.109375" style="33" bestFit="1" customWidth="1"/>
    <col min="2691" max="2691" width="8.88671875" style="33"/>
    <col min="2692" max="2692" width="12" style="33" bestFit="1" customWidth="1"/>
    <col min="2693" max="2693" width="10.44140625" style="33" bestFit="1" customWidth="1"/>
    <col min="2694" max="2694" width="8.44140625" style="33" bestFit="1" customWidth="1"/>
    <col min="2695" max="2695" width="15" style="33" bestFit="1" customWidth="1"/>
    <col min="2696" max="2696" width="10.5546875" style="33" customWidth="1"/>
    <col min="2697" max="2816" width="8.88671875" style="33"/>
    <col min="2817" max="2817" width="10.5546875" style="33" bestFit="1" customWidth="1"/>
    <col min="2818" max="2818" width="12.88671875" style="33" bestFit="1" customWidth="1"/>
    <col min="2819" max="2819" width="12.88671875" style="33" customWidth="1"/>
    <col min="2820" max="2820" width="12.88671875" style="33" bestFit="1" customWidth="1"/>
    <col min="2821" max="2821" width="12.88671875" style="33" customWidth="1"/>
    <col min="2822" max="2822" width="14" style="33" bestFit="1" customWidth="1"/>
    <col min="2823" max="2823" width="14" style="33" customWidth="1"/>
    <col min="2824" max="2824" width="11.33203125" style="33" bestFit="1" customWidth="1"/>
    <col min="2825" max="2825" width="11.33203125" style="33" customWidth="1"/>
    <col min="2826" max="2826" width="12.88671875" style="33" bestFit="1" customWidth="1"/>
    <col min="2827" max="2827" width="12.88671875" style="33" customWidth="1"/>
    <col min="2828" max="2828" width="11.33203125" style="33" bestFit="1" customWidth="1"/>
    <col min="2829" max="2829" width="11.33203125" style="33" customWidth="1"/>
    <col min="2830" max="2830" width="12.88671875" style="33" bestFit="1" customWidth="1"/>
    <col min="2831" max="2831" width="12.88671875" style="33" customWidth="1"/>
    <col min="2832" max="2832" width="12.88671875" style="33" bestFit="1" customWidth="1"/>
    <col min="2833" max="2833" width="12.88671875" style="33" customWidth="1"/>
    <col min="2834" max="2834" width="12.88671875" style="33" bestFit="1" customWidth="1"/>
    <col min="2835" max="2835" width="12.88671875" style="33" customWidth="1"/>
    <col min="2836" max="2836" width="12.88671875" style="33" bestFit="1" customWidth="1"/>
    <col min="2837" max="2837" width="12.88671875" style="33" customWidth="1"/>
    <col min="2838" max="2838" width="12.88671875" style="33" bestFit="1" customWidth="1"/>
    <col min="2839" max="2839" width="12.88671875" style="33" customWidth="1"/>
    <col min="2840" max="2840" width="11.33203125" style="33" bestFit="1" customWidth="1"/>
    <col min="2841" max="2841" width="11.33203125" style="33" customWidth="1"/>
    <col min="2842" max="2842" width="12.88671875" style="33" bestFit="1" customWidth="1"/>
    <col min="2843" max="2843" width="12.88671875" style="33" customWidth="1"/>
    <col min="2844" max="2844" width="11.33203125" style="33" bestFit="1" customWidth="1"/>
    <col min="2845" max="2845" width="11.33203125" style="33" customWidth="1"/>
    <col min="2846" max="2846" width="12.88671875" style="33" bestFit="1" customWidth="1"/>
    <col min="2847" max="2847" width="12.88671875" style="33" customWidth="1"/>
    <col min="2848" max="2848" width="12.88671875" style="33" bestFit="1" customWidth="1"/>
    <col min="2849" max="2849" width="12.88671875" style="33" customWidth="1"/>
    <col min="2850" max="2850" width="12.88671875" style="33" bestFit="1" customWidth="1"/>
    <col min="2851" max="2851" width="12.88671875" style="33" customWidth="1"/>
    <col min="2852" max="2852" width="12.88671875" style="33" bestFit="1" customWidth="1"/>
    <col min="2853" max="2853" width="12.88671875" style="33" customWidth="1"/>
    <col min="2854" max="2854" width="11.33203125" style="33" bestFit="1" customWidth="1"/>
    <col min="2855" max="2855" width="11.33203125" style="33" customWidth="1"/>
    <col min="2856" max="2856" width="12.88671875" style="33" bestFit="1" customWidth="1"/>
    <col min="2857" max="2857" width="12.88671875" style="33" customWidth="1"/>
    <col min="2858" max="2858" width="12.88671875" style="33" bestFit="1" customWidth="1"/>
    <col min="2859" max="2859" width="12.88671875" style="33" customWidth="1"/>
    <col min="2860" max="2860" width="12.88671875" style="33" bestFit="1" customWidth="1"/>
    <col min="2861" max="2861" width="12.88671875" style="33" customWidth="1"/>
    <col min="2862" max="2862" width="11.33203125" style="33" bestFit="1" customWidth="1"/>
    <col min="2863" max="2863" width="11.33203125" style="33" customWidth="1"/>
    <col min="2864" max="2864" width="11.33203125" style="33" bestFit="1" customWidth="1"/>
    <col min="2865" max="2865" width="11.33203125" style="33" customWidth="1"/>
    <col min="2866" max="2866" width="11.33203125" style="33" bestFit="1" customWidth="1"/>
    <col min="2867" max="2867" width="11.33203125" style="33" customWidth="1"/>
    <col min="2868" max="2868" width="12.88671875" style="33" bestFit="1" customWidth="1"/>
    <col min="2869" max="2869" width="12.88671875" style="33" customWidth="1"/>
    <col min="2870" max="2870" width="12.88671875" style="33" bestFit="1" customWidth="1"/>
    <col min="2871" max="2871" width="12.88671875" style="33" customWidth="1"/>
    <col min="2872" max="2872" width="12.88671875" style="33" bestFit="1" customWidth="1"/>
    <col min="2873" max="2873" width="12.88671875" style="33" customWidth="1"/>
    <col min="2874" max="2874" width="12.88671875" style="33" bestFit="1" customWidth="1"/>
    <col min="2875" max="2875" width="12.88671875" style="33" customWidth="1"/>
    <col min="2876" max="2876" width="12.88671875" style="33" bestFit="1" customWidth="1"/>
    <col min="2877" max="2877" width="12.88671875" style="33" customWidth="1"/>
    <col min="2878" max="2878" width="12.88671875" style="33" bestFit="1" customWidth="1"/>
    <col min="2879" max="2879" width="12.88671875" style="33" customWidth="1"/>
    <col min="2880" max="2880" width="12.88671875" style="33" bestFit="1" customWidth="1"/>
    <col min="2881" max="2881" width="12.88671875" style="33" customWidth="1"/>
    <col min="2882" max="2882" width="12.88671875" style="33" bestFit="1" customWidth="1"/>
    <col min="2883" max="2883" width="12.88671875" style="33" customWidth="1"/>
    <col min="2884" max="2884" width="11.33203125" style="33" bestFit="1" customWidth="1"/>
    <col min="2885" max="2885" width="11.33203125" style="33" customWidth="1"/>
    <col min="2886" max="2886" width="12.88671875" style="33" bestFit="1" customWidth="1"/>
    <col min="2887" max="2887" width="12.88671875" style="33" customWidth="1"/>
    <col min="2888" max="2888" width="12.88671875" style="33" bestFit="1" customWidth="1"/>
    <col min="2889" max="2889" width="12.88671875" style="33" customWidth="1"/>
    <col min="2890" max="2890" width="12.88671875" style="33" bestFit="1" customWidth="1"/>
    <col min="2891" max="2891" width="12.88671875" style="33" customWidth="1"/>
    <col min="2892" max="2892" width="12.88671875" style="33" bestFit="1" customWidth="1"/>
    <col min="2893" max="2893" width="12.88671875" style="33" customWidth="1"/>
    <col min="2894" max="2894" width="12.88671875" style="33" bestFit="1" customWidth="1"/>
    <col min="2895" max="2895" width="12.88671875" style="33" customWidth="1"/>
    <col min="2896" max="2896" width="12.88671875" style="33" bestFit="1" customWidth="1"/>
    <col min="2897" max="2897" width="12.88671875" style="33" customWidth="1"/>
    <col min="2898" max="2898" width="12.88671875" style="33" bestFit="1" customWidth="1"/>
    <col min="2899" max="2899" width="12.88671875" style="33" customWidth="1"/>
    <col min="2900" max="2900" width="11.33203125" style="33" bestFit="1" customWidth="1"/>
    <col min="2901" max="2901" width="11.33203125" style="33" customWidth="1"/>
    <col min="2902" max="2902" width="12.88671875" style="33" bestFit="1" customWidth="1"/>
    <col min="2903" max="2903" width="12.88671875" style="33" customWidth="1"/>
    <col min="2904" max="2904" width="11.33203125" style="33" bestFit="1" customWidth="1"/>
    <col min="2905" max="2905" width="11.33203125" style="33" customWidth="1"/>
    <col min="2906" max="2906" width="11.33203125" style="33" bestFit="1" customWidth="1"/>
    <col min="2907" max="2907" width="11.33203125" style="33" customWidth="1"/>
    <col min="2908" max="2908" width="12.88671875" style="33" bestFit="1" customWidth="1"/>
    <col min="2909" max="2909" width="12.88671875" style="33" customWidth="1"/>
    <col min="2910" max="2910" width="12.88671875" style="33" bestFit="1" customWidth="1"/>
    <col min="2911" max="2911" width="12.88671875" style="33" customWidth="1"/>
    <col min="2912" max="2912" width="12.88671875" style="33" bestFit="1" customWidth="1"/>
    <col min="2913" max="2913" width="12.88671875" style="33" customWidth="1"/>
    <col min="2914" max="2914" width="12.88671875" style="33" bestFit="1" customWidth="1"/>
    <col min="2915" max="2915" width="12.88671875" style="33" customWidth="1"/>
    <col min="2916" max="2916" width="12.88671875" style="33" bestFit="1" customWidth="1"/>
    <col min="2917" max="2917" width="12.88671875" style="33" customWidth="1"/>
    <col min="2918" max="2918" width="12.88671875" style="33" bestFit="1" customWidth="1"/>
    <col min="2919" max="2919" width="12.88671875" style="33" customWidth="1"/>
    <col min="2920" max="2920" width="12.88671875" style="33" bestFit="1" customWidth="1"/>
    <col min="2921" max="2921" width="12.88671875" style="33" customWidth="1"/>
    <col min="2922" max="2922" width="12.88671875" style="33" bestFit="1" customWidth="1"/>
    <col min="2923" max="2923" width="12.88671875" style="33" customWidth="1"/>
    <col min="2924" max="2924" width="11.33203125" style="33" bestFit="1" customWidth="1"/>
    <col min="2925" max="2925" width="11.33203125" style="33" customWidth="1"/>
    <col min="2926" max="2926" width="11.33203125" style="33" bestFit="1" customWidth="1"/>
    <col min="2927" max="2927" width="11.33203125" style="33" customWidth="1"/>
    <col min="2928" max="2928" width="12.88671875" style="33" bestFit="1" customWidth="1"/>
    <col min="2929" max="2929" width="12.88671875" style="33" customWidth="1"/>
    <col min="2930" max="2930" width="12.88671875" style="33" bestFit="1" customWidth="1"/>
    <col min="2931" max="2931" width="12.88671875" style="33" customWidth="1"/>
    <col min="2932" max="2932" width="12.88671875" style="33" bestFit="1" customWidth="1"/>
    <col min="2933" max="2933" width="12.88671875" style="33" customWidth="1"/>
    <col min="2934" max="2934" width="11.33203125" style="33" bestFit="1" customWidth="1"/>
    <col min="2935" max="2935" width="11.33203125" style="33" customWidth="1"/>
    <col min="2936" max="2936" width="12.88671875" style="33" bestFit="1" customWidth="1"/>
    <col min="2937" max="2937" width="12.88671875" style="33" customWidth="1"/>
    <col min="2938" max="2938" width="11.33203125" style="33" bestFit="1" customWidth="1"/>
    <col min="2939" max="2939" width="11.33203125" style="33" customWidth="1"/>
    <col min="2940" max="2940" width="12.88671875" style="33" bestFit="1" customWidth="1"/>
    <col min="2941" max="2941" width="12.88671875" style="33" customWidth="1"/>
    <col min="2942" max="2942" width="11.33203125" style="33" bestFit="1" customWidth="1"/>
    <col min="2943" max="2943" width="11.33203125" style="33" customWidth="1"/>
    <col min="2944" max="2944" width="11.33203125" style="33" bestFit="1" customWidth="1"/>
    <col min="2945" max="2945" width="11.33203125" style="33" customWidth="1"/>
    <col min="2946" max="2946" width="13.109375" style="33" bestFit="1" customWidth="1"/>
    <col min="2947" max="2947" width="8.88671875" style="33"/>
    <col min="2948" max="2948" width="12" style="33" bestFit="1" customWidth="1"/>
    <col min="2949" max="2949" width="10.44140625" style="33" bestFit="1" customWidth="1"/>
    <col min="2950" max="2950" width="8.44140625" style="33" bestFit="1" customWidth="1"/>
    <col min="2951" max="2951" width="15" style="33" bestFit="1" customWidth="1"/>
    <col min="2952" max="2952" width="10.5546875" style="33" customWidth="1"/>
    <col min="2953" max="3072" width="8.88671875" style="33"/>
    <col min="3073" max="3073" width="10.5546875" style="33" bestFit="1" customWidth="1"/>
    <col min="3074" max="3074" width="12.88671875" style="33" bestFit="1" customWidth="1"/>
    <col min="3075" max="3075" width="12.88671875" style="33" customWidth="1"/>
    <col min="3076" max="3076" width="12.88671875" style="33" bestFit="1" customWidth="1"/>
    <col min="3077" max="3077" width="12.88671875" style="33" customWidth="1"/>
    <col min="3078" max="3078" width="14" style="33" bestFit="1" customWidth="1"/>
    <col min="3079" max="3079" width="14" style="33" customWidth="1"/>
    <col min="3080" max="3080" width="11.33203125" style="33" bestFit="1" customWidth="1"/>
    <col min="3081" max="3081" width="11.33203125" style="33" customWidth="1"/>
    <col min="3082" max="3082" width="12.88671875" style="33" bestFit="1" customWidth="1"/>
    <col min="3083" max="3083" width="12.88671875" style="33" customWidth="1"/>
    <col min="3084" max="3084" width="11.33203125" style="33" bestFit="1" customWidth="1"/>
    <col min="3085" max="3085" width="11.33203125" style="33" customWidth="1"/>
    <col min="3086" max="3086" width="12.88671875" style="33" bestFit="1" customWidth="1"/>
    <col min="3087" max="3087" width="12.88671875" style="33" customWidth="1"/>
    <col min="3088" max="3088" width="12.88671875" style="33" bestFit="1" customWidth="1"/>
    <col min="3089" max="3089" width="12.88671875" style="33" customWidth="1"/>
    <col min="3090" max="3090" width="12.88671875" style="33" bestFit="1" customWidth="1"/>
    <col min="3091" max="3091" width="12.88671875" style="33" customWidth="1"/>
    <col min="3092" max="3092" width="12.88671875" style="33" bestFit="1" customWidth="1"/>
    <col min="3093" max="3093" width="12.88671875" style="33" customWidth="1"/>
    <col min="3094" max="3094" width="12.88671875" style="33" bestFit="1" customWidth="1"/>
    <col min="3095" max="3095" width="12.88671875" style="33" customWidth="1"/>
    <col min="3096" max="3096" width="11.33203125" style="33" bestFit="1" customWidth="1"/>
    <col min="3097" max="3097" width="11.33203125" style="33" customWidth="1"/>
    <col min="3098" max="3098" width="12.88671875" style="33" bestFit="1" customWidth="1"/>
    <col min="3099" max="3099" width="12.88671875" style="33" customWidth="1"/>
    <col min="3100" max="3100" width="11.33203125" style="33" bestFit="1" customWidth="1"/>
    <col min="3101" max="3101" width="11.33203125" style="33" customWidth="1"/>
    <col min="3102" max="3102" width="12.88671875" style="33" bestFit="1" customWidth="1"/>
    <col min="3103" max="3103" width="12.88671875" style="33" customWidth="1"/>
    <col min="3104" max="3104" width="12.88671875" style="33" bestFit="1" customWidth="1"/>
    <col min="3105" max="3105" width="12.88671875" style="33" customWidth="1"/>
    <col min="3106" max="3106" width="12.88671875" style="33" bestFit="1" customWidth="1"/>
    <col min="3107" max="3107" width="12.88671875" style="33" customWidth="1"/>
    <col min="3108" max="3108" width="12.88671875" style="33" bestFit="1" customWidth="1"/>
    <col min="3109" max="3109" width="12.88671875" style="33" customWidth="1"/>
    <col min="3110" max="3110" width="11.33203125" style="33" bestFit="1" customWidth="1"/>
    <col min="3111" max="3111" width="11.33203125" style="33" customWidth="1"/>
    <col min="3112" max="3112" width="12.88671875" style="33" bestFit="1" customWidth="1"/>
    <col min="3113" max="3113" width="12.88671875" style="33" customWidth="1"/>
    <col min="3114" max="3114" width="12.88671875" style="33" bestFit="1" customWidth="1"/>
    <col min="3115" max="3115" width="12.88671875" style="33" customWidth="1"/>
    <col min="3116" max="3116" width="12.88671875" style="33" bestFit="1" customWidth="1"/>
    <col min="3117" max="3117" width="12.88671875" style="33" customWidth="1"/>
    <col min="3118" max="3118" width="11.33203125" style="33" bestFit="1" customWidth="1"/>
    <col min="3119" max="3119" width="11.33203125" style="33" customWidth="1"/>
    <col min="3120" max="3120" width="11.33203125" style="33" bestFit="1" customWidth="1"/>
    <col min="3121" max="3121" width="11.33203125" style="33" customWidth="1"/>
    <col min="3122" max="3122" width="11.33203125" style="33" bestFit="1" customWidth="1"/>
    <col min="3123" max="3123" width="11.33203125" style="33" customWidth="1"/>
    <col min="3124" max="3124" width="12.88671875" style="33" bestFit="1" customWidth="1"/>
    <col min="3125" max="3125" width="12.88671875" style="33" customWidth="1"/>
    <col min="3126" max="3126" width="12.88671875" style="33" bestFit="1" customWidth="1"/>
    <col min="3127" max="3127" width="12.88671875" style="33" customWidth="1"/>
    <col min="3128" max="3128" width="12.88671875" style="33" bestFit="1" customWidth="1"/>
    <col min="3129" max="3129" width="12.88671875" style="33" customWidth="1"/>
    <col min="3130" max="3130" width="12.88671875" style="33" bestFit="1" customWidth="1"/>
    <col min="3131" max="3131" width="12.88671875" style="33" customWidth="1"/>
    <col min="3132" max="3132" width="12.88671875" style="33" bestFit="1" customWidth="1"/>
    <col min="3133" max="3133" width="12.88671875" style="33" customWidth="1"/>
    <col min="3134" max="3134" width="12.88671875" style="33" bestFit="1" customWidth="1"/>
    <col min="3135" max="3135" width="12.88671875" style="33" customWidth="1"/>
    <col min="3136" max="3136" width="12.88671875" style="33" bestFit="1" customWidth="1"/>
    <col min="3137" max="3137" width="12.88671875" style="33" customWidth="1"/>
    <col min="3138" max="3138" width="12.88671875" style="33" bestFit="1" customWidth="1"/>
    <col min="3139" max="3139" width="12.88671875" style="33" customWidth="1"/>
    <col min="3140" max="3140" width="11.33203125" style="33" bestFit="1" customWidth="1"/>
    <col min="3141" max="3141" width="11.33203125" style="33" customWidth="1"/>
    <col min="3142" max="3142" width="12.88671875" style="33" bestFit="1" customWidth="1"/>
    <col min="3143" max="3143" width="12.88671875" style="33" customWidth="1"/>
    <col min="3144" max="3144" width="12.88671875" style="33" bestFit="1" customWidth="1"/>
    <col min="3145" max="3145" width="12.88671875" style="33" customWidth="1"/>
    <col min="3146" max="3146" width="12.88671875" style="33" bestFit="1" customWidth="1"/>
    <col min="3147" max="3147" width="12.88671875" style="33" customWidth="1"/>
    <col min="3148" max="3148" width="12.88671875" style="33" bestFit="1" customWidth="1"/>
    <col min="3149" max="3149" width="12.88671875" style="33" customWidth="1"/>
    <col min="3150" max="3150" width="12.88671875" style="33" bestFit="1" customWidth="1"/>
    <col min="3151" max="3151" width="12.88671875" style="33" customWidth="1"/>
    <col min="3152" max="3152" width="12.88671875" style="33" bestFit="1" customWidth="1"/>
    <col min="3153" max="3153" width="12.88671875" style="33" customWidth="1"/>
    <col min="3154" max="3154" width="12.88671875" style="33" bestFit="1" customWidth="1"/>
    <col min="3155" max="3155" width="12.88671875" style="33" customWidth="1"/>
    <col min="3156" max="3156" width="11.33203125" style="33" bestFit="1" customWidth="1"/>
    <col min="3157" max="3157" width="11.33203125" style="33" customWidth="1"/>
    <col min="3158" max="3158" width="12.88671875" style="33" bestFit="1" customWidth="1"/>
    <col min="3159" max="3159" width="12.88671875" style="33" customWidth="1"/>
    <col min="3160" max="3160" width="11.33203125" style="33" bestFit="1" customWidth="1"/>
    <col min="3161" max="3161" width="11.33203125" style="33" customWidth="1"/>
    <col min="3162" max="3162" width="11.33203125" style="33" bestFit="1" customWidth="1"/>
    <col min="3163" max="3163" width="11.33203125" style="33" customWidth="1"/>
    <col min="3164" max="3164" width="12.88671875" style="33" bestFit="1" customWidth="1"/>
    <col min="3165" max="3165" width="12.88671875" style="33" customWidth="1"/>
    <col min="3166" max="3166" width="12.88671875" style="33" bestFit="1" customWidth="1"/>
    <col min="3167" max="3167" width="12.88671875" style="33" customWidth="1"/>
    <col min="3168" max="3168" width="12.88671875" style="33" bestFit="1" customWidth="1"/>
    <col min="3169" max="3169" width="12.88671875" style="33" customWidth="1"/>
    <col min="3170" max="3170" width="12.88671875" style="33" bestFit="1" customWidth="1"/>
    <col min="3171" max="3171" width="12.88671875" style="33" customWidth="1"/>
    <col min="3172" max="3172" width="12.88671875" style="33" bestFit="1" customWidth="1"/>
    <col min="3173" max="3173" width="12.88671875" style="33" customWidth="1"/>
    <col min="3174" max="3174" width="12.88671875" style="33" bestFit="1" customWidth="1"/>
    <col min="3175" max="3175" width="12.88671875" style="33" customWidth="1"/>
    <col min="3176" max="3176" width="12.88671875" style="33" bestFit="1" customWidth="1"/>
    <col min="3177" max="3177" width="12.88671875" style="33" customWidth="1"/>
    <col min="3178" max="3178" width="12.88671875" style="33" bestFit="1" customWidth="1"/>
    <col min="3179" max="3179" width="12.88671875" style="33" customWidth="1"/>
    <col min="3180" max="3180" width="11.33203125" style="33" bestFit="1" customWidth="1"/>
    <col min="3181" max="3181" width="11.33203125" style="33" customWidth="1"/>
    <col min="3182" max="3182" width="11.33203125" style="33" bestFit="1" customWidth="1"/>
    <col min="3183" max="3183" width="11.33203125" style="33" customWidth="1"/>
    <col min="3184" max="3184" width="12.88671875" style="33" bestFit="1" customWidth="1"/>
    <col min="3185" max="3185" width="12.88671875" style="33" customWidth="1"/>
    <col min="3186" max="3186" width="12.88671875" style="33" bestFit="1" customWidth="1"/>
    <col min="3187" max="3187" width="12.88671875" style="33" customWidth="1"/>
    <col min="3188" max="3188" width="12.88671875" style="33" bestFit="1" customWidth="1"/>
    <col min="3189" max="3189" width="12.88671875" style="33" customWidth="1"/>
    <col min="3190" max="3190" width="11.33203125" style="33" bestFit="1" customWidth="1"/>
    <col min="3191" max="3191" width="11.33203125" style="33" customWidth="1"/>
    <col min="3192" max="3192" width="12.88671875" style="33" bestFit="1" customWidth="1"/>
    <col min="3193" max="3193" width="12.88671875" style="33" customWidth="1"/>
    <col min="3194" max="3194" width="11.33203125" style="33" bestFit="1" customWidth="1"/>
    <col min="3195" max="3195" width="11.33203125" style="33" customWidth="1"/>
    <col min="3196" max="3196" width="12.88671875" style="33" bestFit="1" customWidth="1"/>
    <col min="3197" max="3197" width="12.88671875" style="33" customWidth="1"/>
    <col min="3198" max="3198" width="11.33203125" style="33" bestFit="1" customWidth="1"/>
    <col min="3199" max="3199" width="11.33203125" style="33" customWidth="1"/>
    <col min="3200" max="3200" width="11.33203125" style="33" bestFit="1" customWidth="1"/>
    <col min="3201" max="3201" width="11.33203125" style="33" customWidth="1"/>
    <col min="3202" max="3202" width="13.109375" style="33" bestFit="1" customWidth="1"/>
    <col min="3203" max="3203" width="8.88671875" style="33"/>
    <col min="3204" max="3204" width="12" style="33" bestFit="1" customWidth="1"/>
    <col min="3205" max="3205" width="10.44140625" style="33" bestFit="1" customWidth="1"/>
    <col min="3206" max="3206" width="8.44140625" style="33" bestFit="1" customWidth="1"/>
    <col min="3207" max="3207" width="15" style="33" bestFit="1" customWidth="1"/>
    <col min="3208" max="3208" width="10.5546875" style="33" customWidth="1"/>
    <col min="3209" max="3328" width="8.88671875" style="33"/>
    <col min="3329" max="3329" width="10.5546875" style="33" bestFit="1" customWidth="1"/>
    <col min="3330" max="3330" width="12.88671875" style="33" bestFit="1" customWidth="1"/>
    <col min="3331" max="3331" width="12.88671875" style="33" customWidth="1"/>
    <col min="3332" max="3332" width="12.88671875" style="33" bestFit="1" customWidth="1"/>
    <col min="3333" max="3333" width="12.88671875" style="33" customWidth="1"/>
    <col min="3334" max="3334" width="14" style="33" bestFit="1" customWidth="1"/>
    <col min="3335" max="3335" width="14" style="33" customWidth="1"/>
    <col min="3336" max="3336" width="11.33203125" style="33" bestFit="1" customWidth="1"/>
    <col min="3337" max="3337" width="11.33203125" style="33" customWidth="1"/>
    <col min="3338" max="3338" width="12.88671875" style="33" bestFit="1" customWidth="1"/>
    <col min="3339" max="3339" width="12.88671875" style="33" customWidth="1"/>
    <col min="3340" max="3340" width="11.33203125" style="33" bestFit="1" customWidth="1"/>
    <col min="3341" max="3341" width="11.33203125" style="33" customWidth="1"/>
    <col min="3342" max="3342" width="12.88671875" style="33" bestFit="1" customWidth="1"/>
    <col min="3343" max="3343" width="12.88671875" style="33" customWidth="1"/>
    <col min="3344" max="3344" width="12.88671875" style="33" bestFit="1" customWidth="1"/>
    <col min="3345" max="3345" width="12.88671875" style="33" customWidth="1"/>
    <col min="3346" max="3346" width="12.88671875" style="33" bestFit="1" customWidth="1"/>
    <col min="3347" max="3347" width="12.88671875" style="33" customWidth="1"/>
    <col min="3348" max="3348" width="12.88671875" style="33" bestFit="1" customWidth="1"/>
    <col min="3349" max="3349" width="12.88671875" style="33" customWidth="1"/>
    <col min="3350" max="3350" width="12.88671875" style="33" bestFit="1" customWidth="1"/>
    <col min="3351" max="3351" width="12.88671875" style="33" customWidth="1"/>
    <col min="3352" max="3352" width="11.33203125" style="33" bestFit="1" customWidth="1"/>
    <col min="3353" max="3353" width="11.33203125" style="33" customWidth="1"/>
    <col min="3354" max="3354" width="12.88671875" style="33" bestFit="1" customWidth="1"/>
    <col min="3355" max="3355" width="12.88671875" style="33" customWidth="1"/>
    <col min="3356" max="3356" width="11.33203125" style="33" bestFit="1" customWidth="1"/>
    <col min="3357" max="3357" width="11.33203125" style="33" customWidth="1"/>
    <col min="3358" max="3358" width="12.88671875" style="33" bestFit="1" customWidth="1"/>
    <col min="3359" max="3359" width="12.88671875" style="33" customWidth="1"/>
    <col min="3360" max="3360" width="12.88671875" style="33" bestFit="1" customWidth="1"/>
    <col min="3361" max="3361" width="12.88671875" style="33" customWidth="1"/>
    <col min="3362" max="3362" width="12.88671875" style="33" bestFit="1" customWidth="1"/>
    <col min="3363" max="3363" width="12.88671875" style="33" customWidth="1"/>
    <col min="3364" max="3364" width="12.88671875" style="33" bestFit="1" customWidth="1"/>
    <col min="3365" max="3365" width="12.88671875" style="33" customWidth="1"/>
    <col min="3366" max="3366" width="11.33203125" style="33" bestFit="1" customWidth="1"/>
    <col min="3367" max="3367" width="11.33203125" style="33" customWidth="1"/>
    <col min="3368" max="3368" width="12.88671875" style="33" bestFit="1" customWidth="1"/>
    <col min="3369" max="3369" width="12.88671875" style="33" customWidth="1"/>
    <col min="3370" max="3370" width="12.88671875" style="33" bestFit="1" customWidth="1"/>
    <col min="3371" max="3371" width="12.88671875" style="33" customWidth="1"/>
    <col min="3372" max="3372" width="12.88671875" style="33" bestFit="1" customWidth="1"/>
    <col min="3373" max="3373" width="12.88671875" style="33" customWidth="1"/>
    <col min="3374" max="3374" width="11.33203125" style="33" bestFit="1" customWidth="1"/>
    <col min="3375" max="3375" width="11.33203125" style="33" customWidth="1"/>
    <col min="3376" max="3376" width="11.33203125" style="33" bestFit="1" customWidth="1"/>
    <col min="3377" max="3377" width="11.33203125" style="33" customWidth="1"/>
    <col min="3378" max="3378" width="11.33203125" style="33" bestFit="1" customWidth="1"/>
    <col min="3379" max="3379" width="11.33203125" style="33" customWidth="1"/>
    <col min="3380" max="3380" width="12.88671875" style="33" bestFit="1" customWidth="1"/>
    <col min="3381" max="3381" width="12.88671875" style="33" customWidth="1"/>
    <col min="3382" max="3382" width="12.88671875" style="33" bestFit="1" customWidth="1"/>
    <col min="3383" max="3383" width="12.88671875" style="33" customWidth="1"/>
    <col min="3384" max="3384" width="12.88671875" style="33" bestFit="1" customWidth="1"/>
    <col min="3385" max="3385" width="12.88671875" style="33" customWidth="1"/>
    <col min="3386" max="3386" width="12.88671875" style="33" bestFit="1" customWidth="1"/>
    <col min="3387" max="3387" width="12.88671875" style="33" customWidth="1"/>
    <col min="3388" max="3388" width="12.88671875" style="33" bestFit="1" customWidth="1"/>
    <col min="3389" max="3389" width="12.88671875" style="33" customWidth="1"/>
    <col min="3390" max="3390" width="12.88671875" style="33" bestFit="1" customWidth="1"/>
    <col min="3391" max="3391" width="12.88671875" style="33" customWidth="1"/>
    <col min="3392" max="3392" width="12.88671875" style="33" bestFit="1" customWidth="1"/>
    <col min="3393" max="3393" width="12.88671875" style="33" customWidth="1"/>
    <col min="3394" max="3394" width="12.88671875" style="33" bestFit="1" customWidth="1"/>
    <col min="3395" max="3395" width="12.88671875" style="33" customWidth="1"/>
    <col min="3396" max="3396" width="11.33203125" style="33" bestFit="1" customWidth="1"/>
    <col min="3397" max="3397" width="11.33203125" style="33" customWidth="1"/>
    <col min="3398" max="3398" width="12.88671875" style="33" bestFit="1" customWidth="1"/>
    <col min="3399" max="3399" width="12.88671875" style="33" customWidth="1"/>
    <col min="3400" max="3400" width="12.88671875" style="33" bestFit="1" customWidth="1"/>
    <col min="3401" max="3401" width="12.88671875" style="33" customWidth="1"/>
    <col min="3402" max="3402" width="12.88671875" style="33" bestFit="1" customWidth="1"/>
    <col min="3403" max="3403" width="12.88671875" style="33" customWidth="1"/>
    <col min="3404" max="3404" width="12.88671875" style="33" bestFit="1" customWidth="1"/>
    <col min="3405" max="3405" width="12.88671875" style="33" customWidth="1"/>
    <col min="3406" max="3406" width="12.88671875" style="33" bestFit="1" customWidth="1"/>
    <col min="3407" max="3407" width="12.88671875" style="33" customWidth="1"/>
    <col min="3408" max="3408" width="12.88671875" style="33" bestFit="1" customWidth="1"/>
    <col min="3409" max="3409" width="12.88671875" style="33" customWidth="1"/>
    <col min="3410" max="3410" width="12.88671875" style="33" bestFit="1" customWidth="1"/>
    <col min="3411" max="3411" width="12.88671875" style="33" customWidth="1"/>
    <col min="3412" max="3412" width="11.33203125" style="33" bestFit="1" customWidth="1"/>
    <col min="3413" max="3413" width="11.33203125" style="33" customWidth="1"/>
    <col min="3414" max="3414" width="12.88671875" style="33" bestFit="1" customWidth="1"/>
    <col min="3415" max="3415" width="12.88671875" style="33" customWidth="1"/>
    <col min="3416" max="3416" width="11.33203125" style="33" bestFit="1" customWidth="1"/>
    <col min="3417" max="3417" width="11.33203125" style="33" customWidth="1"/>
    <col min="3418" max="3418" width="11.33203125" style="33" bestFit="1" customWidth="1"/>
    <col min="3419" max="3419" width="11.33203125" style="33" customWidth="1"/>
    <col min="3420" max="3420" width="12.88671875" style="33" bestFit="1" customWidth="1"/>
    <col min="3421" max="3421" width="12.88671875" style="33" customWidth="1"/>
    <col min="3422" max="3422" width="12.88671875" style="33" bestFit="1" customWidth="1"/>
    <col min="3423" max="3423" width="12.88671875" style="33" customWidth="1"/>
    <col min="3424" max="3424" width="12.88671875" style="33" bestFit="1" customWidth="1"/>
    <col min="3425" max="3425" width="12.88671875" style="33" customWidth="1"/>
    <col min="3426" max="3426" width="12.88671875" style="33" bestFit="1" customWidth="1"/>
    <col min="3427" max="3427" width="12.88671875" style="33" customWidth="1"/>
    <col min="3428" max="3428" width="12.88671875" style="33" bestFit="1" customWidth="1"/>
    <col min="3429" max="3429" width="12.88671875" style="33" customWidth="1"/>
    <col min="3430" max="3430" width="12.88671875" style="33" bestFit="1" customWidth="1"/>
    <col min="3431" max="3431" width="12.88671875" style="33" customWidth="1"/>
    <col min="3432" max="3432" width="12.88671875" style="33" bestFit="1" customWidth="1"/>
    <col min="3433" max="3433" width="12.88671875" style="33" customWidth="1"/>
    <col min="3434" max="3434" width="12.88671875" style="33" bestFit="1" customWidth="1"/>
    <col min="3435" max="3435" width="12.88671875" style="33" customWidth="1"/>
    <col min="3436" max="3436" width="11.33203125" style="33" bestFit="1" customWidth="1"/>
    <col min="3437" max="3437" width="11.33203125" style="33" customWidth="1"/>
    <col min="3438" max="3438" width="11.33203125" style="33" bestFit="1" customWidth="1"/>
    <col min="3439" max="3439" width="11.33203125" style="33" customWidth="1"/>
    <col min="3440" max="3440" width="12.88671875" style="33" bestFit="1" customWidth="1"/>
    <col min="3441" max="3441" width="12.88671875" style="33" customWidth="1"/>
    <col min="3442" max="3442" width="12.88671875" style="33" bestFit="1" customWidth="1"/>
    <col min="3443" max="3443" width="12.88671875" style="33" customWidth="1"/>
    <col min="3444" max="3444" width="12.88671875" style="33" bestFit="1" customWidth="1"/>
    <col min="3445" max="3445" width="12.88671875" style="33" customWidth="1"/>
    <col min="3446" max="3446" width="11.33203125" style="33" bestFit="1" customWidth="1"/>
    <col min="3447" max="3447" width="11.33203125" style="33" customWidth="1"/>
    <col min="3448" max="3448" width="12.88671875" style="33" bestFit="1" customWidth="1"/>
    <col min="3449" max="3449" width="12.88671875" style="33" customWidth="1"/>
    <col min="3450" max="3450" width="11.33203125" style="33" bestFit="1" customWidth="1"/>
    <col min="3451" max="3451" width="11.33203125" style="33" customWidth="1"/>
    <col min="3452" max="3452" width="12.88671875" style="33" bestFit="1" customWidth="1"/>
    <col min="3453" max="3453" width="12.88671875" style="33" customWidth="1"/>
    <col min="3454" max="3454" width="11.33203125" style="33" bestFit="1" customWidth="1"/>
    <col min="3455" max="3455" width="11.33203125" style="33" customWidth="1"/>
    <col min="3456" max="3456" width="11.33203125" style="33" bestFit="1" customWidth="1"/>
    <col min="3457" max="3457" width="11.33203125" style="33" customWidth="1"/>
    <col min="3458" max="3458" width="13.109375" style="33" bestFit="1" customWidth="1"/>
    <col min="3459" max="3459" width="8.88671875" style="33"/>
    <col min="3460" max="3460" width="12" style="33" bestFit="1" customWidth="1"/>
    <col min="3461" max="3461" width="10.44140625" style="33" bestFit="1" customWidth="1"/>
    <col min="3462" max="3462" width="8.44140625" style="33" bestFit="1" customWidth="1"/>
    <col min="3463" max="3463" width="15" style="33" bestFit="1" customWidth="1"/>
    <col min="3464" max="3464" width="10.5546875" style="33" customWidth="1"/>
    <col min="3465" max="3584" width="8.88671875" style="33"/>
    <col min="3585" max="3585" width="10.5546875" style="33" bestFit="1" customWidth="1"/>
    <col min="3586" max="3586" width="12.88671875" style="33" bestFit="1" customWidth="1"/>
    <col min="3587" max="3587" width="12.88671875" style="33" customWidth="1"/>
    <col min="3588" max="3588" width="12.88671875" style="33" bestFit="1" customWidth="1"/>
    <col min="3589" max="3589" width="12.88671875" style="33" customWidth="1"/>
    <col min="3590" max="3590" width="14" style="33" bestFit="1" customWidth="1"/>
    <col min="3591" max="3591" width="14" style="33" customWidth="1"/>
    <col min="3592" max="3592" width="11.33203125" style="33" bestFit="1" customWidth="1"/>
    <col min="3593" max="3593" width="11.33203125" style="33" customWidth="1"/>
    <col min="3594" max="3594" width="12.88671875" style="33" bestFit="1" customWidth="1"/>
    <col min="3595" max="3595" width="12.88671875" style="33" customWidth="1"/>
    <col min="3596" max="3596" width="11.33203125" style="33" bestFit="1" customWidth="1"/>
    <col min="3597" max="3597" width="11.33203125" style="33" customWidth="1"/>
    <col min="3598" max="3598" width="12.88671875" style="33" bestFit="1" customWidth="1"/>
    <col min="3599" max="3599" width="12.88671875" style="33" customWidth="1"/>
    <col min="3600" max="3600" width="12.88671875" style="33" bestFit="1" customWidth="1"/>
    <col min="3601" max="3601" width="12.88671875" style="33" customWidth="1"/>
    <col min="3602" max="3602" width="12.88671875" style="33" bestFit="1" customWidth="1"/>
    <col min="3603" max="3603" width="12.88671875" style="33" customWidth="1"/>
    <col min="3604" max="3604" width="12.88671875" style="33" bestFit="1" customWidth="1"/>
    <col min="3605" max="3605" width="12.88671875" style="33" customWidth="1"/>
    <col min="3606" max="3606" width="12.88671875" style="33" bestFit="1" customWidth="1"/>
    <col min="3607" max="3607" width="12.88671875" style="33" customWidth="1"/>
    <col min="3608" max="3608" width="11.33203125" style="33" bestFit="1" customWidth="1"/>
    <col min="3609" max="3609" width="11.33203125" style="33" customWidth="1"/>
    <col min="3610" max="3610" width="12.88671875" style="33" bestFit="1" customWidth="1"/>
    <col min="3611" max="3611" width="12.88671875" style="33" customWidth="1"/>
    <col min="3612" max="3612" width="11.33203125" style="33" bestFit="1" customWidth="1"/>
    <col min="3613" max="3613" width="11.33203125" style="33" customWidth="1"/>
    <col min="3614" max="3614" width="12.88671875" style="33" bestFit="1" customWidth="1"/>
    <col min="3615" max="3615" width="12.88671875" style="33" customWidth="1"/>
    <col min="3616" max="3616" width="12.88671875" style="33" bestFit="1" customWidth="1"/>
    <col min="3617" max="3617" width="12.88671875" style="33" customWidth="1"/>
    <col min="3618" max="3618" width="12.88671875" style="33" bestFit="1" customWidth="1"/>
    <col min="3619" max="3619" width="12.88671875" style="33" customWidth="1"/>
    <col min="3620" max="3620" width="12.88671875" style="33" bestFit="1" customWidth="1"/>
    <col min="3621" max="3621" width="12.88671875" style="33" customWidth="1"/>
    <col min="3622" max="3622" width="11.33203125" style="33" bestFit="1" customWidth="1"/>
    <col min="3623" max="3623" width="11.33203125" style="33" customWidth="1"/>
    <col min="3624" max="3624" width="12.88671875" style="33" bestFit="1" customWidth="1"/>
    <col min="3625" max="3625" width="12.88671875" style="33" customWidth="1"/>
    <col min="3626" max="3626" width="12.88671875" style="33" bestFit="1" customWidth="1"/>
    <col min="3627" max="3627" width="12.88671875" style="33" customWidth="1"/>
    <col min="3628" max="3628" width="12.88671875" style="33" bestFit="1" customWidth="1"/>
    <col min="3629" max="3629" width="12.88671875" style="33" customWidth="1"/>
    <col min="3630" max="3630" width="11.33203125" style="33" bestFit="1" customWidth="1"/>
    <col min="3631" max="3631" width="11.33203125" style="33" customWidth="1"/>
    <col min="3632" max="3632" width="11.33203125" style="33" bestFit="1" customWidth="1"/>
    <col min="3633" max="3633" width="11.33203125" style="33" customWidth="1"/>
    <col min="3634" max="3634" width="11.33203125" style="33" bestFit="1" customWidth="1"/>
    <col min="3635" max="3635" width="11.33203125" style="33" customWidth="1"/>
    <col min="3636" max="3636" width="12.88671875" style="33" bestFit="1" customWidth="1"/>
    <col min="3637" max="3637" width="12.88671875" style="33" customWidth="1"/>
    <col min="3638" max="3638" width="12.88671875" style="33" bestFit="1" customWidth="1"/>
    <col min="3639" max="3639" width="12.88671875" style="33" customWidth="1"/>
    <col min="3640" max="3640" width="12.88671875" style="33" bestFit="1" customWidth="1"/>
    <col min="3641" max="3641" width="12.88671875" style="33" customWidth="1"/>
    <col min="3642" max="3642" width="12.88671875" style="33" bestFit="1" customWidth="1"/>
    <col min="3643" max="3643" width="12.88671875" style="33" customWidth="1"/>
    <col min="3644" max="3644" width="12.88671875" style="33" bestFit="1" customWidth="1"/>
    <col min="3645" max="3645" width="12.88671875" style="33" customWidth="1"/>
    <col min="3646" max="3646" width="12.88671875" style="33" bestFit="1" customWidth="1"/>
    <col min="3647" max="3647" width="12.88671875" style="33" customWidth="1"/>
    <col min="3648" max="3648" width="12.88671875" style="33" bestFit="1" customWidth="1"/>
    <col min="3649" max="3649" width="12.88671875" style="33" customWidth="1"/>
    <col min="3650" max="3650" width="12.88671875" style="33" bestFit="1" customWidth="1"/>
    <col min="3651" max="3651" width="12.88671875" style="33" customWidth="1"/>
    <col min="3652" max="3652" width="11.33203125" style="33" bestFit="1" customWidth="1"/>
    <col min="3653" max="3653" width="11.33203125" style="33" customWidth="1"/>
    <col min="3654" max="3654" width="12.88671875" style="33" bestFit="1" customWidth="1"/>
    <col min="3655" max="3655" width="12.88671875" style="33" customWidth="1"/>
    <col min="3656" max="3656" width="12.88671875" style="33" bestFit="1" customWidth="1"/>
    <col min="3657" max="3657" width="12.88671875" style="33" customWidth="1"/>
    <col min="3658" max="3658" width="12.88671875" style="33" bestFit="1" customWidth="1"/>
    <col min="3659" max="3659" width="12.88671875" style="33" customWidth="1"/>
    <col min="3660" max="3660" width="12.88671875" style="33" bestFit="1" customWidth="1"/>
    <col min="3661" max="3661" width="12.88671875" style="33" customWidth="1"/>
    <col min="3662" max="3662" width="12.88671875" style="33" bestFit="1" customWidth="1"/>
    <col min="3663" max="3663" width="12.88671875" style="33" customWidth="1"/>
    <col min="3664" max="3664" width="12.88671875" style="33" bestFit="1" customWidth="1"/>
    <col min="3665" max="3665" width="12.88671875" style="33" customWidth="1"/>
    <col min="3666" max="3666" width="12.88671875" style="33" bestFit="1" customWidth="1"/>
    <col min="3667" max="3667" width="12.88671875" style="33" customWidth="1"/>
    <col min="3668" max="3668" width="11.33203125" style="33" bestFit="1" customWidth="1"/>
    <col min="3669" max="3669" width="11.33203125" style="33" customWidth="1"/>
    <col min="3670" max="3670" width="12.88671875" style="33" bestFit="1" customWidth="1"/>
    <col min="3671" max="3671" width="12.88671875" style="33" customWidth="1"/>
    <col min="3672" max="3672" width="11.33203125" style="33" bestFit="1" customWidth="1"/>
    <col min="3673" max="3673" width="11.33203125" style="33" customWidth="1"/>
    <col min="3674" max="3674" width="11.33203125" style="33" bestFit="1" customWidth="1"/>
    <col min="3675" max="3675" width="11.33203125" style="33" customWidth="1"/>
    <col min="3676" max="3676" width="12.88671875" style="33" bestFit="1" customWidth="1"/>
    <col min="3677" max="3677" width="12.88671875" style="33" customWidth="1"/>
    <col min="3678" max="3678" width="12.88671875" style="33" bestFit="1" customWidth="1"/>
    <col min="3679" max="3679" width="12.88671875" style="33" customWidth="1"/>
    <col min="3680" max="3680" width="12.88671875" style="33" bestFit="1" customWidth="1"/>
    <col min="3681" max="3681" width="12.88671875" style="33" customWidth="1"/>
    <col min="3682" max="3682" width="12.88671875" style="33" bestFit="1" customWidth="1"/>
    <col min="3683" max="3683" width="12.88671875" style="33" customWidth="1"/>
    <col min="3684" max="3684" width="12.88671875" style="33" bestFit="1" customWidth="1"/>
    <col min="3685" max="3685" width="12.88671875" style="33" customWidth="1"/>
    <col min="3686" max="3686" width="12.88671875" style="33" bestFit="1" customWidth="1"/>
    <col min="3687" max="3687" width="12.88671875" style="33" customWidth="1"/>
    <col min="3688" max="3688" width="12.88671875" style="33" bestFit="1" customWidth="1"/>
    <col min="3689" max="3689" width="12.88671875" style="33" customWidth="1"/>
    <col min="3690" max="3690" width="12.88671875" style="33" bestFit="1" customWidth="1"/>
    <col min="3691" max="3691" width="12.88671875" style="33" customWidth="1"/>
    <col min="3692" max="3692" width="11.33203125" style="33" bestFit="1" customWidth="1"/>
    <col min="3693" max="3693" width="11.33203125" style="33" customWidth="1"/>
    <col min="3694" max="3694" width="11.33203125" style="33" bestFit="1" customWidth="1"/>
    <col min="3695" max="3695" width="11.33203125" style="33" customWidth="1"/>
    <col min="3696" max="3696" width="12.88671875" style="33" bestFit="1" customWidth="1"/>
    <col min="3697" max="3697" width="12.88671875" style="33" customWidth="1"/>
    <col min="3698" max="3698" width="12.88671875" style="33" bestFit="1" customWidth="1"/>
    <col min="3699" max="3699" width="12.88671875" style="33" customWidth="1"/>
    <col min="3700" max="3700" width="12.88671875" style="33" bestFit="1" customWidth="1"/>
    <col min="3701" max="3701" width="12.88671875" style="33" customWidth="1"/>
    <col min="3702" max="3702" width="11.33203125" style="33" bestFit="1" customWidth="1"/>
    <col min="3703" max="3703" width="11.33203125" style="33" customWidth="1"/>
    <col min="3704" max="3704" width="12.88671875" style="33" bestFit="1" customWidth="1"/>
    <col min="3705" max="3705" width="12.88671875" style="33" customWidth="1"/>
    <col min="3706" max="3706" width="11.33203125" style="33" bestFit="1" customWidth="1"/>
    <col min="3707" max="3707" width="11.33203125" style="33" customWidth="1"/>
    <col min="3708" max="3708" width="12.88671875" style="33" bestFit="1" customWidth="1"/>
    <col min="3709" max="3709" width="12.88671875" style="33" customWidth="1"/>
    <col min="3710" max="3710" width="11.33203125" style="33" bestFit="1" customWidth="1"/>
    <col min="3711" max="3711" width="11.33203125" style="33" customWidth="1"/>
    <col min="3712" max="3712" width="11.33203125" style="33" bestFit="1" customWidth="1"/>
    <col min="3713" max="3713" width="11.33203125" style="33" customWidth="1"/>
    <col min="3714" max="3714" width="13.109375" style="33" bestFit="1" customWidth="1"/>
    <col min="3715" max="3715" width="8.88671875" style="33"/>
    <col min="3716" max="3716" width="12" style="33" bestFit="1" customWidth="1"/>
    <col min="3717" max="3717" width="10.44140625" style="33" bestFit="1" customWidth="1"/>
    <col min="3718" max="3718" width="8.44140625" style="33" bestFit="1" customWidth="1"/>
    <col min="3719" max="3719" width="15" style="33" bestFit="1" customWidth="1"/>
    <col min="3720" max="3720" width="10.5546875" style="33" customWidth="1"/>
    <col min="3721" max="3840" width="8.88671875" style="33"/>
    <col min="3841" max="3841" width="10.5546875" style="33" bestFit="1" customWidth="1"/>
    <col min="3842" max="3842" width="12.88671875" style="33" bestFit="1" customWidth="1"/>
    <col min="3843" max="3843" width="12.88671875" style="33" customWidth="1"/>
    <col min="3844" max="3844" width="12.88671875" style="33" bestFit="1" customWidth="1"/>
    <col min="3845" max="3845" width="12.88671875" style="33" customWidth="1"/>
    <col min="3846" max="3846" width="14" style="33" bestFit="1" customWidth="1"/>
    <col min="3847" max="3847" width="14" style="33" customWidth="1"/>
    <col min="3848" max="3848" width="11.33203125" style="33" bestFit="1" customWidth="1"/>
    <col min="3849" max="3849" width="11.33203125" style="33" customWidth="1"/>
    <col min="3850" max="3850" width="12.88671875" style="33" bestFit="1" customWidth="1"/>
    <col min="3851" max="3851" width="12.88671875" style="33" customWidth="1"/>
    <col min="3852" max="3852" width="11.33203125" style="33" bestFit="1" customWidth="1"/>
    <col min="3853" max="3853" width="11.33203125" style="33" customWidth="1"/>
    <col min="3854" max="3854" width="12.88671875" style="33" bestFit="1" customWidth="1"/>
    <col min="3855" max="3855" width="12.88671875" style="33" customWidth="1"/>
    <col min="3856" max="3856" width="12.88671875" style="33" bestFit="1" customWidth="1"/>
    <col min="3857" max="3857" width="12.88671875" style="33" customWidth="1"/>
    <col min="3858" max="3858" width="12.88671875" style="33" bestFit="1" customWidth="1"/>
    <col min="3859" max="3859" width="12.88671875" style="33" customWidth="1"/>
    <col min="3860" max="3860" width="12.88671875" style="33" bestFit="1" customWidth="1"/>
    <col min="3861" max="3861" width="12.88671875" style="33" customWidth="1"/>
    <col min="3862" max="3862" width="12.88671875" style="33" bestFit="1" customWidth="1"/>
    <col min="3863" max="3863" width="12.88671875" style="33" customWidth="1"/>
    <col min="3864" max="3864" width="11.33203125" style="33" bestFit="1" customWidth="1"/>
    <col min="3865" max="3865" width="11.33203125" style="33" customWidth="1"/>
    <col min="3866" max="3866" width="12.88671875" style="33" bestFit="1" customWidth="1"/>
    <col min="3867" max="3867" width="12.88671875" style="33" customWidth="1"/>
    <col min="3868" max="3868" width="11.33203125" style="33" bestFit="1" customWidth="1"/>
    <col min="3869" max="3869" width="11.33203125" style="33" customWidth="1"/>
    <col min="3870" max="3870" width="12.88671875" style="33" bestFit="1" customWidth="1"/>
    <col min="3871" max="3871" width="12.88671875" style="33" customWidth="1"/>
    <col min="3872" max="3872" width="12.88671875" style="33" bestFit="1" customWidth="1"/>
    <col min="3873" max="3873" width="12.88671875" style="33" customWidth="1"/>
    <col min="3874" max="3874" width="12.88671875" style="33" bestFit="1" customWidth="1"/>
    <col min="3875" max="3875" width="12.88671875" style="33" customWidth="1"/>
    <col min="3876" max="3876" width="12.88671875" style="33" bestFit="1" customWidth="1"/>
    <col min="3877" max="3877" width="12.88671875" style="33" customWidth="1"/>
    <col min="3878" max="3878" width="11.33203125" style="33" bestFit="1" customWidth="1"/>
    <col min="3879" max="3879" width="11.33203125" style="33" customWidth="1"/>
    <col min="3880" max="3880" width="12.88671875" style="33" bestFit="1" customWidth="1"/>
    <col min="3881" max="3881" width="12.88671875" style="33" customWidth="1"/>
    <col min="3882" max="3882" width="12.88671875" style="33" bestFit="1" customWidth="1"/>
    <col min="3883" max="3883" width="12.88671875" style="33" customWidth="1"/>
    <col min="3884" max="3884" width="12.88671875" style="33" bestFit="1" customWidth="1"/>
    <col min="3885" max="3885" width="12.88671875" style="33" customWidth="1"/>
    <col min="3886" max="3886" width="11.33203125" style="33" bestFit="1" customWidth="1"/>
    <col min="3887" max="3887" width="11.33203125" style="33" customWidth="1"/>
    <col min="3888" max="3888" width="11.33203125" style="33" bestFit="1" customWidth="1"/>
    <col min="3889" max="3889" width="11.33203125" style="33" customWidth="1"/>
    <col min="3890" max="3890" width="11.33203125" style="33" bestFit="1" customWidth="1"/>
    <col min="3891" max="3891" width="11.33203125" style="33" customWidth="1"/>
    <col min="3892" max="3892" width="12.88671875" style="33" bestFit="1" customWidth="1"/>
    <col min="3893" max="3893" width="12.88671875" style="33" customWidth="1"/>
    <col min="3894" max="3894" width="12.88671875" style="33" bestFit="1" customWidth="1"/>
    <col min="3895" max="3895" width="12.88671875" style="33" customWidth="1"/>
    <col min="3896" max="3896" width="12.88671875" style="33" bestFit="1" customWidth="1"/>
    <col min="3897" max="3897" width="12.88671875" style="33" customWidth="1"/>
    <col min="3898" max="3898" width="12.88671875" style="33" bestFit="1" customWidth="1"/>
    <col min="3899" max="3899" width="12.88671875" style="33" customWidth="1"/>
    <col min="3900" max="3900" width="12.88671875" style="33" bestFit="1" customWidth="1"/>
    <col min="3901" max="3901" width="12.88671875" style="33" customWidth="1"/>
    <col min="3902" max="3902" width="12.88671875" style="33" bestFit="1" customWidth="1"/>
    <col min="3903" max="3903" width="12.88671875" style="33" customWidth="1"/>
    <col min="3904" max="3904" width="12.88671875" style="33" bestFit="1" customWidth="1"/>
    <col min="3905" max="3905" width="12.88671875" style="33" customWidth="1"/>
    <col min="3906" max="3906" width="12.88671875" style="33" bestFit="1" customWidth="1"/>
    <col min="3907" max="3907" width="12.88671875" style="33" customWidth="1"/>
    <col min="3908" max="3908" width="11.33203125" style="33" bestFit="1" customWidth="1"/>
    <col min="3909" max="3909" width="11.33203125" style="33" customWidth="1"/>
    <col min="3910" max="3910" width="12.88671875" style="33" bestFit="1" customWidth="1"/>
    <col min="3911" max="3911" width="12.88671875" style="33" customWidth="1"/>
    <col min="3912" max="3912" width="12.88671875" style="33" bestFit="1" customWidth="1"/>
    <col min="3913" max="3913" width="12.88671875" style="33" customWidth="1"/>
    <col min="3914" max="3914" width="12.88671875" style="33" bestFit="1" customWidth="1"/>
    <col min="3915" max="3915" width="12.88671875" style="33" customWidth="1"/>
    <col min="3916" max="3916" width="12.88671875" style="33" bestFit="1" customWidth="1"/>
    <col min="3917" max="3917" width="12.88671875" style="33" customWidth="1"/>
    <col min="3918" max="3918" width="12.88671875" style="33" bestFit="1" customWidth="1"/>
    <col min="3919" max="3919" width="12.88671875" style="33" customWidth="1"/>
    <col min="3920" max="3920" width="12.88671875" style="33" bestFit="1" customWidth="1"/>
    <col min="3921" max="3921" width="12.88671875" style="33" customWidth="1"/>
    <col min="3922" max="3922" width="12.88671875" style="33" bestFit="1" customWidth="1"/>
    <col min="3923" max="3923" width="12.88671875" style="33" customWidth="1"/>
    <col min="3924" max="3924" width="11.33203125" style="33" bestFit="1" customWidth="1"/>
    <col min="3925" max="3925" width="11.33203125" style="33" customWidth="1"/>
    <col min="3926" max="3926" width="12.88671875" style="33" bestFit="1" customWidth="1"/>
    <col min="3927" max="3927" width="12.88671875" style="33" customWidth="1"/>
    <col min="3928" max="3928" width="11.33203125" style="33" bestFit="1" customWidth="1"/>
    <col min="3929" max="3929" width="11.33203125" style="33" customWidth="1"/>
    <col min="3930" max="3930" width="11.33203125" style="33" bestFit="1" customWidth="1"/>
    <col min="3931" max="3931" width="11.33203125" style="33" customWidth="1"/>
    <col min="3932" max="3932" width="12.88671875" style="33" bestFit="1" customWidth="1"/>
    <col min="3933" max="3933" width="12.88671875" style="33" customWidth="1"/>
    <col min="3934" max="3934" width="12.88671875" style="33" bestFit="1" customWidth="1"/>
    <col min="3935" max="3935" width="12.88671875" style="33" customWidth="1"/>
    <col min="3936" max="3936" width="12.88671875" style="33" bestFit="1" customWidth="1"/>
    <col min="3937" max="3937" width="12.88671875" style="33" customWidth="1"/>
    <col min="3938" max="3938" width="12.88671875" style="33" bestFit="1" customWidth="1"/>
    <col min="3939" max="3939" width="12.88671875" style="33" customWidth="1"/>
    <col min="3940" max="3940" width="12.88671875" style="33" bestFit="1" customWidth="1"/>
    <col min="3941" max="3941" width="12.88671875" style="33" customWidth="1"/>
    <col min="3942" max="3942" width="12.88671875" style="33" bestFit="1" customWidth="1"/>
    <col min="3943" max="3943" width="12.88671875" style="33" customWidth="1"/>
    <col min="3944" max="3944" width="12.88671875" style="33" bestFit="1" customWidth="1"/>
    <col min="3945" max="3945" width="12.88671875" style="33" customWidth="1"/>
    <col min="3946" max="3946" width="12.88671875" style="33" bestFit="1" customWidth="1"/>
    <col min="3947" max="3947" width="12.88671875" style="33" customWidth="1"/>
    <col min="3948" max="3948" width="11.33203125" style="33" bestFit="1" customWidth="1"/>
    <col min="3949" max="3949" width="11.33203125" style="33" customWidth="1"/>
    <col min="3950" max="3950" width="11.33203125" style="33" bestFit="1" customWidth="1"/>
    <col min="3951" max="3951" width="11.33203125" style="33" customWidth="1"/>
    <col min="3952" max="3952" width="12.88671875" style="33" bestFit="1" customWidth="1"/>
    <col min="3953" max="3953" width="12.88671875" style="33" customWidth="1"/>
    <col min="3954" max="3954" width="12.88671875" style="33" bestFit="1" customWidth="1"/>
    <col min="3955" max="3955" width="12.88671875" style="33" customWidth="1"/>
    <col min="3956" max="3956" width="12.88671875" style="33" bestFit="1" customWidth="1"/>
    <col min="3957" max="3957" width="12.88671875" style="33" customWidth="1"/>
    <col min="3958" max="3958" width="11.33203125" style="33" bestFit="1" customWidth="1"/>
    <col min="3959" max="3959" width="11.33203125" style="33" customWidth="1"/>
    <col min="3960" max="3960" width="12.88671875" style="33" bestFit="1" customWidth="1"/>
    <col min="3961" max="3961" width="12.88671875" style="33" customWidth="1"/>
    <col min="3962" max="3962" width="11.33203125" style="33" bestFit="1" customWidth="1"/>
    <col min="3963" max="3963" width="11.33203125" style="33" customWidth="1"/>
    <col min="3964" max="3964" width="12.88671875" style="33" bestFit="1" customWidth="1"/>
    <col min="3965" max="3965" width="12.88671875" style="33" customWidth="1"/>
    <col min="3966" max="3966" width="11.33203125" style="33" bestFit="1" customWidth="1"/>
    <col min="3967" max="3967" width="11.33203125" style="33" customWidth="1"/>
    <col min="3968" max="3968" width="11.33203125" style="33" bestFit="1" customWidth="1"/>
    <col min="3969" max="3969" width="11.33203125" style="33" customWidth="1"/>
    <col min="3970" max="3970" width="13.109375" style="33" bestFit="1" customWidth="1"/>
    <col min="3971" max="3971" width="8.88671875" style="33"/>
    <col min="3972" max="3972" width="12" style="33" bestFit="1" customWidth="1"/>
    <col min="3973" max="3973" width="10.44140625" style="33" bestFit="1" customWidth="1"/>
    <col min="3974" max="3974" width="8.44140625" style="33" bestFit="1" customWidth="1"/>
    <col min="3975" max="3975" width="15" style="33" bestFit="1" customWidth="1"/>
    <col min="3976" max="3976" width="10.5546875" style="33" customWidth="1"/>
    <col min="3977" max="4096" width="8.88671875" style="33"/>
    <col min="4097" max="4097" width="10.5546875" style="33" bestFit="1" customWidth="1"/>
    <col min="4098" max="4098" width="12.88671875" style="33" bestFit="1" customWidth="1"/>
    <col min="4099" max="4099" width="12.88671875" style="33" customWidth="1"/>
    <col min="4100" max="4100" width="12.88671875" style="33" bestFit="1" customWidth="1"/>
    <col min="4101" max="4101" width="12.88671875" style="33" customWidth="1"/>
    <col min="4102" max="4102" width="14" style="33" bestFit="1" customWidth="1"/>
    <col min="4103" max="4103" width="14" style="33" customWidth="1"/>
    <col min="4104" max="4104" width="11.33203125" style="33" bestFit="1" customWidth="1"/>
    <col min="4105" max="4105" width="11.33203125" style="33" customWidth="1"/>
    <col min="4106" max="4106" width="12.88671875" style="33" bestFit="1" customWidth="1"/>
    <col min="4107" max="4107" width="12.88671875" style="33" customWidth="1"/>
    <col min="4108" max="4108" width="11.33203125" style="33" bestFit="1" customWidth="1"/>
    <col min="4109" max="4109" width="11.33203125" style="33" customWidth="1"/>
    <col min="4110" max="4110" width="12.88671875" style="33" bestFit="1" customWidth="1"/>
    <col min="4111" max="4111" width="12.88671875" style="33" customWidth="1"/>
    <col min="4112" max="4112" width="12.88671875" style="33" bestFit="1" customWidth="1"/>
    <col min="4113" max="4113" width="12.88671875" style="33" customWidth="1"/>
    <col min="4114" max="4114" width="12.88671875" style="33" bestFit="1" customWidth="1"/>
    <col min="4115" max="4115" width="12.88671875" style="33" customWidth="1"/>
    <col min="4116" max="4116" width="12.88671875" style="33" bestFit="1" customWidth="1"/>
    <col min="4117" max="4117" width="12.88671875" style="33" customWidth="1"/>
    <col min="4118" max="4118" width="12.88671875" style="33" bestFit="1" customWidth="1"/>
    <col min="4119" max="4119" width="12.88671875" style="33" customWidth="1"/>
    <col min="4120" max="4120" width="11.33203125" style="33" bestFit="1" customWidth="1"/>
    <col min="4121" max="4121" width="11.33203125" style="33" customWidth="1"/>
    <col min="4122" max="4122" width="12.88671875" style="33" bestFit="1" customWidth="1"/>
    <col min="4123" max="4123" width="12.88671875" style="33" customWidth="1"/>
    <col min="4124" max="4124" width="11.33203125" style="33" bestFit="1" customWidth="1"/>
    <col min="4125" max="4125" width="11.33203125" style="33" customWidth="1"/>
    <col min="4126" max="4126" width="12.88671875" style="33" bestFit="1" customWidth="1"/>
    <col min="4127" max="4127" width="12.88671875" style="33" customWidth="1"/>
    <col min="4128" max="4128" width="12.88671875" style="33" bestFit="1" customWidth="1"/>
    <col min="4129" max="4129" width="12.88671875" style="33" customWidth="1"/>
    <col min="4130" max="4130" width="12.88671875" style="33" bestFit="1" customWidth="1"/>
    <col min="4131" max="4131" width="12.88671875" style="33" customWidth="1"/>
    <col min="4132" max="4132" width="12.88671875" style="33" bestFit="1" customWidth="1"/>
    <col min="4133" max="4133" width="12.88671875" style="33" customWidth="1"/>
    <col min="4134" max="4134" width="11.33203125" style="33" bestFit="1" customWidth="1"/>
    <col min="4135" max="4135" width="11.33203125" style="33" customWidth="1"/>
    <col min="4136" max="4136" width="12.88671875" style="33" bestFit="1" customWidth="1"/>
    <col min="4137" max="4137" width="12.88671875" style="33" customWidth="1"/>
    <col min="4138" max="4138" width="12.88671875" style="33" bestFit="1" customWidth="1"/>
    <col min="4139" max="4139" width="12.88671875" style="33" customWidth="1"/>
    <col min="4140" max="4140" width="12.88671875" style="33" bestFit="1" customWidth="1"/>
    <col min="4141" max="4141" width="12.88671875" style="33" customWidth="1"/>
    <col min="4142" max="4142" width="11.33203125" style="33" bestFit="1" customWidth="1"/>
    <col min="4143" max="4143" width="11.33203125" style="33" customWidth="1"/>
    <col min="4144" max="4144" width="11.33203125" style="33" bestFit="1" customWidth="1"/>
    <col min="4145" max="4145" width="11.33203125" style="33" customWidth="1"/>
    <col min="4146" max="4146" width="11.33203125" style="33" bestFit="1" customWidth="1"/>
    <col min="4147" max="4147" width="11.33203125" style="33" customWidth="1"/>
    <col min="4148" max="4148" width="12.88671875" style="33" bestFit="1" customWidth="1"/>
    <col min="4149" max="4149" width="12.88671875" style="33" customWidth="1"/>
    <col min="4150" max="4150" width="12.88671875" style="33" bestFit="1" customWidth="1"/>
    <col min="4151" max="4151" width="12.88671875" style="33" customWidth="1"/>
    <col min="4152" max="4152" width="12.88671875" style="33" bestFit="1" customWidth="1"/>
    <col min="4153" max="4153" width="12.88671875" style="33" customWidth="1"/>
    <col min="4154" max="4154" width="12.88671875" style="33" bestFit="1" customWidth="1"/>
    <col min="4155" max="4155" width="12.88671875" style="33" customWidth="1"/>
    <col min="4156" max="4156" width="12.88671875" style="33" bestFit="1" customWidth="1"/>
    <col min="4157" max="4157" width="12.88671875" style="33" customWidth="1"/>
    <col min="4158" max="4158" width="12.88671875" style="33" bestFit="1" customWidth="1"/>
    <col min="4159" max="4159" width="12.88671875" style="33" customWidth="1"/>
    <col min="4160" max="4160" width="12.88671875" style="33" bestFit="1" customWidth="1"/>
    <col min="4161" max="4161" width="12.88671875" style="33" customWidth="1"/>
    <col min="4162" max="4162" width="12.88671875" style="33" bestFit="1" customWidth="1"/>
    <col min="4163" max="4163" width="12.88671875" style="33" customWidth="1"/>
    <col min="4164" max="4164" width="11.33203125" style="33" bestFit="1" customWidth="1"/>
    <col min="4165" max="4165" width="11.33203125" style="33" customWidth="1"/>
    <col min="4166" max="4166" width="12.88671875" style="33" bestFit="1" customWidth="1"/>
    <col min="4167" max="4167" width="12.88671875" style="33" customWidth="1"/>
    <col min="4168" max="4168" width="12.88671875" style="33" bestFit="1" customWidth="1"/>
    <col min="4169" max="4169" width="12.88671875" style="33" customWidth="1"/>
    <col min="4170" max="4170" width="12.88671875" style="33" bestFit="1" customWidth="1"/>
    <col min="4171" max="4171" width="12.88671875" style="33" customWidth="1"/>
    <col min="4172" max="4172" width="12.88671875" style="33" bestFit="1" customWidth="1"/>
    <col min="4173" max="4173" width="12.88671875" style="33" customWidth="1"/>
    <col min="4174" max="4174" width="12.88671875" style="33" bestFit="1" customWidth="1"/>
    <col min="4175" max="4175" width="12.88671875" style="33" customWidth="1"/>
    <col min="4176" max="4176" width="12.88671875" style="33" bestFit="1" customWidth="1"/>
    <col min="4177" max="4177" width="12.88671875" style="33" customWidth="1"/>
    <col min="4178" max="4178" width="12.88671875" style="33" bestFit="1" customWidth="1"/>
    <col min="4179" max="4179" width="12.88671875" style="33" customWidth="1"/>
    <col min="4180" max="4180" width="11.33203125" style="33" bestFit="1" customWidth="1"/>
    <col min="4181" max="4181" width="11.33203125" style="33" customWidth="1"/>
    <col min="4182" max="4182" width="12.88671875" style="33" bestFit="1" customWidth="1"/>
    <col min="4183" max="4183" width="12.88671875" style="33" customWidth="1"/>
    <col min="4184" max="4184" width="11.33203125" style="33" bestFit="1" customWidth="1"/>
    <col min="4185" max="4185" width="11.33203125" style="33" customWidth="1"/>
    <col min="4186" max="4186" width="11.33203125" style="33" bestFit="1" customWidth="1"/>
    <col min="4187" max="4187" width="11.33203125" style="33" customWidth="1"/>
    <col min="4188" max="4188" width="12.88671875" style="33" bestFit="1" customWidth="1"/>
    <col min="4189" max="4189" width="12.88671875" style="33" customWidth="1"/>
    <col min="4190" max="4190" width="12.88671875" style="33" bestFit="1" customWidth="1"/>
    <col min="4191" max="4191" width="12.88671875" style="33" customWidth="1"/>
    <col min="4192" max="4192" width="12.88671875" style="33" bestFit="1" customWidth="1"/>
    <col min="4193" max="4193" width="12.88671875" style="33" customWidth="1"/>
    <col min="4194" max="4194" width="12.88671875" style="33" bestFit="1" customWidth="1"/>
    <col min="4195" max="4195" width="12.88671875" style="33" customWidth="1"/>
    <col min="4196" max="4196" width="12.88671875" style="33" bestFit="1" customWidth="1"/>
    <col min="4197" max="4197" width="12.88671875" style="33" customWidth="1"/>
    <col min="4198" max="4198" width="12.88671875" style="33" bestFit="1" customWidth="1"/>
    <col min="4199" max="4199" width="12.88671875" style="33" customWidth="1"/>
    <col min="4200" max="4200" width="12.88671875" style="33" bestFit="1" customWidth="1"/>
    <col min="4201" max="4201" width="12.88671875" style="33" customWidth="1"/>
    <col min="4202" max="4202" width="12.88671875" style="33" bestFit="1" customWidth="1"/>
    <col min="4203" max="4203" width="12.88671875" style="33" customWidth="1"/>
    <col min="4204" max="4204" width="11.33203125" style="33" bestFit="1" customWidth="1"/>
    <col min="4205" max="4205" width="11.33203125" style="33" customWidth="1"/>
    <col min="4206" max="4206" width="11.33203125" style="33" bestFit="1" customWidth="1"/>
    <col min="4207" max="4207" width="11.33203125" style="33" customWidth="1"/>
    <col min="4208" max="4208" width="12.88671875" style="33" bestFit="1" customWidth="1"/>
    <col min="4209" max="4209" width="12.88671875" style="33" customWidth="1"/>
    <col min="4210" max="4210" width="12.88671875" style="33" bestFit="1" customWidth="1"/>
    <col min="4211" max="4211" width="12.88671875" style="33" customWidth="1"/>
    <col min="4212" max="4212" width="12.88671875" style="33" bestFit="1" customWidth="1"/>
    <col min="4213" max="4213" width="12.88671875" style="33" customWidth="1"/>
    <col min="4214" max="4214" width="11.33203125" style="33" bestFit="1" customWidth="1"/>
    <col min="4215" max="4215" width="11.33203125" style="33" customWidth="1"/>
    <col min="4216" max="4216" width="12.88671875" style="33" bestFit="1" customWidth="1"/>
    <col min="4217" max="4217" width="12.88671875" style="33" customWidth="1"/>
    <col min="4218" max="4218" width="11.33203125" style="33" bestFit="1" customWidth="1"/>
    <col min="4219" max="4219" width="11.33203125" style="33" customWidth="1"/>
    <col min="4220" max="4220" width="12.88671875" style="33" bestFit="1" customWidth="1"/>
    <col min="4221" max="4221" width="12.88671875" style="33" customWidth="1"/>
    <col min="4222" max="4222" width="11.33203125" style="33" bestFit="1" customWidth="1"/>
    <col min="4223" max="4223" width="11.33203125" style="33" customWidth="1"/>
    <col min="4224" max="4224" width="11.33203125" style="33" bestFit="1" customWidth="1"/>
    <col min="4225" max="4225" width="11.33203125" style="33" customWidth="1"/>
    <col min="4226" max="4226" width="13.109375" style="33" bestFit="1" customWidth="1"/>
    <col min="4227" max="4227" width="8.88671875" style="33"/>
    <col min="4228" max="4228" width="12" style="33" bestFit="1" customWidth="1"/>
    <col min="4229" max="4229" width="10.44140625" style="33" bestFit="1" customWidth="1"/>
    <col min="4230" max="4230" width="8.44140625" style="33" bestFit="1" customWidth="1"/>
    <col min="4231" max="4231" width="15" style="33" bestFit="1" customWidth="1"/>
    <col min="4232" max="4232" width="10.5546875" style="33" customWidth="1"/>
    <col min="4233" max="4352" width="8.88671875" style="33"/>
    <col min="4353" max="4353" width="10.5546875" style="33" bestFit="1" customWidth="1"/>
    <col min="4354" max="4354" width="12.88671875" style="33" bestFit="1" customWidth="1"/>
    <col min="4355" max="4355" width="12.88671875" style="33" customWidth="1"/>
    <col min="4356" max="4356" width="12.88671875" style="33" bestFit="1" customWidth="1"/>
    <col min="4357" max="4357" width="12.88671875" style="33" customWidth="1"/>
    <col min="4358" max="4358" width="14" style="33" bestFit="1" customWidth="1"/>
    <col min="4359" max="4359" width="14" style="33" customWidth="1"/>
    <col min="4360" max="4360" width="11.33203125" style="33" bestFit="1" customWidth="1"/>
    <col min="4361" max="4361" width="11.33203125" style="33" customWidth="1"/>
    <col min="4362" max="4362" width="12.88671875" style="33" bestFit="1" customWidth="1"/>
    <col min="4363" max="4363" width="12.88671875" style="33" customWidth="1"/>
    <col min="4364" max="4364" width="11.33203125" style="33" bestFit="1" customWidth="1"/>
    <col min="4365" max="4365" width="11.33203125" style="33" customWidth="1"/>
    <col min="4366" max="4366" width="12.88671875" style="33" bestFit="1" customWidth="1"/>
    <col min="4367" max="4367" width="12.88671875" style="33" customWidth="1"/>
    <col min="4368" max="4368" width="12.88671875" style="33" bestFit="1" customWidth="1"/>
    <col min="4369" max="4369" width="12.88671875" style="33" customWidth="1"/>
    <col min="4370" max="4370" width="12.88671875" style="33" bestFit="1" customWidth="1"/>
    <col min="4371" max="4371" width="12.88671875" style="33" customWidth="1"/>
    <col min="4372" max="4372" width="12.88671875" style="33" bestFit="1" customWidth="1"/>
    <col min="4373" max="4373" width="12.88671875" style="33" customWidth="1"/>
    <col min="4374" max="4374" width="12.88671875" style="33" bestFit="1" customWidth="1"/>
    <col min="4375" max="4375" width="12.88671875" style="33" customWidth="1"/>
    <col min="4376" max="4376" width="11.33203125" style="33" bestFit="1" customWidth="1"/>
    <col min="4377" max="4377" width="11.33203125" style="33" customWidth="1"/>
    <col min="4378" max="4378" width="12.88671875" style="33" bestFit="1" customWidth="1"/>
    <col min="4379" max="4379" width="12.88671875" style="33" customWidth="1"/>
    <col min="4380" max="4380" width="11.33203125" style="33" bestFit="1" customWidth="1"/>
    <col min="4381" max="4381" width="11.33203125" style="33" customWidth="1"/>
    <col min="4382" max="4382" width="12.88671875" style="33" bestFit="1" customWidth="1"/>
    <col min="4383" max="4383" width="12.88671875" style="33" customWidth="1"/>
    <col min="4384" max="4384" width="12.88671875" style="33" bestFit="1" customWidth="1"/>
    <col min="4385" max="4385" width="12.88671875" style="33" customWidth="1"/>
    <col min="4386" max="4386" width="12.88671875" style="33" bestFit="1" customWidth="1"/>
    <col min="4387" max="4387" width="12.88671875" style="33" customWidth="1"/>
    <col min="4388" max="4388" width="12.88671875" style="33" bestFit="1" customWidth="1"/>
    <col min="4389" max="4389" width="12.88671875" style="33" customWidth="1"/>
    <col min="4390" max="4390" width="11.33203125" style="33" bestFit="1" customWidth="1"/>
    <col min="4391" max="4391" width="11.33203125" style="33" customWidth="1"/>
    <col min="4392" max="4392" width="12.88671875" style="33" bestFit="1" customWidth="1"/>
    <col min="4393" max="4393" width="12.88671875" style="33" customWidth="1"/>
    <col min="4394" max="4394" width="12.88671875" style="33" bestFit="1" customWidth="1"/>
    <col min="4395" max="4395" width="12.88671875" style="33" customWidth="1"/>
    <col min="4396" max="4396" width="12.88671875" style="33" bestFit="1" customWidth="1"/>
    <col min="4397" max="4397" width="12.88671875" style="33" customWidth="1"/>
    <col min="4398" max="4398" width="11.33203125" style="33" bestFit="1" customWidth="1"/>
    <col min="4399" max="4399" width="11.33203125" style="33" customWidth="1"/>
    <col min="4400" max="4400" width="11.33203125" style="33" bestFit="1" customWidth="1"/>
    <col min="4401" max="4401" width="11.33203125" style="33" customWidth="1"/>
    <col min="4402" max="4402" width="11.33203125" style="33" bestFit="1" customWidth="1"/>
    <col min="4403" max="4403" width="11.33203125" style="33" customWidth="1"/>
    <col min="4404" max="4404" width="12.88671875" style="33" bestFit="1" customWidth="1"/>
    <col min="4405" max="4405" width="12.88671875" style="33" customWidth="1"/>
    <col min="4406" max="4406" width="12.88671875" style="33" bestFit="1" customWidth="1"/>
    <col min="4407" max="4407" width="12.88671875" style="33" customWidth="1"/>
    <col min="4408" max="4408" width="12.88671875" style="33" bestFit="1" customWidth="1"/>
    <col min="4409" max="4409" width="12.88671875" style="33" customWidth="1"/>
    <col min="4410" max="4410" width="12.88671875" style="33" bestFit="1" customWidth="1"/>
    <col min="4411" max="4411" width="12.88671875" style="33" customWidth="1"/>
    <col min="4412" max="4412" width="12.88671875" style="33" bestFit="1" customWidth="1"/>
    <col min="4413" max="4413" width="12.88671875" style="33" customWidth="1"/>
    <col min="4414" max="4414" width="12.88671875" style="33" bestFit="1" customWidth="1"/>
    <col min="4415" max="4415" width="12.88671875" style="33" customWidth="1"/>
    <col min="4416" max="4416" width="12.88671875" style="33" bestFit="1" customWidth="1"/>
    <col min="4417" max="4417" width="12.88671875" style="33" customWidth="1"/>
    <col min="4418" max="4418" width="12.88671875" style="33" bestFit="1" customWidth="1"/>
    <col min="4419" max="4419" width="12.88671875" style="33" customWidth="1"/>
    <col min="4420" max="4420" width="11.33203125" style="33" bestFit="1" customWidth="1"/>
    <col min="4421" max="4421" width="11.33203125" style="33" customWidth="1"/>
    <col min="4422" max="4422" width="12.88671875" style="33" bestFit="1" customWidth="1"/>
    <col min="4423" max="4423" width="12.88671875" style="33" customWidth="1"/>
    <col min="4424" max="4424" width="12.88671875" style="33" bestFit="1" customWidth="1"/>
    <col min="4425" max="4425" width="12.88671875" style="33" customWidth="1"/>
    <col min="4426" max="4426" width="12.88671875" style="33" bestFit="1" customWidth="1"/>
    <col min="4427" max="4427" width="12.88671875" style="33" customWidth="1"/>
    <col min="4428" max="4428" width="12.88671875" style="33" bestFit="1" customWidth="1"/>
    <col min="4429" max="4429" width="12.88671875" style="33" customWidth="1"/>
    <col min="4430" max="4430" width="12.88671875" style="33" bestFit="1" customWidth="1"/>
    <col min="4431" max="4431" width="12.88671875" style="33" customWidth="1"/>
    <col min="4432" max="4432" width="12.88671875" style="33" bestFit="1" customWidth="1"/>
    <col min="4433" max="4433" width="12.88671875" style="33" customWidth="1"/>
    <col min="4434" max="4434" width="12.88671875" style="33" bestFit="1" customWidth="1"/>
    <col min="4435" max="4435" width="12.88671875" style="33" customWidth="1"/>
    <col min="4436" max="4436" width="11.33203125" style="33" bestFit="1" customWidth="1"/>
    <col min="4437" max="4437" width="11.33203125" style="33" customWidth="1"/>
    <col min="4438" max="4438" width="12.88671875" style="33" bestFit="1" customWidth="1"/>
    <col min="4439" max="4439" width="12.88671875" style="33" customWidth="1"/>
    <col min="4440" max="4440" width="11.33203125" style="33" bestFit="1" customWidth="1"/>
    <col min="4441" max="4441" width="11.33203125" style="33" customWidth="1"/>
    <col min="4442" max="4442" width="11.33203125" style="33" bestFit="1" customWidth="1"/>
    <col min="4443" max="4443" width="11.33203125" style="33" customWidth="1"/>
    <col min="4444" max="4444" width="12.88671875" style="33" bestFit="1" customWidth="1"/>
    <col min="4445" max="4445" width="12.88671875" style="33" customWidth="1"/>
    <col min="4446" max="4446" width="12.88671875" style="33" bestFit="1" customWidth="1"/>
    <col min="4447" max="4447" width="12.88671875" style="33" customWidth="1"/>
    <col min="4448" max="4448" width="12.88671875" style="33" bestFit="1" customWidth="1"/>
    <col min="4449" max="4449" width="12.88671875" style="33" customWidth="1"/>
    <col min="4450" max="4450" width="12.88671875" style="33" bestFit="1" customWidth="1"/>
    <col min="4451" max="4451" width="12.88671875" style="33" customWidth="1"/>
    <col min="4452" max="4452" width="12.88671875" style="33" bestFit="1" customWidth="1"/>
    <col min="4453" max="4453" width="12.88671875" style="33" customWidth="1"/>
    <col min="4454" max="4454" width="12.88671875" style="33" bestFit="1" customWidth="1"/>
    <col min="4455" max="4455" width="12.88671875" style="33" customWidth="1"/>
    <col min="4456" max="4456" width="12.88671875" style="33" bestFit="1" customWidth="1"/>
    <col min="4457" max="4457" width="12.88671875" style="33" customWidth="1"/>
    <col min="4458" max="4458" width="12.88671875" style="33" bestFit="1" customWidth="1"/>
    <col min="4459" max="4459" width="12.88671875" style="33" customWidth="1"/>
    <col min="4460" max="4460" width="11.33203125" style="33" bestFit="1" customWidth="1"/>
    <col min="4461" max="4461" width="11.33203125" style="33" customWidth="1"/>
    <col min="4462" max="4462" width="11.33203125" style="33" bestFit="1" customWidth="1"/>
    <col min="4463" max="4463" width="11.33203125" style="33" customWidth="1"/>
    <col min="4464" max="4464" width="12.88671875" style="33" bestFit="1" customWidth="1"/>
    <col min="4465" max="4465" width="12.88671875" style="33" customWidth="1"/>
    <col min="4466" max="4466" width="12.88671875" style="33" bestFit="1" customWidth="1"/>
    <col min="4467" max="4467" width="12.88671875" style="33" customWidth="1"/>
    <col min="4468" max="4468" width="12.88671875" style="33" bestFit="1" customWidth="1"/>
    <col min="4469" max="4469" width="12.88671875" style="33" customWidth="1"/>
    <col min="4470" max="4470" width="11.33203125" style="33" bestFit="1" customWidth="1"/>
    <col min="4471" max="4471" width="11.33203125" style="33" customWidth="1"/>
    <col min="4472" max="4472" width="12.88671875" style="33" bestFit="1" customWidth="1"/>
    <col min="4473" max="4473" width="12.88671875" style="33" customWidth="1"/>
    <col min="4474" max="4474" width="11.33203125" style="33" bestFit="1" customWidth="1"/>
    <col min="4475" max="4475" width="11.33203125" style="33" customWidth="1"/>
    <col min="4476" max="4476" width="12.88671875" style="33" bestFit="1" customWidth="1"/>
    <col min="4477" max="4477" width="12.88671875" style="33" customWidth="1"/>
    <col min="4478" max="4478" width="11.33203125" style="33" bestFit="1" customWidth="1"/>
    <col min="4479" max="4479" width="11.33203125" style="33" customWidth="1"/>
    <col min="4480" max="4480" width="11.33203125" style="33" bestFit="1" customWidth="1"/>
    <col min="4481" max="4481" width="11.33203125" style="33" customWidth="1"/>
    <col min="4482" max="4482" width="13.109375" style="33" bestFit="1" customWidth="1"/>
    <col min="4483" max="4483" width="8.88671875" style="33"/>
    <col min="4484" max="4484" width="12" style="33" bestFit="1" customWidth="1"/>
    <col min="4485" max="4485" width="10.44140625" style="33" bestFit="1" customWidth="1"/>
    <col min="4486" max="4486" width="8.44140625" style="33" bestFit="1" customWidth="1"/>
    <col min="4487" max="4487" width="15" style="33" bestFit="1" customWidth="1"/>
    <col min="4488" max="4488" width="10.5546875" style="33" customWidth="1"/>
    <col min="4489" max="4608" width="8.88671875" style="33"/>
    <col min="4609" max="4609" width="10.5546875" style="33" bestFit="1" customWidth="1"/>
    <col min="4610" max="4610" width="12.88671875" style="33" bestFit="1" customWidth="1"/>
    <col min="4611" max="4611" width="12.88671875" style="33" customWidth="1"/>
    <col min="4612" max="4612" width="12.88671875" style="33" bestFit="1" customWidth="1"/>
    <col min="4613" max="4613" width="12.88671875" style="33" customWidth="1"/>
    <col min="4614" max="4614" width="14" style="33" bestFit="1" customWidth="1"/>
    <col min="4615" max="4615" width="14" style="33" customWidth="1"/>
    <col min="4616" max="4616" width="11.33203125" style="33" bestFit="1" customWidth="1"/>
    <col min="4617" max="4617" width="11.33203125" style="33" customWidth="1"/>
    <col min="4618" max="4618" width="12.88671875" style="33" bestFit="1" customWidth="1"/>
    <col min="4619" max="4619" width="12.88671875" style="33" customWidth="1"/>
    <col min="4620" max="4620" width="11.33203125" style="33" bestFit="1" customWidth="1"/>
    <col min="4621" max="4621" width="11.33203125" style="33" customWidth="1"/>
    <col min="4622" max="4622" width="12.88671875" style="33" bestFit="1" customWidth="1"/>
    <col min="4623" max="4623" width="12.88671875" style="33" customWidth="1"/>
    <col min="4624" max="4624" width="12.88671875" style="33" bestFit="1" customWidth="1"/>
    <col min="4625" max="4625" width="12.88671875" style="33" customWidth="1"/>
    <col min="4626" max="4626" width="12.88671875" style="33" bestFit="1" customWidth="1"/>
    <col min="4627" max="4627" width="12.88671875" style="33" customWidth="1"/>
    <col min="4628" max="4628" width="12.88671875" style="33" bestFit="1" customWidth="1"/>
    <col min="4629" max="4629" width="12.88671875" style="33" customWidth="1"/>
    <col min="4630" max="4630" width="12.88671875" style="33" bestFit="1" customWidth="1"/>
    <col min="4631" max="4631" width="12.88671875" style="33" customWidth="1"/>
    <col min="4632" max="4632" width="11.33203125" style="33" bestFit="1" customWidth="1"/>
    <col min="4633" max="4633" width="11.33203125" style="33" customWidth="1"/>
    <col min="4634" max="4634" width="12.88671875" style="33" bestFit="1" customWidth="1"/>
    <col min="4635" max="4635" width="12.88671875" style="33" customWidth="1"/>
    <col min="4636" max="4636" width="11.33203125" style="33" bestFit="1" customWidth="1"/>
    <col min="4637" max="4637" width="11.33203125" style="33" customWidth="1"/>
    <col min="4638" max="4638" width="12.88671875" style="33" bestFit="1" customWidth="1"/>
    <col min="4639" max="4639" width="12.88671875" style="33" customWidth="1"/>
    <col min="4640" max="4640" width="12.88671875" style="33" bestFit="1" customWidth="1"/>
    <col min="4641" max="4641" width="12.88671875" style="33" customWidth="1"/>
    <col min="4642" max="4642" width="12.88671875" style="33" bestFit="1" customWidth="1"/>
    <col min="4643" max="4643" width="12.88671875" style="33" customWidth="1"/>
    <col min="4644" max="4644" width="12.88671875" style="33" bestFit="1" customWidth="1"/>
    <col min="4645" max="4645" width="12.88671875" style="33" customWidth="1"/>
    <col min="4646" max="4646" width="11.33203125" style="33" bestFit="1" customWidth="1"/>
    <col min="4647" max="4647" width="11.33203125" style="33" customWidth="1"/>
    <col min="4648" max="4648" width="12.88671875" style="33" bestFit="1" customWidth="1"/>
    <col min="4649" max="4649" width="12.88671875" style="33" customWidth="1"/>
    <col min="4650" max="4650" width="12.88671875" style="33" bestFit="1" customWidth="1"/>
    <col min="4651" max="4651" width="12.88671875" style="33" customWidth="1"/>
    <col min="4652" max="4652" width="12.88671875" style="33" bestFit="1" customWidth="1"/>
    <col min="4653" max="4653" width="12.88671875" style="33" customWidth="1"/>
    <col min="4654" max="4654" width="11.33203125" style="33" bestFit="1" customWidth="1"/>
    <col min="4655" max="4655" width="11.33203125" style="33" customWidth="1"/>
    <col min="4656" max="4656" width="11.33203125" style="33" bestFit="1" customWidth="1"/>
    <col min="4657" max="4657" width="11.33203125" style="33" customWidth="1"/>
    <col min="4658" max="4658" width="11.33203125" style="33" bestFit="1" customWidth="1"/>
    <col min="4659" max="4659" width="11.33203125" style="33" customWidth="1"/>
    <col min="4660" max="4660" width="12.88671875" style="33" bestFit="1" customWidth="1"/>
    <col min="4661" max="4661" width="12.88671875" style="33" customWidth="1"/>
    <col min="4662" max="4662" width="12.88671875" style="33" bestFit="1" customWidth="1"/>
    <col min="4663" max="4663" width="12.88671875" style="33" customWidth="1"/>
    <col min="4664" max="4664" width="12.88671875" style="33" bestFit="1" customWidth="1"/>
    <col min="4665" max="4665" width="12.88671875" style="33" customWidth="1"/>
    <col min="4666" max="4666" width="12.88671875" style="33" bestFit="1" customWidth="1"/>
    <col min="4667" max="4667" width="12.88671875" style="33" customWidth="1"/>
    <col min="4668" max="4668" width="12.88671875" style="33" bestFit="1" customWidth="1"/>
    <col min="4669" max="4669" width="12.88671875" style="33" customWidth="1"/>
    <col min="4670" max="4670" width="12.88671875" style="33" bestFit="1" customWidth="1"/>
    <col min="4671" max="4671" width="12.88671875" style="33" customWidth="1"/>
    <col min="4672" max="4672" width="12.88671875" style="33" bestFit="1" customWidth="1"/>
    <col min="4673" max="4673" width="12.88671875" style="33" customWidth="1"/>
    <col min="4674" max="4674" width="12.88671875" style="33" bestFit="1" customWidth="1"/>
    <col min="4675" max="4675" width="12.88671875" style="33" customWidth="1"/>
    <col min="4676" max="4676" width="11.33203125" style="33" bestFit="1" customWidth="1"/>
    <col min="4677" max="4677" width="11.33203125" style="33" customWidth="1"/>
    <col min="4678" max="4678" width="12.88671875" style="33" bestFit="1" customWidth="1"/>
    <col min="4679" max="4679" width="12.88671875" style="33" customWidth="1"/>
    <col min="4680" max="4680" width="12.88671875" style="33" bestFit="1" customWidth="1"/>
    <col min="4681" max="4681" width="12.88671875" style="33" customWidth="1"/>
    <col min="4682" max="4682" width="12.88671875" style="33" bestFit="1" customWidth="1"/>
    <col min="4683" max="4683" width="12.88671875" style="33" customWidth="1"/>
    <col min="4684" max="4684" width="12.88671875" style="33" bestFit="1" customWidth="1"/>
    <col min="4685" max="4685" width="12.88671875" style="33" customWidth="1"/>
    <col min="4686" max="4686" width="12.88671875" style="33" bestFit="1" customWidth="1"/>
    <col min="4687" max="4687" width="12.88671875" style="33" customWidth="1"/>
    <col min="4688" max="4688" width="12.88671875" style="33" bestFit="1" customWidth="1"/>
    <col min="4689" max="4689" width="12.88671875" style="33" customWidth="1"/>
    <col min="4690" max="4690" width="12.88671875" style="33" bestFit="1" customWidth="1"/>
    <col min="4691" max="4691" width="12.88671875" style="33" customWidth="1"/>
    <col min="4692" max="4692" width="11.33203125" style="33" bestFit="1" customWidth="1"/>
    <col min="4693" max="4693" width="11.33203125" style="33" customWidth="1"/>
    <col min="4694" max="4694" width="12.88671875" style="33" bestFit="1" customWidth="1"/>
    <col min="4695" max="4695" width="12.88671875" style="33" customWidth="1"/>
    <col min="4696" max="4696" width="11.33203125" style="33" bestFit="1" customWidth="1"/>
    <col min="4697" max="4697" width="11.33203125" style="33" customWidth="1"/>
    <col min="4698" max="4698" width="11.33203125" style="33" bestFit="1" customWidth="1"/>
    <col min="4699" max="4699" width="11.33203125" style="33" customWidth="1"/>
    <col min="4700" max="4700" width="12.88671875" style="33" bestFit="1" customWidth="1"/>
    <col min="4701" max="4701" width="12.88671875" style="33" customWidth="1"/>
    <col min="4702" max="4702" width="12.88671875" style="33" bestFit="1" customWidth="1"/>
    <col min="4703" max="4703" width="12.88671875" style="33" customWidth="1"/>
    <col min="4704" max="4704" width="12.88671875" style="33" bestFit="1" customWidth="1"/>
    <col min="4705" max="4705" width="12.88671875" style="33" customWidth="1"/>
    <col min="4706" max="4706" width="12.88671875" style="33" bestFit="1" customWidth="1"/>
    <col min="4707" max="4707" width="12.88671875" style="33" customWidth="1"/>
    <col min="4708" max="4708" width="12.88671875" style="33" bestFit="1" customWidth="1"/>
    <col min="4709" max="4709" width="12.88671875" style="33" customWidth="1"/>
    <col min="4710" max="4710" width="12.88671875" style="33" bestFit="1" customWidth="1"/>
    <col min="4711" max="4711" width="12.88671875" style="33" customWidth="1"/>
    <col min="4712" max="4712" width="12.88671875" style="33" bestFit="1" customWidth="1"/>
    <col min="4713" max="4713" width="12.88671875" style="33" customWidth="1"/>
    <col min="4714" max="4714" width="12.88671875" style="33" bestFit="1" customWidth="1"/>
    <col min="4715" max="4715" width="12.88671875" style="33" customWidth="1"/>
    <col min="4716" max="4716" width="11.33203125" style="33" bestFit="1" customWidth="1"/>
    <col min="4717" max="4717" width="11.33203125" style="33" customWidth="1"/>
    <col min="4718" max="4718" width="11.33203125" style="33" bestFit="1" customWidth="1"/>
    <col min="4719" max="4719" width="11.33203125" style="33" customWidth="1"/>
    <col min="4720" max="4720" width="12.88671875" style="33" bestFit="1" customWidth="1"/>
    <col min="4721" max="4721" width="12.88671875" style="33" customWidth="1"/>
    <col min="4722" max="4722" width="12.88671875" style="33" bestFit="1" customWidth="1"/>
    <col min="4723" max="4723" width="12.88671875" style="33" customWidth="1"/>
    <col min="4724" max="4724" width="12.88671875" style="33" bestFit="1" customWidth="1"/>
    <col min="4725" max="4725" width="12.88671875" style="33" customWidth="1"/>
    <col min="4726" max="4726" width="11.33203125" style="33" bestFit="1" customWidth="1"/>
    <col min="4727" max="4727" width="11.33203125" style="33" customWidth="1"/>
    <col min="4728" max="4728" width="12.88671875" style="33" bestFit="1" customWidth="1"/>
    <col min="4729" max="4729" width="12.88671875" style="33" customWidth="1"/>
    <col min="4730" max="4730" width="11.33203125" style="33" bestFit="1" customWidth="1"/>
    <col min="4731" max="4731" width="11.33203125" style="33" customWidth="1"/>
    <col min="4732" max="4732" width="12.88671875" style="33" bestFit="1" customWidth="1"/>
    <col min="4733" max="4733" width="12.88671875" style="33" customWidth="1"/>
    <col min="4734" max="4734" width="11.33203125" style="33" bestFit="1" customWidth="1"/>
    <col min="4735" max="4735" width="11.33203125" style="33" customWidth="1"/>
    <col min="4736" max="4736" width="11.33203125" style="33" bestFit="1" customWidth="1"/>
    <col min="4737" max="4737" width="11.33203125" style="33" customWidth="1"/>
    <col min="4738" max="4738" width="13.109375" style="33" bestFit="1" customWidth="1"/>
    <col min="4739" max="4739" width="8.88671875" style="33"/>
    <col min="4740" max="4740" width="12" style="33" bestFit="1" customWidth="1"/>
    <col min="4741" max="4741" width="10.44140625" style="33" bestFit="1" customWidth="1"/>
    <col min="4742" max="4742" width="8.44140625" style="33" bestFit="1" customWidth="1"/>
    <col min="4743" max="4743" width="15" style="33" bestFit="1" customWidth="1"/>
    <col min="4744" max="4744" width="10.5546875" style="33" customWidth="1"/>
    <col min="4745" max="4864" width="8.88671875" style="33"/>
    <col min="4865" max="4865" width="10.5546875" style="33" bestFit="1" customWidth="1"/>
    <col min="4866" max="4866" width="12.88671875" style="33" bestFit="1" customWidth="1"/>
    <col min="4867" max="4867" width="12.88671875" style="33" customWidth="1"/>
    <col min="4868" max="4868" width="12.88671875" style="33" bestFit="1" customWidth="1"/>
    <col min="4869" max="4869" width="12.88671875" style="33" customWidth="1"/>
    <col min="4870" max="4870" width="14" style="33" bestFit="1" customWidth="1"/>
    <col min="4871" max="4871" width="14" style="33" customWidth="1"/>
    <col min="4872" max="4872" width="11.33203125" style="33" bestFit="1" customWidth="1"/>
    <col min="4873" max="4873" width="11.33203125" style="33" customWidth="1"/>
    <col min="4874" max="4874" width="12.88671875" style="33" bestFit="1" customWidth="1"/>
    <col min="4875" max="4875" width="12.88671875" style="33" customWidth="1"/>
    <col min="4876" max="4876" width="11.33203125" style="33" bestFit="1" customWidth="1"/>
    <col min="4877" max="4877" width="11.33203125" style="33" customWidth="1"/>
    <col min="4878" max="4878" width="12.88671875" style="33" bestFit="1" customWidth="1"/>
    <col min="4879" max="4879" width="12.88671875" style="33" customWidth="1"/>
    <col min="4880" max="4880" width="12.88671875" style="33" bestFit="1" customWidth="1"/>
    <col min="4881" max="4881" width="12.88671875" style="33" customWidth="1"/>
    <col min="4882" max="4882" width="12.88671875" style="33" bestFit="1" customWidth="1"/>
    <col min="4883" max="4883" width="12.88671875" style="33" customWidth="1"/>
    <col min="4884" max="4884" width="12.88671875" style="33" bestFit="1" customWidth="1"/>
    <col min="4885" max="4885" width="12.88671875" style="33" customWidth="1"/>
    <col min="4886" max="4886" width="12.88671875" style="33" bestFit="1" customWidth="1"/>
    <col min="4887" max="4887" width="12.88671875" style="33" customWidth="1"/>
    <col min="4888" max="4888" width="11.33203125" style="33" bestFit="1" customWidth="1"/>
    <col min="4889" max="4889" width="11.33203125" style="33" customWidth="1"/>
    <col min="4890" max="4890" width="12.88671875" style="33" bestFit="1" customWidth="1"/>
    <col min="4891" max="4891" width="12.88671875" style="33" customWidth="1"/>
    <col min="4892" max="4892" width="11.33203125" style="33" bestFit="1" customWidth="1"/>
    <col min="4893" max="4893" width="11.33203125" style="33" customWidth="1"/>
    <col min="4894" max="4894" width="12.88671875" style="33" bestFit="1" customWidth="1"/>
    <col min="4895" max="4895" width="12.88671875" style="33" customWidth="1"/>
    <col min="4896" max="4896" width="12.88671875" style="33" bestFit="1" customWidth="1"/>
    <col min="4897" max="4897" width="12.88671875" style="33" customWidth="1"/>
    <col min="4898" max="4898" width="12.88671875" style="33" bestFit="1" customWidth="1"/>
    <col min="4899" max="4899" width="12.88671875" style="33" customWidth="1"/>
    <col min="4900" max="4900" width="12.88671875" style="33" bestFit="1" customWidth="1"/>
    <col min="4901" max="4901" width="12.88671875" style="33" customWidth="1"/>
    <col min="4902" max="4902" width="11.33203125" style="33" bestFit="1" customWidth="1"/>
    <col min="4903" max="4903" width="11.33203125" style="33" customWidth="1"/>
    <col min="4904" max="4904" width="12.88671875" style="33" bestFit="1" customWidth="1"/>
    <col min="4905" max="4905" width="12.88671875" style="33" customWidth="1"/>
    <col min="4906" max="4906" width="12.88671875" style="33" bestFit="1" customWidth="1"/>
    <col min="4907" max="4907" width="12.88671875" style="33" customWidth="1"/>
    <col min="4908" max="4908" width="12.88671875" style="33" bestFit="1" customWidth="1"/>
    <col min="4909" max="4909" width="12.88671875" style="33" customWidth="1"/>
    <col min="4910" max="4910" width="11.33203125" style="33" bestFit="1" customWidth="1"/>
    <col min="4911" max="4911" width="11.33203125" style="33" customWidth="1"/>
    <col min="4912" max="4912" width="11.33203125" style="33" bestFit="1" customWidth="1"/>
    <col min="4913" max="4913" width="11.33203125" style="33" customWidth="1"/>
    <col min="4914" max="4914" width="11.33203125" style="33" bestFit="1" customWidth="1"/>
    <col min="4915" max="4915" width="11.33203125" style="33" customWidth="1"/>
    <col min="4916" max="4916" width="12.88671875" style="33" bestFit="1" customWidth="1"/>
    <col min="4917" max="4917" width="12.88671875" style="33" customWidth="1"/>
    <col min="4918" max="4918" width="12.88671875" style="33" bestFit="1" customWidth="1"/>
    <col min="4919" max="4919" width="12.88671875" style="33" customWidth="1"/>
    <col min="4920" max="4920" width="12.88671875" style="33" bestFit="1" customWidth="1"/>
    <col min="4921" max="4921" width="12.88671875" style="33" customWidth="1"/>
    <col min="4922" max="4922" width="12.88671875" style="33" bestFit="1" customWidth="1"/>
    <col min="4923" max="4923" width="12.88671875" style="33" customWidth="1"/>
    <col min="4924" max="4924" width="12.88671875" style="33" bestFit="1" customWidth="1"/>
    <col min="4925" max="4925" width="12.88671875" style="33" customWidth="1"/>
    <col min="4926" max="4926" width="12.88671875" style="33" bestFit="1" customWidth="1"/>
    <col min="4927" max="4927" width="12.88671875" style="33" customWidth="1"/>
    <col min="4928" max="4928" width="12.88671875" style="33" bestFit="1" customWidth="1"/>
    <col min="4929" max="4929" width="12.88671875" style="33" customWidth="1"/>
    <col min="4930" max="4930" width="12.88671875" style="33" bestFit="1" customWidth="1"/>
    <col min="4931" max="4931" width="12.88671875" style="33" customWidth="1"/>
    <col min="4932" max="4932" width="11.33203125" style="33" bestFit="1" customWidth="1"/>
    <col min="4933" max="4933" width="11.33203125" style="33" customWidth="1"/>
    <col min="4934" max="4934" width="12.88671875" style="33" bestFit="1" customWidth="1"/>
    <col min="4935" max="4935" width="12.88671875" style="33" customWidth="1"/>
    <col min="4936" max="4936" width="12.88671875" style="33" bestFit="1" customWidth="1"/>
    <col min="4937" max="4937" width="12.88671875" style="33" customWidth="1"/>
    <col min="4938" max="4938" width="12.88671875" style="33" bestFit="1" customWidth="1"/>
    <col min="4939" max="4939" width="12.88671875" style="33" customWidth="1"/>
    <col min="4940" max="4940" width="12.88671875" style="33" bestFit="1" customWidth="1"/>
    <col min="4941" max="4941" width="12.88671875" style="33" customWidth="1"/>
    <col min="4942" max="4942" width="12.88671875" style="33" bestFit="1" customWidth="1"/>
    <col min="4943" max="4943" width="12.88671875" style="33" customWidth="1"/>
    <col min="4944" max="4944" width="12.88671875" style="33" bestFit="1" customWidth="1"/>
    <col min="4945" max="4945" width="12.88671875" style="33" customWidth="1"/>
    <col min="4946" max="4946" width="12.88671875" style="33" bestFit="1" customWidth="1"/>
    <col min="4947" max="4947" width="12.88671875" style="33" customWidth="1"/>
    <col min="4948" max="4948" width="11.33203125" style="33" bestFit="1" customWidth="1"/>
    <col min="4949" max="4949" width="11.33203125" style="33" customWidth="1"/>
    <col min="4950" max="4950" width="12.88671875" style="33" bestFit="1" customWidth="1"/>
    <col min="4951" max="4951" width="12.88671875" style="33" customWidth="1"/>
    <col min="4952" max="4952" width="11.33203125" style="33" bestFit="1" customWidth="1"/>
    <col min="4953" max="4953" width="11.33203125" style="33" customWidth="1"/>
    <col min="4954" max="4954" width="11.33203125" style="33" bestFit="1" customWidth="1"/>
    <col min="4955" max="4955" width="11.33203125" style="33" customWidth="1"/>
    <col min="4956" max="4956" width="12.88671875" style="33" bestFit="1" customWidth="1"/>
    <col min="4957" max="4957" width="12.88671875" style="33" customWidth="1"/>
    <col min="4958" max="4958" width="12.88671875" style="33" bestFit="1" customWidth="1"/>
    <col min="4959" max="4959" width="12.88671875" style="33" customWidth="1"/>
    <col min="4960" max="4960" width="12.88671875" style="33" bestFit="1" customWidth="1"/>
    <col min="4961" max="4961" width="12.88671875" style="33" customWidth="1"/>
    <col min="4962" max="4962" width="12.88671875" style="33" bestFit="1" customWidth="1"/>
    <col min="4963" max="4963" width="12.88671875" style="33" customWidth="1"/>
    <col min="4964" max="4964" width="12.88671875" style="33" bestFit="1" customWidth="1"/>
    <col min="4965" max="4965" width="12.88671875" style="33" customWidth="1"/>
    <col min="4966" max="4966" width="12.88671875" style="33" bestFit="1" customWidth="1"/>
    <col min="4967" max="4967" width="12.88671875" style="33" customWidth="1"/>
    <col min="4968" max="4968" width="12.88671875" style="33" bestFit="1" customWidth="1"/>
    <col min="4969" max="4969" width="12.88671875" style="33" customWidth="1"/>
    <col min="4970" max="4970" width="12.88671875" style="33" bestFit="1" customWidth="1"/>
    <col min="4971" max="4971" width="12.88671875" style="33" customWidth="1"/>
    <col min="4972" max="4972" width="11.33203125" style="33" bestFit="1" customWidth="1"/>
    <col min="4973" max="4973" width="11.33203125" style="33" customWidth="1"/>
    <col min="4974" max="4974" width="11.33203125" style="33" bestFit="1" customWidth="1"/>
    <col min="4975" max="4975" width="11.33203125" style="33" customWidth="1"/>
    <col min="4976" max="4976" width="12.88671875" style="33" bestFit="1" customWidth="1"/>
    <col min="4977" max="4977" width="12.88671875" style="33" customWidth="1"/>
    <col min="4978" max="4978" width="12.88671875" style="33" bestFit="1" customWidth="1"/>
    <col min="4979" max="4979" width="12.88671875" style="33" customWidth="1"/>
    <col min="4980" max="4980" width="12.88671875" style="33" bestFit="1" customWidth="1"/>
    <col min="4981" max="4981" width="12.88671875" style="33" customWidth="1"/>
    <col min="4982" max="4982" width="11.33203125" style="33" bestFit="1" customWidth="1"/>
    <col min="4983" max="4983" width="11.33203125" style="33" customWidth="1"/>
    <col min="4984" max="4984" width="12.88671875" style="33" bestFit="1" customWidth="1"/>
    <col min="4985" max="4985" width="12.88671875" style="33" customWidth="1"/>
    <col min="4986" max="4986" width="11.33203125" style="33" bestFit="1" customWidth="1"/>
    <col min="4987" max="4987" width="11.33203125" style="33" customWidth="1"/>
    <col min="4988" max="4988" width="12.88671875" style="33" bestFit="1" customWidth="1"/>
    <col min="4989" max="4989" width="12.88671875" style="33" customWidth="1"/>
    <col min="4990" max="4990" width="11.33203125" style="33" bestFit="1" customWidth="1"/>
    <col min="4991" max="4991" width="11.33203125" style="33" customWidth="1"/>
    <col min="4992" max="4992" width="11.33203125" style="33" bestFit="1" customWidth="1"/>
    <col min="4993" max="4993" width="11.33203125" style="33" customWidth="1"/>
    <col min="4994" max="4994" width="13.109375" style="33" bestFit="1" customWidth="1"/>
    <col min="4995" max="4995" width="8.88671875" style="33"/>
    <col min="4996" max="4996" width="12" style="33" bestFit="1" customWidth="1"/>
    <col min="4997" max="4997" width="10.44140625" style="33" bestFit="1" customWidth="1"/>
    <col min="4998" max="4998" width="8.44140625" style="33" bestFit="1" customWidth="1"/>
    <col min="4999" max="4999" width="15" style="33" bestFit="1" customWidth="1"/>
    <col min="5000" max="5000" width="10.5546875" style="33" customWidth="1"/>
    <col min="5001" max="5120" width="8.88671875" style="33"/>
    <col min="5121" max="5121" width="10.5546875" style="33" bestFit="1" customWidth="1"/>
    <col min="5122" max="5122" width="12.88671875" style="33" bestFit="1" customWidth="1"/>
    <col min="5123" max="5123" width="12.88671875" style="33" customWidth="1"/>
    <col min="5124" max="5124" width="12.88671875" style="33" bestFit="1" customWidth="1"/>
    <col min="5125" max="5125" width="12.88671875" style="33" customWidth="1"/>
    <col min="5126" max="5126" width="14" style="33" bestFit="1" customWidth="1"/>
    <col min="5127" max="5127" width="14" style="33" customWidth="1"/>
    <col min="5128" max="5128" width="11.33203125" style="33" bestFit="1" customWidth="1"/>
    <col min="5129" max="5129" width="11.33203125" style="33" customWidth="1"/>
    <col min="5130" max="5130" width="12.88671875" style="33" bestFit="1" customWidth="1"/>
    <col min="5131" max="5131" width="12.88671875" style="33" customWidth="1"/>
    <col min="5132" max="5132" width="11.33203125" style="33" bestFit="1" customWidth="1"/>
    <col min="5133" max="5133" width="11.33203125" style="33" customWidth="1"/>
    <col min="5134" max="5134" width="12.88671875" style="33" bestFit="1" customWidth="1"/>
    <col min="5135" max="5135" width="12.88671875" style="33" customWidth="1"/>
    <col min="5136" max="5136" width="12.88671875" style="33" bestFit="1" customWidth="1"/>
    <col min="5137" max="5137" width="12.88671875" style="33" customWidth="1"/>
    <col min="5138" max="5138" width="12.88671875" style="33" bestFit="1" customWidth="1"/>
    <col min="5139" max="5139" width="12.88671875" style="33" customWidth="1"/>
    <col min="5140" max="5140" width="12.88671875" style="33" bestFit="1" customWidth="1"/>
    <col min="5141" max="5141" width="12.88671875" style="33" customWidth="1"/>
    <col min="5142" max="5142" width="12.88671875" style="33" bestFit="1" customWidth="1"/>
    <col min="5143" max="5143" width="12.88671875" style="33" customWidth="1"/>
    <col min="5144" max="5144" width="11.33203125" style="33" bestFit="1" customWidth="1"/>
    <col min="5145" max="5145" width="11.33203125" style="33" customWidth="1"/>
    <col min="5146" max="5146" width="12.88671875" style="33" bestFit="1" customWidth="1"/>
    <col min="5147" max="5147" width="12.88671875" style="33" customWidth="1"/>
    <col min="5148" max="5148" width="11.33203125" style="33" bestFit="1" customWidth="1"/>
    <col min="5149" max="5149" width="11.33203125" style="33" customWidth="1"/>
    <col min="5150" max="5150" width="12.88671875" style="33" bestFit="1" customWidth="1"/>
    <col min="5151" max="5151" width="12.88671875" style="33" customWidth="1"/>
    <col min="5152" max="5152" width="12.88671875" style="33" bestFit="1" customWidth="1"/>
    <col min="5153" max="5153" width="12.88671875" style="33" customWidth="1"/>
    <col min="5154" max="5154" width="12.88671875" style="33" bestFit="1" customWidth="1"/>
    <col min="5155" max="5155" width="12.88671875" style="33" customWidth="1"/>
    <col min="5156" max="5156" width="12.88671875" style="33" bestFit="1" customWidth="1"/>
    <col min="5157" max="5157" width="12.88671875" style="33" customWidth="1"/>
    <col min="5158" max="5158" width="11.33203125" style="33" bestFit="1" customWidth="1"/>
    <col min="5159" max="5159" width="11.33203125" style="33" customWidth="1"/>
    <col min="5160" max="5160" width="12.88671875" style="33" bestFit="1" customWidth="1"/>
    <col min="5161" max="5161" width="12.88671875" style="33" customWidth="1"/>
    <col min="5162" max="5162" width="12.88671875" style="33" bestFit="1" customWidth="1"/>
    <col min="5163" max="5163" width="12.88671875" style="33" customWidth="1"/>
    <col min="5164" max="5164" width="12.88671875" style="33" bestFit="1" customWidth="1"/>
    <col min="5165" max="5165" width="12.88671875" style="33" customWidth="1"/>
    <col min="5166" max="5166" width="11.33203125" style="33" bestFit="1" customWidth="1"/>
    <col min="5167" max="5167" width="11.33203125" style="33" customWidth="1"/>
    <col min="5168" max="5168" width="11.33203125" style="33" bestFit="1" customWidth="1"/>
    <col min="5169" max="5169" width="11.33203125" style="33" customWidth="1"/>
    <col min="5170" max="5170" width="11.33203125" style="33" bestFit="1" customWidth="1"/>
    <col min="5171" max="5171" width="11.33203125" style="33" customWidth="1"/>
    <col min="5172" max="5172" width="12.88671875" style="33" bestFit="1" customWidth="1"/>
    <col min="5173" max="5173" width="12.88671875" style="33" customWidth="1"/>
    <col min="5174" max="5174" width="12.88671875" style="33" bestFit="1" customWidth="1"/>
    <col min="5175" max="5175" width="12.88671875" style="33" customWidth="1"/>
    <col min="5176" max="5176" width="12.88671875" style="33" bestFit="1" customWidth="1"/>
    <col min="5177" max="5177" width="12.88671875" style="33" customWidth="1"/>
    <col min="5178" max="5178" width="12.88671875" style="33" bestFit="1" customWidth="1"/>
    <col min="5179" max="5179" width="12.88671875" style="33" customWidth="1"/>
    <col min="5180" max="5180" width="12.88671875" style="33" bestFit="1" customWidth="1"/>
    <col min="5181" max="5181" width="12.88671875" style="33" customWidth="1"/>
    <col min="5182" max="5182" width="12.88671875" style="33" bestFit="1" customWidth="1"/>
    <col min="5183" max="5183" width="12.88671875" style="33" customWidth="1"/>
    <col min="5184" max="5184" width="12.88671875" style="33" bestFit="1" customWidth="1"/>
    <col min="5185" max="5185" width="12.88671875" style="33" customWidth="1"/>
    <col min="5186" max="5186" width="12.88671875" style="33" bestFit="1" customWidth="1"/>
    <col min="5187" max="5187" width="12.88671875" style="33" customWidth="1"/>
    <col min="5188" max="5188" width="11.33203125" style="33" bestFit="1" customWidth="1"/>
    <col min="5189" max="5189" width="11.33203125" style="33" customWidth="1"/>
    <col min="5190" max="5190" width="12.88671875" style="33" bestFit="1" customWidth="1"/>
    <col min="5191" max="5191" width="12.88671875" style="33" customWidth="1"/>
    <col min="5192" max="5192" width="12.88671875" style="33" bestFit="1" customWidth="1"/>
    <col min="5193" max="5193" width="12.88671875" style="33" customWidth="1"/>
    <col min="5194" max="5194" width="12.88671875" style="33" bestFit="1" customWidth="1"/>
    <col min="5195" max="5195" width="12.88671875" style="33" customWidth="1"/>
    <col min="5196" max="5196" width="12.88671875" style="33" bestFit="1" customWidth="1"/>
    <col min="5197" max="5197" width="12.88671875" style="33" customWidth="1"/>
    <col min="5198" max="5198" width="12.88671875" style="33" bestFit="1" customWidth="1"/>
    <col min="5199" max="5199" width="12.88671875" style="33" customWidth="1"/>
    <col min="5200" max="5200" width="12.88671875" style="33" bestFit="1" customWidth="1"/>
    <col min="5201" max="5201" width="12.88671875" style="33" customWidth="1"/>
    <col min="5202" max="5202" width="12.88671875" style="33" bestFit="1" customWidth="1"/>
    <col min="5203" max="5203" width="12.88671875" style="33" customWidth="1"/>
    <col min="5204" max="5204" width="11.33203125" style="33" bestFit="1" customWidth="1"/>
    <col min="5205" max="5205" width="11.33203125" style="33" customWidth="1"/>
    <col min="5206" max="5206" width="12.88671875" style="33" bestFit="1" customWidth="1"/>
    <col min="5207" max="5207" width="12.88671875" style="33" customWidth="1"/>
    <col min="5208" max="5208" width="11.33203125" style="33" bestFit="1" customWidth="1"/>
    <col min="5209" max="5209" width="11.33203125" style="33" customWidth="1"/>
    <col min="5210" max="5210" width="11.33203125" style="33" bestFit="1" customWidth="1"/>
    <col min="5211" max="5211" width="11.33203125" style="33" customWidth="1"/>
    <col min="5212" max="5212" width="12.88671875" style="33" bestFit="1" customWidth="1"/>
    <col min="5213" max="5213" width="12.88671875" style="33" customWidth="1"/>
    <col min="5214" max="5214" width="12.88671875" style="33" bestFit="1" customWidth="1"/>
    <col min="5215" max="5215" width="12.88671875" style="33" customWidth="1"/>
    <col min="5216" max="5216" width="12.88671875" style="33" bestFit="1" customWidth="1"/>
    <col min="5217" max="5217" width="12.88671875" style="33" customWidth="1"/>
    <col min="5218" max="5218" width="12.88671875" style="33" bestFit="1" customWidth="1"/>
    <col min="5219" max="5219" width="12.88671875" style="33" customWidth="1"/>
    <col min="5220" max="5220" width="12.88671875" style="33" bestFit="1" customWidth="1"/>
    <col min="5221" max="5221" width="12.88671875" style="33" customWidth="1"/>
    <col min="5222" max="5222" width="12.88671875" style="33" bestFit="1" customWidth="1"/>
    <col min="5223" max="5223" width="12.88671875" style="33" customWidth="1"/>
    <col min="5224" max="5224" width="12.88671875" style="33" bestFit="1" customWidth="1"/>
    <col min="5225" max="5225" width="12.88671875" style="33" customWidth="1"/>
    <col min="5226" max="5226" width="12.88671875" style="33" bestFit="1" customWidth="1"/>
    <col min="5227" max="5227" width="12.88671875" style="33" customWidth="1"/>
    <col min="5228" max="5228" width="11.33203125" style="33" bestFit="1" customWidth="1"/>
    <col min="5229" max="5229" width="11.33203125" style="33" customWidth="1"/>
    <col min="5230" max="5230" width="11.33203125" style="33" bestFit="1" customWidth="1"/>
    <col min="5231" max="5231" width="11.33203125" style="33" customWidth="1"/>
    <col min="5232" max="5232" width="12.88671875" style="33" bestFit="1" customWidth="1"/>
    <col min="5233" max="5233" width="12.88671875" style="33" customWidth="1"/>
    <col min="5234" max="5234" width="12.88671875" style="33" bestFit="1" customWidth="1"/>
    <col min="5235" max="5235" width="12.88671875" style="33" customWidth="1"/>
    <col min="5236" max="5236" width="12.88671875" style="33" bestFit="1" customWidth="1"/>
    <col min="5237" max="5237" width="12.88671875" style="33" customWidth="1"/>
    <col min="5238" max="5238" width="11.33203125" style="33" bestFit="1" customWidth="1"/>
    <col min="5239" max="5239" width="11.33203125" style="33" customWidth="1"/>
    <col min="5240" max="5240" width="12.88671875" style="33" bestFit="1" customWidth="1"/>
    <col min="5241" max="5241" width="12.88671875" style="33" customWidth="1"/>
    <col min="5242" max="5242" width="11.33203125" style="33" bestFit="1" customWidth="1"/>
    <col min="5243" max="5243" width="11.33203125" style="33" customWidth="1"/>
    <col min="5244" max="5244" width="12.88671875" style="33" bestFit="1" customWidth="1"/>
    <col min="5245" max="5245" width="12.88671875" style="33" customWidth="1"/>
    <col min="5246" max="5246" width="11.33203125" style="33" bestFit="1" customWidth="1"/>
    <col min="5247" max="5247" width="11.33203125" style="33" customWidth="1"/>
    <col min="5248" max="5248" width="11.33203125" style="33" bestFit="1" customWidth="1"/>
    <col min="5249" max="5249" width="11.33203125" style="33" customWidth="1"/>
    <col min="5250" max="5250" width="13.109375" style="33" bestFit="1" customWidth="1"/>
    <col min="5251" max="5251" width="8.88671875" style="33"/>
    <col min="5252" max="5252" width="12" style="33" bestFit="1" customWidth="1"/>
    <col min="5253" max="5253" width="10.44140625" style="33" bestFit="1" customWidth="1"/>
    <col min="5254" max="5254" width="8.44140625" style="33" bestFit="1" customWidth="1"/>
    <col min="5255" max="5255" width="15" style="33" bestFit="1" customWidth="1"/>
    <col min="5256" max="5256" width="10.5546875" style="33" customWidth="1"/>
    <col min="5257" max="5376" width="8.88671875" style="33"/>
    <col min="5377" max="5377" width="10.5546875" style="33" bestFit="1" customWidth="1"/>
    <col min="5378" max="5378" width="12.88671875" style="33" bestFit="1" customWidth="1"/>
    <col min="5379" max="5379" width="12.88671875" style="33" customWidth="1"/>
    <col min="5380" max="5380" width="12.88671875" style="33" bestFit="1" customWidth="1"/>
    <col min="5381" max="5381" width="12.88671875" style="33" customWidth="1"/>
    <col min="5382" max="5382" width="14" style="33" bestFit="1" customWidth="1"/>
    <col min="5383" max="5383" width="14" style="33" customWidth="1"/>
    <col min="5384" max="5384" width="11.33203125" style="33" bestFit="1" customWidth="1"/>
    <col min="5385" max="5385" width="11.33203125" style="33" customWidth="1"/>
    <col min="5386" max="5386" width="12.88671875" style="33" bestFit="1" customWidth="1"/>
    <col min="5387" max="5387" width="12.88671875" style="33" customWidth="1"/>
    <col min="5388" max="5388" width="11.33203125" style="33" bestFit="1" customWidth="1"/>
    <col min="5389" max="5389" width="11.33203125" style="33" customWidth="1"/>
    <col min="5390" max="5390" width="12.88671875" style="33" bestFit="1" customWidth="1"/>
    <col min="5391" max="5391" width="12.88671875" style="33" customWidth="1"/>
    <col min="5392" max="5392" width="12.88671875" style="33" bestFit="1" customWidth="1"/>
    <col min="5393" max="5393" width="12.88671875" style="33" customWidth="1"/>
    <col min="5394" max="5394" width="12.88671875" style="33" bestFit="1" customWidth="1"/>
    <col min="5395" max="5395" width="12.88671875" style="33" customWidth="1"/>
    <col min="5396" max="5396" width="12.88671875" style="33" bestFit="1" customWidth="1"/>
    <col min="5397" max="5397" width="12.88671875" style="33" customWidth="1"/>
    <col min="5398" max="5398" width="12.88671875" style="33" bestFit="1" customWidth="1"/>
    <col min="5399" max="5399" width="12.88671875" style="33" customWidth="1"/>
    <col min="5400" max="5400" width="11.33203125" style="33" bestFit="1" customWidth="1"/>
    <col min="5401" max="5401" width="11.33203125" style="33" customWidth="1"/>
    <col min="5402" max="5402" width="12.88671875" style="33" bestFit="1" customWidth="1"/>
    <col min="5403" max="5403" width="12.88671875" style="33" customWidth="1"/>
    <col min="5404" max="5404" width="11.33203125" style="33" bestFit="1" customWidth="1"/>
    <col min="5405" max="5405" width="11.33203125" style="33" customWidth="1"/>
    <col min="5406" max="5406" width="12.88671875" style="33" bestFit="1" customWidth="1"/>
    <col min="5407" max="5407" width="12.88671875" style="33" customWidth="1"/>
    <col min="5408" max="5408" width="12.88671875" style="33" bestFit="1" customWidth="1"/>
    <col min="5409" max="5409" width="12.88671875" style="33" customWidth="1"/>
    <col min="5410" max="5410" width="12.88671875" style="33" bestFit="1" customWidth="1"/>
    <col min="5411" max="5411" width="12.88671875" style="33" customWidth="1"/>
    <col min="5412" max="5412" width="12.88671875" style="33" bestFit="1" customWidth="1"/>
    <col min="5413" max="5413" width="12.88671875" style="33" customWidth="1"/>
    <col min="5414" max="5414" width="11.33203125" style="33" bestFit="1" customWidth="1"/>
    <col min="5415" max="5415" width="11.33203125" style="33" customWidth="1"/>
    <col min="5416" max="5416" width="12.88671875" style="33" bestFit="1" customWidth="1"/>
    <col min="5417" max="5417" width="12.88671875" style="33" customWidth="1"/>
    <col min="5418" max="5418" width="12.88671875" style="33" bestFit="1" customWidth="1"/>
    <col min="5419" max="5419" width="12.88671875" style="33" customWidth="1"/>
    <col min="5420" max="5420" width="12.88671875" style="33" bestFit="1" customWidth="1"/>
    <col min="5421" max="5421" width="12.88671875" style="33" customWidth="1"/>
    <col min="5422" max="5422" width="11.33203125" style="33" bestFit="1" customWidth="1"/>
    <col min="5423" max="5423" width="11.33203125" style="33" customWidth="1"/>
    <col min="5424" max="5424" width="11.33203125" style="33" bestFit="1" customWidth="1"/>
    <col min="5425" max="5425" width="11.33203125" style="33" customWidth="1"/>
    <col min="5426" max="5426" width="11.33203125" style="33" bestFit="1" customWidth="1"/>
    <col min="5427" max="5427" width="11.33203125" style="33" customWidth="1"/>
    <col min="5428" max="5428" width="12.88671875" style="33" bestFit="1" customWidth="1"/>
    <col min="5429" max="5429" width="12.88671875" style="33" customWidth="1"/>
    <col min="5430" max="5430" width="12.88671875" style="33" bestFit="1" customWidth="1"/>
    <col min="5431" max="5431" width="12.88671875" style="33" customWidth="1"/>
    <col min="5432" max="5432" width="12.88671875" style="33" bestFit="1" customWidth="1"/>
    <col min="5433" max="5433" width="12.88671875" style="33" customWidth="1"/>
    <col min="5434" max="5434" width="12.88671875" style="33" bestFit="1" customWidth="1"/>
    <col min="5435" max="5435" width="12.88671875" style="33" customWidth="1"/>
    <col min="5436" max="5436" width="12.88671875" style="33" bestFit="1" customWidth="1"/>
    <col min="5437" max="5437" width="12.88671875" style="33" customWidth="1"/>
    <col min="5438" max="5438" width="12.88671875" style="33" bestFit="1" customWidth="1"/>
    <col min="5439" max="5439" width="12.88671875" style="33" customWidth="1"/>
    <col min="5440" max="5440" width="12.88671875" style="33" bestFit="1" customWidth="1"/>
    <col min="5441" max="5441" width="12.88671875" style="33" customWidth="1"/>
    <col min="5442" max="5442" width="12.88671875" style="33" bestFit="1" customWidth="1"/>
    <col min="5443" max="5443" width="12.88671875" style="33" customWidth="1"/>
    <col min="5444" max="5444" width="11.33203125" style="33" bestFit="1" customWidth="1"/>
    <col min="5445" max="5445" width="11.33203125" style="33" customWidth="1"/>
    <col min="5446" max="5446" width="12.88671875" style="33" bestFit="1" customWidth="1"/>
    <col min="5447" max="5447" width="12.88671875" style="33" customWidth="1"/>
    <col min="5448" max="5448" width="12.88671875" style="33" bestFit="1" customWidth="1"/>
    <col min="5449" max="5449" width="12.88671875" style="33" customWidth="1"/>
    <col min="5450" max="5450" width="12.88671875" style="33" bestFit="1" customWidth="1"/>
    <col min="5451" max="5451" width="12.88671875" style="33" customWidth="1"/>
    <col min="5452" max="5452" width="12.88671875" style="33" bestFit="1" customWidth="1"/>
    <col min="5453" max="5453" width="12.88671875" style="33" customWidth="1"/>
    <col min="5454" max="5454" width="12.88671875" style="33" bestFit="1" customWidth="1"/>
    <col min="5455" max="5455" width="12.88671875" style="33" customWidth="1"/>
    <col min="5456" max="5456" width="12.88671875" style="33" bestFit="1" customWidth="1"/>
    <col min="5457" max="5457" width="12.88671875" style="33" customWidth="1"/>
    <col min="5458" max="5458" width="12.88671875" style="33" bestFit="1" customWidth="1"/>
    <col min="5459" max="5459" width="12.88671875" style="33" customWidth="1"/>
    <col min="5460" max="5460" width="11.33203125" style="33" bestFit="1" customWidth="1"/>
    <col min="5461" max="5461" width="11.33203125" style="33" customWidth="1"/>
    <col min="5462" max="5462" width="12.88671875" style="33" bestFit="1" customWidth="1"/>
    <col min="5463" max="5463" width="12.88671875" style="33" customWidth="1"/>
    <col min="5464" max="5464" width="11.33203125" style="33" bestFit="1" customWidth="1"/>
    <col min="5465" max="5465" width="11.33203125" style="33" customWidth="1"/>
    <col min="5466" max="5466" width="11.33203125" style="33" bestFit="1" customWidth="1"/>
    <col min="5467" max="5467" width="11.33203125" style="33" customWidth="1"/>
    <col min="5468" max="5468" width="12.88671875" style="33" bestFit="1" customWidth="1"/>
    <col min="5469" max="5469" width="12.88671875" style="33" customWidth="1"/>
    <col min="5470" max="5470" width="12.88671875" style="33" bestFit="1" customWidth="1"/>
    <col min="5471" max="5471" width="12.88671875" style="33" customWidth="1"/>
    <col min="5472" max="5472" width="12.88671875" style="33" bestFit="1" customWidth="1"/>
    <col min="5473" max="5473" width="12.88671875" style="33" customWidth="1"/>
    <col min="5474" max="5474" width="12.88671875" style="33" bestFit="1" customWidth="1"/>
    <col min="5475" max="5475" width="12.88671875" style="33" customWidth="1"/>
    <col min="5476" max="5476" width="12.88671875" style="33" bestFit="1" customWidth="1"/>
    <col min="5477" max="5477" width="12.88671875" style="33" customWidth="1"/>
    <col min="5478" max="5478" width="12.88671875" style="33" bestFit="1" customWidth="1"/>
    <col min="5479" max="5479" width="12.88671875" style="33" customWidth="1"/>
    <col min="5480" max="5480" width="12.88671875" style="33" bestFit="1" customWidth="1"/>
    <col min="5481" max="5481" width="12.88671875" style="33" customWidth="1"/>
    <col min="5482" max="5482" width="12.88671875" style="33" bestFit="1" customWidth="1"/>
    <col min="5483" max="5483" width="12.88671875" style="33" customWidth="1"/>
    <col min="5484" max="5484" width="11.33203125" style="33" bestFit="1" customWidth="1"/>
    <col min="5485" max="5485" width="11.33203125" style="33" customWidth="1"/>
    <col min="5486" max="5486" width="11.33203125" style="33" bestFit="1" customWidth="1"/>
    <col min="5487" max="5487" width="11.33203125" style="33" customWidth="1"/>
    <col min="5488" max="5488" width="12.88671875" style="33" bestFit="1" customWidth="1"/>
    <col min="5489" max="5489" width="12.88671875" style="33" customWidth="1"/>
    <col min="5490" max="5490" width="12.88671875" style="33" bestFit="1" customWidth="1"/>
    <col min="5491" max="5491" width="12.88671875" style="33" customWidth="1"/>
    <col min="5492" max="5492" width="12.88671875" style="33" bestFit="1" customWidth="1"/>
    <col min="5493" max="5493" width="12.88671875" style="33" customWidth="1"/>
    <col min="5494" max="5494" width="11.33203125" style="33" bestFit="1" customWidth="1"/>
    <col min="5495" max="5495" width="11.33203125" style="33" customWidth="1"/>
    <col min="5496" max="5496" width="12.88671875" style="33" bestFit="1" customWidth="1"/>
    <col min="5497" max="5497" width="12.88671875" style="33" customWidth="1"/>
    <col min="5498" max="5498" width="11.33203125" style="33" bestFit="1" customWidth="1"/>
    <col min="5499" max="5499" width="11.33203125" style="33" customWidth="1"/>
    <col min="5500" max="5500" width="12.88671875" style="33" bestFit="1" customWidth="1"/>
    <col min="5501" max="5501" width="12.88671875" style="33" customWidth="1"/>
    <col min="5502" max="5502" width="11.33203125" style="33" bestFit="1" customWidth="1"/>
    <col min="5503" max="5503" width="11.33203125" style="33" customWidth="1"/>
    <col min="5504" max="5504" width="11.33203125" style="33" bestFit="1" customWidth="1"/>
    <col min="5505" max="5505" width="11.33203125" style="33" customWidth="1"/>
    <col min="5506" max="5506" width="13.109375" style="33" bestFit="1" customWidth="1"/>
    <col min="5507" max="5507" width="8.88671875" style="33"/>
    <col min="5508" max="5508" width="12" style="33" bestFit="1" customWidth="1"/>
    <col min="5509" max="5509" width="10.44140625" style="33" bestFit="1" customWidth="1"/>
    <col min="5510" max="5510" width="8.44140625" style="33" bestFit="1" customWidth="1"/>
    <col min="5511" max="5511" width="15" style="33" bestFit="1" customWidth="1"/>
    <col min="5512" max="5512" width="10.5546875" style="33" customWidth="1"/>
    <col min="5513" max="5632" width="8.88671875" style="33"/>
    <col min="5633" max="5633" width="10.5546875" style="33" bestFit="1" customWidth="1"/>
    <col min="5634" max="5634" width="12.88671875" style="33" bestFit="1" customWidth="1"/>
    <col min="5635" max="5635" width="12.88671875" style="33" customWidth="1"/>
    <col min="5636" max="5636" width="12.88671875" style="33" bestFit="1" customWidth="1"/>
    <col min="5637" max="5637" width="12.88671875" style="33" customWidth="1"/>
    <col min="5638" max="5638" width="14" style="33" bestFit="1" customWidth="1"/>
    <col min="5639" max="5639" width="14" style="33" customWidth="1"/>
    <col min="5640" max="5640" width="11.33203125" style="33" bestFit="1" customWidth="1"/>
    <col min="5641" max="5641" width="11.33203125" style="33" customWidth="1"/>
    <col min="5642" max="5642" width="12.88671875" style="33" bestFit="1" customWidth="1"/>
    <col min="5643" max="5643" width="12.88671875" style="33" customWidth="1"/>
    <col min="5644" max="5644" width="11.33203125" style="33" bestFit="1" customWidth="1"/>
    <col min="5645" max="5645" width="11.33203125" style="33" customWidth="1"/>
    <col min="5646" max="5646" width="12.88671875" style="33" bestFit="1" customWidth="1"/>
    <col min="5647" max="5647" width="12.88671875" style="33" customWidth="1"/>
    <col min="5648" max="5648" width="12.88671875" style="33" bestFit="1" customWidth="1"/>
    <col min="5649" max="5649" width="12.88671875" style="33" customWidth="1"/>
    <col min="5650" max="5650" width="12.88671875" style="33" bestFit="1" customWidth="1"/>
    <col min="5651" max="5651" width="12.88671875" style="33" customWidth="1"/>
    <col min="5652" max="5652" width="12.88671875" style="33" bestFit="1" customWidth="1"/>
    <col min="5653" max="5653" width="12.88671875" style="33" customWidth="1"/>
    <col min="5654" max="5654" width="12.88671875" style="33" bestFit="1" customWidth="1"/>
    <col min="5655" max="5655" width="12.88671875" style="33" customWidth="1"/>
    <col min="5656" max="5656" width="11.33203125" style="33" bestFit="1" customWidth="1"/>
    <col min="5657" max="5657" width="11.33203125" style="33" customWidth="1"/>
    <col min="5658" max="5658" width="12.88671875" style="33" bestFit="1" customWidth="1"/>
    <col min="5659" max="5659" width="12.88671875" style="33" customWidth="1"/>
    <col min="5660" max="5660" width="11.33203125" style="33" bestFit="1" customWidth="1"/>
    <col min="5661" max="5661" width="11.33203125" style="33" customWidth="1"/>
    <col min="5662" max="5662" width="12.88671875" style="33" bestFit="1" customWidth="1"/>
    <col min="5663" max="5663" width="12.88671875" style="33" customWidth="1"/>
    <col min="5664" max="5664" width="12.88671875" style="33" bestFit="1" customWidth="1"/>
    <col min="5665" max="5665" width="12.88671875" style="33" customWidth="1"/>
    <col min="5666" max="5666" width="12.88671875" style="33" bestFit="1" customWidth="1"/>
    <col min="5667" max="5667" width="12.88671875" style="33" customWidth="1"/>
    <col min="5668" max="5668" width="12.88671875" style="33" bestFit="1" customWidth="1"/>
    <col min="5669" max="5669" width="12.88671875" style="33" customWidth="1"/>
    <col min="5670" max="5670" width="11.33203125" style="33" bestFit="1" customWidth="1"/>
    <col min="5671" max="5671" width="11.33203125" style="33" customWidth="1"/>
    <col min="5672" max="5672" width="12.88671875" style="33" bestFit="1" customWidth="1"/>
    <col min="5673" max="5673" width="12.88671875" style="33" customWidth="1"/>
    <col min="5674" max="5674" width="12.88671875" style="33" bestFit="1" customWidth="1"/>
    <col min="5675" max="5675" width="12.88671875" style="33" customWidth="1"/>
    <col min="5676" max="5676" width="12.88671875" style="33" bestFit="1" customWidth="1"/>
    <col min="5677" max="5677" width="12.88671875" style="33" customWidth="1"/>
    <col min="5678" max="5678" width="11.33203125" style="33" bestFit="1" customWidth="1"/>
    <col min="5679" max="5679" width="11.33203125" style="33" customWidth="1"/>
    <col min="5680" max="5680" width="11.33203125" style="33" bestFit="1" customWidth="1"/>
    <col min="5681" max="5681" width="11.33203125" style="33" customWidth="1"/>
    <col min="5682" max="5682" width="11.33203125" style="33" bestFit="1" customWidth="1"/>
    <col min="5683" max="5683" width="11.33203125" style="33" customWidth="1"/>
    <col min="5684" max="5684" width="12.88671875" style="33" bestFit="1" customWidth="1"/>
    <col min="5685" max="5685" width="12.88671875" style="33" customWidth="1"/>
    <col min="5686" max="5686" width="12.88671875" style="33" bestFit="1" customWidth="1"/>
    <col min="5687" max="5687" width="12.88671875" style="33" customWidth="1"/>
    <col min="5688" max="5688" width="12.88671875" style="33" bestFit="1" customWidth="1"/>
    <col min="5689" max="5689" width="12.88671875" style="33" customWidth="1"/>
    <col min="5690" max="5690" width="12.88671875" style="33" bestFit="1" customWidth="1"/>
    <col min="5691" max="5691" width="12.88671875" style="33" customWidth="1"/>
    <col min="5692" max="5692" width="12.88671875" style="33" bestFit="1" customWidth="1"/>
    <col min="5693" max="5693" width="12.88671875" style="33" customWidth="1"/>
    <col min="5694" max="5694" width="12.88671875" style="33" bestFit="1" customWidth="1"/>
    <col min="5695" max="5695" width="12.88671875" style="33" customWidth="1"/>
    <col min="5696" max="5696" width="12.88671875" style="33" bestFit="1" customWidth="1"/>
    <col min="5697" max="5697" width="12.88671875" style="33" customWidth="1"/>
    <col min="5698" max="5698" width="12.88671875" style="33" bestFit="1" customWidth="1"/>
    <col min="5699" max="5699" width="12.88671875" style="33" customWidth="1"/>
    <col min="5700" max="5700" width="11.33203125" style="33" bestFit="1" customWidth="1"/>
    <col min="5701" max="5701" width="11.33203125" style="33" customWidth="1"/>
    <col min="5702" max="5702" width="12.88671875" style="33" bestFit="1" customWidth="1"/>
    <col min="5703" max="5703" width="12.88671875" style="33" customWidth="1"/>
    <col min="5704" max="5704" width="12.88671875" style="33" bestFit="1" customWidth="1"/>
    <col min="5705" max="5705" width="12.88671875" style="33" customWidth="1"/>
    <col min="5706" max="5706" width="12.88671875" style="33" bestFit="1" customWidth="1"/>
    <col min="5707" max="5707" width="12.88671875" style="33" customWidth="1"/>
    <col min="5708" max="5708" width="12.88671875" style="33" bestFit="1" customWidth="1"/>
    <col min="5709" max="5709" width="12.88671875" style="33" customWidth="1"/>
    <col min="5710" max="5710" width="12.88671875" style="33" bestFit="1" customWidth="1"/>
    <col min="5711" max="5711" width="12.88671875" style="33" customWidth="1"/>
    <col min="5712" max="5712" width="12.88671875" style="33" bestFit="1" customWidth="1"/>
    <col min="5713" max="5713" width="12.88671875" style="33" customWidth="1"/>
    <col min="5714" max="5714" width="12.88671875" style="33" bestFit="1" customWidth="1"/>
    <col min="5715" max="5715" width="12.88671875" style="33" customWidth="1"/>
    <col min="5716" max="5716" width="11.33203125" style="33" bestFit="1" customWidth="1"/>
    <col min="5717" max="5717" width="11.33203125" style="33" customWidth="1"/>
    <col min="5718" max="5718" width="12.88671875" style="33" bestFit="1" customWidth="1"/>
    <col min="5719" max="5719" width="12.88671875" style="33" customWidth="1"/>
    <col min="5720" max="5720" width="11.33203125" style="33" bestFit="1" customWidth="1"/>
    <col min="5721" max="5721" width="11.33203125" style="33" customWidth="1"/>
    <col min="5722" max="5722" width="11.33203125" style="33" bestFit="1" customWidth="1"/>
    <col min="5723" max="5723" width="11.33203125" style="33" customWidth="1"/>
    <col min="5724" max="5724" width="12.88671875" style="33" bestFit="1" customWidth="1"/>
    <col min="5725" max="5725" width="12.88671875" style="33" customWidth="1"/>
    <col min="5726" max="5726" width="12.88671875" style="33" bestFit="1" customWidth="1"/>
    <col min="5727" max="5727" width="12.88671875" style="33" customWidth="1"/>
    <col min="5728" max="5728" width="12.88671875" style="33" bestFit="1" customWidth="1"/>
    <col min="5729" max="5729" width="12.88671875" style="33" customWidth="1"/>
    <col min="5730" max="5730" width="12.88671875" style="33" bestFit="1" customWidth="1"/>
    <col min="5731" max="5731" width="12.88671875" style="33" customWidth="1"/>
    <col min="5732" max="5732" width="12.88671875" style="33" bestFit="1" customWidth="1"/>
    <col min="5733" max="5733" width="12.88671875" style="33" customWidth="1"/>
    <col min="5734" max="5734" width="12.88671875" style="33" bestFit="1" customWidth="1"/>
    <col min="5735" max="5735" width="12.88671875" style="33" customWidth="1"/>
    <col min="5736" max="5736" width="12.88671875" style="33" bestFit="1" customWidth="1"/>
    <col min="5737" max="5737" width="12.88671875" style="33" customWidth="1"/>
    <col min="5738" max="5738" width="12.88671875" style="33" bestFit="1" customWidth="1"/>
    <col min="5739" max="5739" width="12.88671875" style="33" customWidth="1"/>
    <col min="5740" max="5740" width="11.33203125" style="33" bestFit="1" customWidth="1"/>
    <col min="5741" max="5741" width="11.33203125" style="33" customWidth="1"/>
    <col min="5742" max="5742" width="11.33203125" style="33" bestFit="1" customWidth="1"/>
    <col min="5743" max="5743" width="11.33203125" style="33" customWidth="1"/>
    <col min="5744" max="5744" width="12.88671875" style="33" bestFit="1" customWidth="1"/>
    <col min="5745" max="5745" width="12.88671875" style="33" customWidth="1"/>
    <col min="5746" max="5746" width="12.88671875" style="33" bestFit="1" customWidth="1"/>
    <col min="5747" max="5747" width="12.88671875" style="33" customWidth="1"/>
    <col min="5748" max="5748" width="12.88671875" style="33" bestFit="1" customWidth="1"/>
    <col min="5749" max="5749" width="12.88671875" style="33" customWidth="1"/>
    <col min="5750" max="5750" width="11.33203125" style="33" bestFit="1" customWidth="1"/>
    <col min="5751" max="5751" width="11.33203125" style="33" customWidth="1"/>
    <col min="5752" max="5752" width="12.88671875" style="33" bestFit="1" customWidth="1"/>
    <col min="5753" max="5753" width="12.88671875" style="33" customWidth="1"/>
    <col min="5754" max="5754" width="11.33203125" style="33" bestFit="1" customWidth="1"/>
    <col min="5755" max="5755" width="11.33203125" style="33" customWidth="1"/>
    <col min="5756" max="5756" width="12.88671875" style="33" bestFit="1" customWidth="1"/>
    <col min="5757" max="5757" width="12.88671875" style="33" customWidth="1"/>
    <col min="5758" max="5758" width="11.33203125" style="33" bestFit="1" customWidth="1"/>
    <col min="5759" max="5759" width="11.33203125" style="33" customWidth="1"/>
    <col min="5760" max="5760" width="11.33203125" style="33" bestFit="1" customWidth="1"/>
    <col min="5761" max="5761" width="11.33203125" style="33" customWidth="1"/>
    <col min="5762" max="5762" width="13.109375" style="33" bestFit="1" customWidth="1"/>
    <col min="5763" max="5763" width="8.88671875" style="33"/>
    <col min="5764" max="5764" width="12" style="33" bestFit="1" customWidth="1"/>
    <col min="5765" max="5765" width="10.44140625" style="33" bestFit="1" customWidth="1"/>
    <col min="5766" max="5766" width="8.44140625" style="33" bestFit="1" customWidth="1"/>
    <col min="5767" max="5767" width="15" style="33" bestFit="1" customWidth="1"/>
    <col min="5768" max="5768" width="10.5546875" style="33" customWidth="1"/>
    <col min="5769" max="5888" width="8.88671875" style="33"/>
    <col min="5889" max="5889" width="10.5546875" style="33" bestFit="1" customWidth="1"/>
    <col min="5890" max="5890" width="12.88671875" style="33" bestFit="1" customWidth="1"/>
    <col min="5891" max="5891" width="12.88671875" style="33" customWidth="1"/>
    <col min="5892" max="5892" width="12.88671875" style="33" bestFit="1" customWidth="1"/>
    <col min="5893" max="5893" width="12.88671875" style="33" customWidth="1"/>
    <col min="5894" max="5894" width="14" style="33" bestFit="1" customWidth="1"/>
    <col min="5895" max="5895" width="14" style="33" customWidth="1"/>
    <col min="5896" max="5896" width="11.33203125" style="33" bestFit="1" customWidth="1"/>
    <col min="5897" max="5897" width="11.33203125" style="33" customWidth="1"/>
    <col min="5898" max="5898" width="12.88671875" style="33" bestFit="1" customWidth="1"/>
    <col min="5899" max="5899" width="12.88671875" style="33" customWidth="1"/>
    <col min="5900" max="5900" width="11.33203125" style="33" bestFit="1" customWidth="1"/>
    <col min="5901" max="5901" width="11.33203125" style="33" customWidth="1"/>
    <col min="5902" max="5902" width="12.88671875" style="33" bestFit="1" customWidth="1"/>
    <col min="5903" max="5903" width="12.88671875" style="33" customWidth="1"/>
    <col min="5904" max="5904" width="12.88671875" style="33" bestFit="1" customWidth="1"/>
    <col min="5905" max="5905" width="12.88671875" style="33" customWidth="1"/>
    <col min="5906" max="5906" width="12.88671875" style="33" bestFit="1" customWidth="1"/>
    <col min="5907" max="5907" width="12.88671875" style="33" customWidth="1"/>
    <col min="5908" max="5908" width="12.88671875" style="33" bestFit="1" customWidth="1"/>
    <col min="5909" max="5909" width="12.88671875" style="33" customWidth="1"/>
    <col min="5910" max="5910" width="12.88671875" style="33" bestFit="1" customWidth="1"/>
    <col min="5911" max="5911" width="12.88671875" style="33" customWidth="1"/>
    <col min="5912" max="5912" width="11.33203125" style="33" bestFit="1" customWidth="1"/>
    <col min="5913" max="5913" width="11.33203125" style="33" customWidth="1"/>
    <col min="5914" max="5914" width="12.88671875" style="33" bestFit="1" customWidth="1"/>
    <col min="5915" max="5915" width="12.88671875" style="33" customWidth="1"/>
    <col min="5916" max="5916" width="11.33203125" style="33" bestFit="1" customWidth="1"/>
    <col min="5917" max="5917" width="11.33203125" style="33" customWidth="1"/>
    <col min="5918" max="5918" width="12.88671875" style="33" bestFit="1" customWidth="1"/>
    <col min="5919" max="5919" width="12.88671875" style="33" customWidth="1"/>
    <col min="5920" max="5920" width="12.88671875" style="33" bestFit="1" customWidth="1"/>
    <col min="5921" max="5921" width="12.88671875" style="33" customWidth="1"/>
    <col min="5922" max="5922" width="12.88671875" style="33" bestFit="1" customWidth="1"/>
    <col min="5923" max="5923" width="12.88671875" style="33" customWidth="1"/>
    <col min="5924" max="5924" width="12.88671875" style="33" bestFit="1" customWidth="1"/>
    <col min="5925" max="5925" width="12.88671875" style="33" customWidth="1"/>
    <col min="5926" max="5926" width="11.33203125" style="33" bestFit="1" customWidth="1"/>
    <col min="5927" max="5927" width="11.33203125" style="33" customWidth="1"/>
    <col min="5928" max="5928" width="12.88671875" style="33" bestFit="1" customWidth="1"/>
    <col min="5929" max="5929" width="12.88671875" style="33" customWidth="1"/>
    <col min="5930" max="5930" width="12.88671875" style="33" bestFit="1" customWidth="1"/>
    <col min="5931" max="5931" width="12.88671875" style="33" customWidth="1"/>
    <col min="5932" max="5932" width="12.88671875" style="33" bestFit="1" customWidth="1"/>
    <col min="5933" max="5933" width="12.88671875" style="33" customWidth="1"/>
    <col min="5934" max="5934" width="11.33203125" style="33" bestFit="1" customWidth="1"/>
    <col min="5935" max="5935" width="11.33203125" style="33" customWidth="1"/>
    <col min="5936" max="5936" width="11.33203125" style="33" bestFit="1" customWidth="1"/>
    <col min="5937" max="5937" width="11.33203125" style="33" customWidth="1"/>
    <col min="5938" max="5938" width="11.33203125" style="33" bestFit="1" customWidth="1"/>
    <col min="5939" max="5939" width="11.33203125" style="33" customWidth="1"/>
    <col min="5940" max="5940" width="12.88671875" style="33" bestFit="1" customWidth="1"/>
    <col min="5941" max="5941" width="12.88671875" style="33" customWidth="1"/>
    <col min="5942" max="5942" width="12.88671875" style="33" bestFit="1" customWidth="1"/>
    <col min="5943" max="5943" width="12.88671875" style="33" customWidth="1"/>
    <col min="5944" max="5944" width="12.88671875" style="33" bestFit="1" customWidth="1"/>
    <col min="5945" max="5945" width="12.88671875" style="33" customWidth="1"/>
    <col min="5946" max="5946" width="12.88671875" style="33" bestFit="1" customWidth="1"/>
    <col min="5947" max="5947" width="12.88671875" style="33" customWidth="1"/>
    <col min="5948" max="5948" width="12.88671875" style="33" bestFit="1" customWidth="1"/>
    <col min="5949" max="5949" width="12.88671875" style="33" customWidth="1"/>
    <col min="5950" max="5950" width="12.88671875" style="33" bestFit="1" customWidth="1"/>
    <col min="5951" max="5951" width="12.88671875" style="33" customWidth="1"/>
    <col min="5952" max="5952" width="12.88671875" style="33" bestFit="1" customWidth="1"/>
    <col min="5953" max="5953" width="12.88671875" style="33" customWidth="1"/>
    <col min="5954" max="5954" width="12.88671875" style="33" bestFit="1" customWidth="1"/>
    <col min="5955" max="5955" width="12.88671875" style="33" customWidth="1"/>
    <col min="5956" max="5956" width="11.33203125" style="33" bestFit="1" customWidth="1"/>
    <col min="5957" max="5957" width="11.33203125" style="33" customWidth="1"/>
    <col min="5958" max="5958" width="12.88671875" style="33" bestFit="1" customWidth="1"/>
    <col min="5959" max="5959" width="12.88671875" style="33" customWidth="1"/>
    <col min="5960" max="5960" width="12.88671875" style="33" bestFit="1" customWidth="1"/>
    <col min="5961" max="5961" width="12.88671875" style="33" customWidth="1"/>
    <col min="5962" max="5962" width="12.88671875" style="33" bestFit="1" customWidth="1"/>
    <col min="5963" max="5963" width="12.88671875" style="33" customWidth="1"/>
    <col min="5964" max="5964" width="12.88671875" style="33" bestFit="1" customWidth="1"/>
    <col min="5965" max="5965" width="12.88671875" style="33" customWidth="1"/>
    <col min="5966" max="5966" width="12.88671875" style="33" bestFit="1" customWidth="1"/>
    <col min="5967" max="5967" width="12.88671875" style="33" customWidth="1"/>
    <col min="5968" max="5968" width="12.88671875" style="33" bestFit="1" customWidth="1"/>
    <col min="5969" max="5969" width="12.88671875" style="33" customWidth="1"/>
    <col min="5970" max="5970" width="12.88671875" style="33" bestFit="1" customWidth="1"/>
    <col min="5971" max="5971" width="12.88671875" style="33" customWidth="1"/>
    <col min="5972" max="5972" width="11.33203125" style="33" bestFit="1" customWidth="1"/>
    <col min="5973" max="5973" width="11.33203125" style="33" customWidth="1"/>
    <col min="5974" max="5974" width="12.88671875" style="33" bestFit="1" customWidth="1"/>
    <col min="5975" max="5975" width="12.88671875" style="33" customWidth="1"/>
    <col min="5976" max="5976" width="11.33203125" style="33" bestFit="1" customWidth="1"/>
    <col min="5977" max="5977" width="11.33203125" style="33" customWidth="1"/>
    <col min="5978" max="5978" width="11.33203125" style="33" bestFit="1" customWidth="1"/>
    <col min="5979" max="5979" width="11.33203125" style="33" customWidth="1"/>
    <col min="5980" max="5980" width="12.88671875" style="33" bestFit="1" customWidth="1"/>
    <col min="5981" max="5981" width="12.88671875" style="33" customWidth="1"/>
    <col min="5982" max="5982" width="12.88671875" style="33" bestFit="1" customWidth="1"/>
    <col min="5983" max="5983" width="12.88671875" style="33" customWidth="1"/>
    <col min="5984" max="5984" width="12.88671875" style="33" bestFit="1" customWidth="1"/>
    <col min="5985" max="5985" width="12.88671875" style="33" customWidth="1"/>
    <col min="5986" max="5986" width="12.88671875" style="33" bestFit="1" customWidth="1"/>
    <col min="5987" max="5987" width="12.88671875" style="33" customWidth="1"/>
    <col min="5988" max="5988" width="12.88671875" style="33" bestFit="1" customWidth="1"/>
    <col min="5989" max="5989" width="12.88671875" style="33" customWidth="1"/>
    <col min="5990" max="5990" width="12.88671875" style="33" bestFit="1" customWidth="1"/>
    <col min="5991" max="5991" width="12.88671875" style="33" customWidth="1"/>
    <col min="5992" max="5992" width="12.88671875" style="33" bestFit="1" customWidth="1"/>
    <col min="5993" max="5993" width="12.88671875" style="33" customWidth="1"/>
    <col min="5994" max="5994" width="12.88671875" style="33" bestFit="1" customWidth="1"/>
    <col min="5995" max="5995" width="12.88671875" style="33" customWidth="1"/>
    <col min="5996" max="5996" width="11.33203125" style="33" bestFit="1" customWidth="1"/>
    <col min="5997" max="5997" width="11.33203125" style="33" customWidth="1"/>
    <col min="5998" max="5998" width="11.33203125" style="33" bestFit="1" customWidth="1"/>
    <col min="5999" max="5999" width="11.33203125" style="33" customWidth="1"/>
    <col min="6000" max="6000" width="12.88671875" style="33" bestFit="1" customWidth="1"/>
    <col min="6001" max="6001" width="12.88671875" style="33" customWidth="1"/>
    <col min="6002" max="6002" width="12.88671875" style="33" bestFit="1" customWidth="1"/>
    <col min="6003" max="6003" width="12.88671875" style="33" customWidth="1"/>
    <col min="6004" max="6004" width="12.88671875" style="33" bestFit="1" customWidth="1"/>
    <col min="6005" max="6005" width="12.88671875" style="33" customWidth="1"/>
    <col min="6006" max="6006" width="11.33203125" style="33" bestFit="1" customWidth="1"/>
    <col min="6007" max="6007" width="11.33203125" style="33" customWidth="1"/>
    <col min="6008" max="6008" width="12.88671875" style="33" bestFit="1" customWidth="1"/>
    <col min="6009" max="6009" width="12.88671875" style="33" customWidth="1"/>
    <col min="6010" max="6010" width="11.33203125" style="33" bestFit="1" customWidth="1"/>
    <col min="6011" max="6011" width="11.33203125" style="33" customWidth="1"/>
    <col min="6012" max="6012" width="12.88671875" style="33" bestFit="1" customWidth="1"/>
    <col min="6013" max="6013" width="12.88671875" style="33" customWidth="1"/>
    <col min="6014" max="6014" width="11.33203125" style="33" bestFit="1" customWidth="1"/>
    <col min="6015" max="6015" width="11.33203125" style="33" customWidth="1"/>
    <col min="6016" max="6016" width="11.33203125" style="33" bestFit="1" customWidth="1"/>
    <col min="6017" max="6017" width="11.33203125" style="33" customWidth="1"/>
    <col min="6018" max="6018" width="13.109375" style="33" bestFit="1" customWidth="1"/>
    <col min="6019" max="6019" width="8.88671875" style="33"/>
    <col min="6020" max="6020" width="12" style="33" bestFit="1" customWidth="1"/>
    <col min="6021" max="6021" width="10.44140625" style="33" bestFit="1" customWidth="1"/>
    <col min="6022" max="6022" width="8.44140625" style="33" bestFit="1" customWidth="1"/>
    <col min="6023" max="6023" width="15" style="33" bestFit="1" customWidth="1"/>
    <col min="6024" max="6024" width="10.5546875" style="33" customWidth="1"/>
    <col min="6025" max="6144" width="8.88671875" style="33"/>
    <col min="6145" max="6145" width="10.5546875" style="33" bestFit="1" customWidth="1"/>
    <col min="6146" max="6146" width="12.88671875" style="33" bestFit="1" customWidth="1"/>
    <col min="6147" max="6147" width="12.88671875" style="33" customWidth="1"/>
    <col min="6148" max="6148" width="12.88671875" style="33" bestFit="1" customWidth="1"/>
    <col min="6149" max="6149" width="12.88671875" style="33" customWidth="1"/>
    <col min="6150" max="6150" width="14" style="33" bestFit="1" customWidth="1"/>
    <col min="6151" max="6151" width="14" style="33" customWidth="1"/>
    <col min="6152" max="6152" width="11.33203125" style="33" bestFit="1" customWidth="1"/>
    <col min="6153" max="6153" width="11.33203125" style="33" customWidth="1"/>
    <col min="6154" max="6154" width="12.88671875" style="33" bestFit="1" customWidth="1"/>
    <col min="6155" max="6155" width="12.88671875" style="33" customWidth="1"/>
    <col min="6156" max="6156" width="11.33203125" style="33" bestFit="1" customWidth="1"/>
    <col min="6157" max="6157" width="11.33203125" style="33" customWidth="1"/>
    <col min="6158" max="6158" width="12.88671875" style="33" bestFit="1" customWidth="1"/>
    <col min="6159" max="6159" width="12.88671875" style="33" customWidth="1"/>
    <col min="6160" max="6160" width="12.88671875" style="33" bestFit="1" customWidth="1"/>
    <col min="6161" max="6161" width="12.88671875" style="33" customWidth="1"/>
    <col min="6162" max="6162" width="12.88671875" style="33" bestFit="1" customWidth="1"/>
    <col min="6163" max="6163" width="12.88671875" style="33" customWidth="1"/>
    <col min="6164" max="6164" width="12.88671875" style="33" bestFit="1" customWidth="1"/>
    <col min="6165" max="6165" width="12.88671875" style="33" customWidth="1"/>
    <col min="6166" max="6166" width="12.88671875" style="33" bestFit="1" customWidth="1"/>
    <col min="6167" max="6167" width="12.88671875" style="33" customWidth="1"/>
    <col min="6168" max="6168" width="11.33203125" style="33" bestFit="1" customWidth="1"/>
    <col min="6169" max="6169" width="11.33203125" style="33" customWidth="1"/>
    <col min="6170" max="6170" width="12.88671875" style="33" bestFit="1" customWidth="1"/>
    <col min="6171" max="6171" width="12.88671875" style="33" customWidth="1"/>
    <col min="6172" max="6172" width="11.33203125" style="33" bestFit="1" customWidth="1"/>
    <col min="6173" max="6173" width="11.33203125" style="33" customWidth="1"/>
    <col min="6174" max="6174" width="12.88671875" style="33" bestFit="1" customWidth="1"/>
    <col min="6175" max="6175" width="12.88671875" style="33" customWidth="1"/>
    <col min="6176" max="6176" width="12.88671875" style="33" bestFit="1" customWidth="1"/>
    <col min="6177" max="6177" width="12.88671875" style="33" customWidth="1"/>
    <col min="6178" max="6178" width="12.88671875" style="33" bestFit="1" customWidth="1"/>
    <col min="6179" max="6179" width="12.88671875" style="33" customWidth="1"/>
    <col min="6180" max="6180" width="12.88671875" style="33" bestFit="1" customWidth="1"/>
    <col min="6181" max="6181" width="12.88671875" style="33" customWidth="1"/>
    <col min="6182" max="6182" width="11.33203125" style="33" bestFit="1" customWidth="1"/>
    <col min="6183" max="6183" width="11.33203125" style="33" customWidth="1"/>
    <col min="6184" max="6184" width="12.88671875" style="33" bestFit="1" customWidth="1"/>
    <col min="6185" max="6185" width="12.88671875" style="33" customWidth="1"/>
    <col min="6186" max="6186" width="12.88671875" style="33" bestFit="1" customWidth="1"/>
    <col min="6187" max="6187" width="12.88671875" style="33" customWidth="1"/>
    <col min="6188" max="6188" width="12.88671875" style="33" bestFit="1" customWidth="1"/>
    <col min="6189" max="6189" width="12.88671875" style="33" customWidth="1"/>
    <col min="6190" max="6190" width="11.33203125" style="33" bestFit="1" customWidth="1"/>
    <col min="6191" max="6191" width="11.33203125" style="33" customWidth="1"/>
    <col min="6192" max="6192" width="11.33203125" style="33" bestFit="1" customWidth="1"/>
    <col min="6193" max="6193" width="11.33203125" style="33" customWidth="1"/>
    <col min="6194" max="6194" width="11.33203125" style="33" bestFit="1" customWidth="1"/>
    <col min="6195" max="6195" width="11.33203125" style="33" customWidth="1"/>
    <col min="6196" max="6196" width="12.88671875" style="33" bestFit="1" customWidth="1"/>
    <col min="6197" max="6197" width="12.88671875" style="33" customWidth="1"/>
    <col min="6198" max="6198" width="12.88671875" style="33" bestFit="1" customWidth="1"/>
    <col min="6199" max="6199" width="12.88671875" style="33" customWidth="1"/>
    <col min="6200" max="6200" width="12.88671875" style="33" bestFit="1" customWidth="1"/>
    <col min="6201" max="6201" width="12.88671875" style="33" customWidth="1"/>
    <col min="6202" max="6202" width="12.88671875" style="33" bestFit="1" customWidth="1"/>
    <col min="6203" max="6203" width="12.88671875" style="33" customWidth="1"/>
    <col min="6204" max="6204" width="12.88671875" style="33" bestFit="1" customWidth="1"/>
    <col min="6205" max="6205" width="12.88671875" style="33" customWidth="1"/>
    <col min="6206" max="6206" width="12.88671875" style="33" bestFit="1" customWidth="1"/>
    <col min="6207" max="6207" width="12.88671875" style="33" customWidth="1"/>
    <col min="6208" max="6208" width="12.88671875" style="33" bestFit="1" customWidth="1"/>
    <col min="6209" max="6209" width="12.88671875" style="33" customWidth="1"/>
    <col min="6210" max="6210" width="12.88671875" style="33" bestFit="1" customWidth="1"/>
    <col min="6211" max="6211" width="12.88671875" style="33" customWidth="1"/>
    <col min="6212" max="6212" width="11.33203125" style="33" bestFit="1" customWidth="1"/>
    <col min="6213" max="6213" width="11.33203125" style="33" customWidth="1"/>
    <col min="6214" max="6214" width="12.88671875" style="33" bestFit="1" customWidth="1"/>
    <col min="6215" max="6215" width="12.88671875" style="33" customWidth="1"/>
    <col min="6216" max="6216" width="12.88671875" style="33" bestFit="1" customWidth="1"/>
    <col min="6217" max="6217" width="12.88671875" style="33" customWidth="1"/>
    <col min="6218" max="6218" width="12.88671875" style="33" bestFit="1" customWidth="1"/>
    <col min="6219" max="6219" width="12.88671875" style="33" customWidth="1"/>
    <col min="6220" max="6220" width="12.88671875" style="33" bestFit="1" customWidth="1"/>
    <col min="6221" max="6221" width="12.88671875" style="33" customWidth="1"/>
    <col min="6222" max="6222" width="12.88671875" style="33" bestFit="1" customWidth="1"/>
    <col min="6223" max="6223" width="12.88671875" style="33" customWidth="1"/>
    <col min="6224" max="6224" width="12.88671875" style="33" bestFit="1" customWidth="1"/>
    <col min="6225" max="6225" width="12.88671875" style="33" customWidth="1"/>
    <col min="6226" max="6226" width="12.88671875" style="33" bestFit="1" customWidth="1"/>
    <col min="6227" max="6227" width="12.88671875" style="33" customWidth="1"/>
    <col min="6228" max="6228" width="11.33203125" style="33" bestFit="1" customWidth="1"/>
    <col min="6229" max="6229" width="11.33203125" style="33" customWidth="1"/>
    <col min="6230" max="6230" width="12.88671875" style="33" bestFit="1" customWidth="1"/>
    <col min="6231" max="6231" width="12.88671875" style="33" customWidth="1"/>
    <col min="6232" max="6232" width="11.33203125" style="33" bestFit="1" customWidth="1"/>
    <col min="6233" max="6233" width="11.33203125" style="33" customWidth="1"/>
    <col min="6234" max="6234" width="11.33203125" style="33" bestFit="1" customWidth="1"/>
    <col min="6235" max="6235" width="11.33203125" style="33" customWidth="1"/>
    <col min="6236" max="6236" width="12.88671875" style="33" bestFit="1" customWidth="1"/>
    <col min="6237" max="6237" width="12.88671875" style="33" customWidth="1"/>
    <col min="6238" max="6238" width="12.88671875" style="33" bestFit="1" customWidth="1"/>
    <col min="6239" max="6239" width="12.88671875" style="33" customWidth="1"/>
    <col min="6240" max="6240" width="12.88671875" style="33" bestFit="1" customWidth="1"/>
    <col min="6241" max="6241" width="12.88671875" style="33" customWidth="1"/>
    <col min="6242" max="6242" width="12.88671875" style="33" bestFit="1" customWidth="1"/>
    <col min="6243" max="6243" width="12.88671875" style="33" customWidth="1"/>
    <col min="6244" max="6244" width="12.88671875" style="33" bestFit="1" customWidth="1"/>
    <col min="6245" max="6245" width="12.88671875" style="33" customWidth="1"/>
    <col min="6246" max="6246" width="12.88671875" style="33" bestFit="1" customWidth="1"/>
    <col min="6247" max="6247" width="12.88671875" style="33" customWidth="1"/>
    <col min="6248" max="6248" width="12.88671875" style="33" bestFit="1" customWidth="1"/>
    <col min="6249" max="6249" width="12.88671875" style="33" customWidth="1"/>
    <col min="6250" max="6250" width="12.88671875" style="33" bestFit="1" customWidth="1"/>
    <col min="6251" max="6251" width="12.88671875" style="33" customWidth="1"/>
    <col min="6252" max="6252" width="11.33203125" style="33" bestFit="1" customWidth="1"/>
    <col min="6253" max="6253" width="11.33203125" style="33" customWidth="1"/>
    <col min="6254" max="6254" width="11.33203125" style="33" bestFit="1" customWidth="1"/>
    <col min="6255" max="6255" width="11.33203125" style="33" customWidth="1"/>
    <col min="6256" max="6256" width="12.88671875" style="33" bestFit="1" customWidth="1"/>
    <col min="6257" max="6257" width="12.88671875" style="33" customWidth="1"/>
    <col min="6258" max="6258" width="12.88671875" style="33" bestFit="1" customWidth="1"/>
    <col min="6259" max="6259" width="12.88671875" style="33" customWidth="1"/>
    <col min="6260" max="6260" width="12.88671875" style="33" bestFit="1" customWidth="1"/>
    <col min="6261" max="6261" width="12.88671875" style="33" customWidth="1"/>
    <col min="6262" max="6262" width="11.33203125" style="33" bestFit="1" customWidth="1"/>
    <col min="6263" max="6263" width="11.33203125" style="33" customWidth="1"/>
    <col min="6264" max="6264" width="12.88671875" style="33" bestFit="1" customWidth="1"/>
    <col min="6265" max="6265" width="12.88671875" style="33" customWidth="1"/>
    <col min="6266" max="6266" width="11.33203125" style="33" bestFit="1" customWidth="1"/>
    <col min="6267" max="6267" width="11.33203125" style="33" customWidth="1"/>
    <col min="6268" max="6268" width="12.88671875" style="33" bestFit="1" customWidth="1"/>
    <col min="6269" max="6269" width="12.88671875" style="33" customWidth="1"/>
    <col min="6270" max="6270" width="11.33203125" style="33" bestFit="1" customWidth="1"/>
    <col min="6271" max="6271" width="11.33203125" style="33" customWidth="1"/>
    <col min="6272" max="6272" width="11.33203125" style="33" bestFit="1" customWidth="1"/>
    <col min="6273" max="6273" width="11.33203125" style="33" customWidth="1"/>
    <col min="6274" max="6274" width="13.109375" style="33" bestFit="1" customWidth="1"/>
    <col min="6275" max="6275" width="8.88671875" style="33"/>
    <col min="6276" max="6276" width="12" style="33" bestFit="1" customWidth="1"/>
    <col min="6277" max="6277" width="10.44140625" style="33" bestFit="1" customWidth="1"/>
    <col min="6278" max="6278" width="8.44140625" style="33" bestFit="1" customWidth="1"/>
    <col min="6279" max="6279" width="15" style="33" bestFit="1" customWidth="1"/>
    <col min="6280" max="6280" width="10.5546875" style="33" customWidth="1"/>
    <col min="6281" max="6400" width="8.88671875" style="33"/>
    <col min="6401" max="6401" width="10.5546875" style="33" bestFit="1" customWidth="1"/>
    <col min="6402" max="6402" width="12.88671875" style="33" bestFit="1" customWidth="1"/>
    <col min="6403" max="6403" width="12.88671875" style="33" customWidth="1"/>
    <col min="6404" max="6404" width="12.88671875" style="33" bestFit="1" customWidth="1"/>
    <col min="6405" max="6405" width="12.88671875" style="33" customWidth="1"/>
    <col min="6406" max="6406" width="14" style="33" bestFit="1" customWidth="1"/>
    <col min="6407" max="6407" width="14" style="33" customWidth="1"/>
    <col min="6408" max="6408" width="11.33203125" style="33" bestFit="1" customWidth="1"/>
    <col min="6409" max="6409" width="11.33203125" style="33" customWidth="1"/>
    <col min="6410" max="6410" width="12.88671875" style="33" bestFit="1" customWidth="1"/>
    <col min="6411" max="6411" width="12.88671875" style="33" customWidth="1"/>
    <col min="6412" max="6412" width="11.33203125" style="33" bestFit="1" customWidth="1"/>
    <col min="6413" max="6413" width="11.33203125" style="33" customWidth="1"/>
    <col min="6414" max="6414" width="12.88671875" style="33" bestFit="1" customWidth="1"/>
    <col min="6415" max="6415" width="12.88671875" style="33" customWidth="1"/>
    <col min="6416" max="6416" width="12.88671875" style="33" bestFit="1" customWidth="1"/>
    <col min="6417" max="6417" width="12.88671875" style="33" customWidth="1"/>
    <col min="6418" max="6418" width="12.88671875" style="33" bestFit="1" customWidth="1"/>
    <col min="6419" max="6419" width="12.88671875" style="33" customWidth="1"/>
    <col min="6420" max="6420" width="12.88671875" style="33" bestFit="1" customWidth="1"/>
    <col min="6421" max="6421" width="12.88671875" style="33" customWidth="1"/>
    <col min="6422" max="6422" width="12.88671875" style="33" bestFit="1" customWidth="1"/>
    <col min="6423" max="6423" width="12.88671875" style="33" customWidth="1"/>
    <col min="6424" max="6424" width="11.33203125" style="33" bestFit="1" customWidth="1"/>
    <col min="6425" max="6425" width="11.33203125" style="33" customWidth="1"/>
    <col min="6426" max="6426" width="12.88671875" style="33" bestFit="1" customWidth="1"/>
    <col min="6427" max="6427" width="12.88671875" style="33" customWidth="1"/>
    <col min="6428" max="6428" width="11.33203125" style="33" bestFit="1" customWidth="1"/>
    <col min="6429" max="6429" width="11.33203125" style="33" customWidth="1"/>
    <col min="6430" max="6430" width="12.88671875" style="33" bestFit="1" customWidth="1"/>
    <col min="6431" max="6431" width="12.88671875" style="33" customWidth="1"/>
    <col min="6432" max="6432" width="12.88671875" style="33" bestFit="1" customWidth="1"/>
    <col min="6433" max="6433" width="12.88671875" style="33" customWidth="1"/>
    <col min="6434" max="6434" width="12.88671875" style="33" bestFit="1" customWidth="1"/>
    <col min="6435" max="6435" width="12.88671875" style="33" customWidth="1"/>
    <col min="6436" max="6436" width="12.88671875" style="33" bestFit="1" customWidth="1"/>
    <col min="6437" max="6437" width="12.88671875" style="33" customWidth="1"/>
    <col min="6438" max="6438" width="11.33203125" style="33" bestFit="1" customWidth="1"/>
    <col min="6439" max="6439" width="11.33203125" style="33" customWidth="1"/>
    <col min="6440" max="6440" width="12.88671875" style="33" bestFit="1" customWidth="1"/>
    <col min="6441" max="6441" width="12.88671875" style="33" customWidth="1"/>
    <col min="6442" max="6442" width="12.88671875" style="33" bestFit="1" customWidth="1"/>
    <col min="6443" max="6443" width="12.88671875" style="33" customWidth="1"/>
    <col min="6444" max="6444" width="12.88671875" style="33" bestFit="1" customWidth="1"/>
    <col min="6445" max="6445" width="12.88671875" style="33" customWidth="1"/>
    <col min="6446" max="6446" width="11.33203125" style="33" bestFit="1" customWidth="1"/>
    <col min="6447" max="6447" width="11.33203125" style="33" customWidth="1"/>
    <col min="6448" max="6448" width="11.33203125" style="33" bestFit="1" customWidth="1"/>
    <col min="6449" max="6449" width="11.33203125" style="33" customWidth="1"/>
    <col min="6450" max="6450" width="11.33203125" style="33" bestFit="1" customWidth="1"/>
    <col min="6451" max="6451" width="11.33203125" style="33" customWidth="1"/>
    <col min="6452" max="6452" width="12.88671875" style="33" bestFit="1" customWidth="1"/>
    <col min="6453" max="6453" width="12.88671875" style="33" customWidth="1"/>
    <col min="6454" max="6454" width="12.88671875" style="33" bestFit="1" customWidth="1"/>
    <col min="6455" max="6455" width="12.88671875" style="33" customWidth="1"/>
    <col min="6456" max="6456" width="12.88671875" style="33" bestFit="1" customWidth="1"/>
    <col min="6457" max="6457" width="12.88671875" style="33" customWidth="1"/>
    <col min="6458" max="6458" width="12.88671875" style="33" bestFit="1" customWidth="1"/>
    <col min="6459" max="6459" width="12.88671875" style="33" customWidth="1"/>
    <col min="6460" max="6460" width="12.88671875" style="33" bestFit="1" customWidth="1"/>
    <col min="6461" max="6461" width="12.88671875" style="33" customWidth="1"/>
    <col min="6462" max="6462" width="12.88671875" style="33" bestFit="1" customWidth="1"/>
    <col min="6463" max="6463" width="12.88671875" style="33" customWidth="1"/>
    <col min="6464" max="6464" width="12.88671875" style="33" bestFit="1" customWidth="1"/>
    <col min="6465" max="6465" width="12.88671875" style="33" customWidth="1"/>
    <col min="6466" max="6466" width="12.88671875" style="33" bestFit="1" customWidth="1"/>
    <col min="6467" max="6467" width="12.88671875" style="33" customWidth="1"/>
    <col min="6468" max="6468" width="11.33203125" style="33" bestFit="1" customWidth="1"/>
    <col min="6469" max="6469" width="11.33203125" style="33" customWidth="1"/>
    <col min="6470" max="6470" width="12.88671875" style="33" bestFit="1" customWidth="1"/>
    <col min="6471" max="6471" width="12.88671875" style="33" customWidth="1"/>
    <col min="6472" max="6472" width="12.88671875" style="33" bestFit="1" customWidth="1"/>
    <col min="6473" max="6473" width="12.88671875" style="33" customWidth="1"/>
    <col min="6474" max="6474" width="12.88671875" style="33" bestFit="1" customWidth="1"/>
    <col min="6475" max="6475" width="12.88671875" style="33" customWidth="1"/>
    <col min="6476" max="6476" width="12.88671875" style="33" bestFit="1" customWidth="1"/>
    <col min="6477" max="6477" width="12.88671875" style="33" customWidth="1"/>
    <col min="6478" max="6478" width="12.88671875" style="33" bestFit="1" customWidth="1"/>
    <col min="6479" max="6479" width="12.88671875" style="33" customWidth="1"/>
    <col min="6480" max="6480" width="12.88671875" style="33" bestFit="1" customWidth="1"/>
    <col min="6481" max="6481" width="12.88671875" style="33" customWidth="1"/>
    <col min="6482" max="6482" width="12.88671875" style="33" bestFit="1" customWidth="1"/>
    <col min="6483" max="6483" width="12.88671875" style="33" customWidth="1"/>
    <col min="6484" max="6484" width="11.33203125" style="33" bestFit="1" customWidth="1"/>
    <col min="6485" max="6485" width="11.33203125" style="33" customWidth="1"/>
    <col min="6486" max="6486" width="12.88671875" style="33" bestFit="1" customWidth="1"/>
    <col min="6487" max="6487" width="12.88671875" style="33" customWidth="1"/>
    <col min="6488" max="6488" width="11.33203125" style="33" bestFit="1" customWidth="1"/>
    <col min="6489" max="6489" width="11.33203125" style="33" customWidth="1"/>
    <col min="6490" max="6490" width="11.33203125" style="33" bestFit="1" customWidth="1"/>
    <col min="6491" max="6491" width="11.33203125" style="33" customWidth="1"/>
    <col min="6492" max="6492" width="12.88671875" style="33" bestFit="1" customWidth="1"/>
    <col min="6493" max="6493" width="12.88671875" style="33" customWidth="1"/>
    <col min="6494" max="6494" width="12.88671875" style="33" bestFit="1" customWidth="1"/>
    <col min="6495" max="6495" width="12.88671875" style="33" customWidth="1"/>
    <col min="6496" max="6496" width="12.88671875" style="33" bestFit="1" customWidth="1"/>
    <col min="6497" max="6497" width="12.88671875" style="33" customWidth="1"/>
    <col min="6498" max="6498" width="12.88671875" style="33" bestFit="1" customWidth="1"/>
    <col min="6499" max="6499" width="12.88671875" style="33" customWidth="1"/>
    <col min="6500" max="6500" width="12.88671875" style="33" bestFit="1" customWidth="1"/>
    <col min="6501" max="6501" width="12.88671875" style="33" customWidth="1"/>
    <col min="6502" max="6502" width="12.88671875" style="33" bestFit="1" customWidth="1"/>
    <col min="6503" max="6503" width="12.88671875" style="33" customWidth="1"/>
    <col min="6504" max="6504" width="12.88671875" style="33" bestFit="1" customWidth="1"/>
    <col min="6505" max="6505" width="12.88671875" style="33" customWidth="1"/>
    <col min="6506" max="6506" width="12.88671875" style="33" bestFit="1" customWidth="1"/>
    <col min="6507" max="6507" width="12.88671875" style="33" customWidth="1"/>
    <col min="6508" max="6508" width="11.33203125" style="33" bestFit="1" customWidth="1"/>
    <col min="6509" max="6509" width="11.33203125" style="33" customWidth="1"/>
    <col min="6510" max="6510" width="11.33203125" style="33" bestFit="1" customWidth="1"/>
    <col min="6511" max="6511" width="11.33203125" style="33" customWidth="1"/>
    <col min="6512" max="6512" width="12.88671875" style="33" bestFit="1" customWidth="1"/>
    <col min="6513" max="6513" width="12.88671875" style="33" customWidth="1"/>
    <col min="6514" max="6514" width="12.88671875" style="33" bestFit="1" customWidth="1"/>
    <col min="6515" max="6515" width="12.88671875" style="33" customWidth="1"/>
    <col min="6516" max="6516" width="12.88671875" style="33" bestFit="1" customWidth="1"/>
    <col min="6517" max="6517" width="12.88671875" style="33" customWidth="1"/>
    <col min="6518" max="6518" width="11.33203125" style="33" bestFit="1" customWidth="1"/>
    <col min="6519" max="6519" width="11.33203125" style="33" customWidth="1"/>
    <col min="6520" max="6520" width="12.88671875" style="33" bestFit="1" customWidth="1"/>
    <col min="6521" max="6521" width="12.88671875" style="33" customWidth="1"/>
    <col min="6522" max="6522" width="11.33203125" style="33" bestFit="1" customWidth="1"/>
    <col min="6523" max="6523" width="11.33203125" style="33" customWidth="1"/>
    <col min="6524" max="6524" width="12.88671875" style="33" bestFit="1" customWidth="1"/>
    <col min="6525" max="6525" width="12.88671875" style="33" customWidth="1"/>
    <col min="6526" max="6526" width="11.33203125" style="33" bestFit="1" customWidth="1"/>
    <col min="6527" max="6527" width="11.33203125" style="33" customWidth="1"/>
    <col min="6528" max="6528" width="11.33203125" style="33" bestFit="1" customWidth="1"/>
    <col min="6529" max="6529" width="11.33203125" style="33" customWidth="1"/>
    <col min="6530" max="6530" width="13.109375" style="33" bestFit="1" customWidth="1"/>
    <col min="6531" max="6531" width="8.88671875" style="33"/>
    <col min="6532" max="6532" width="12" style="33" bestFit="1" customWidth="1"/>
    <col min="6533" max="6533" width="10.44140625" style="33" bestFit="1" customWidth="1"/>
    <col min="6534" max="6534" width="8.44140625" style="33" bestFit="1" customWidth="1"/>
    <col min="6535" max="6535" width="15" style="33" bestFit="1" customWidth="1"/>
    <col min="6536" max="6536" width="10.5546875" style="33" customWidth="1"/>
    <col min="6537" max="6656" width="8.88671875" style="33"/>
    <col min="6657" max="6657" width="10.5546875" style="33" bestFit="1" customWidth="1"/>
    <col min="6658" max="6658" width="12.88671875" style="33" bestFit="1" customWidth="1"/>
    <col min="6659" max="6659" width="12.88671875" style="33" customWidth="1"/>
    <col min="6660" max="6660" width="12.88671875" style="33" bestFit="1" customWidth="1"/>
    <col min="6661" max="6661" width="12.88671875" style="33" customWidth="1"/>
    <col min="6662" max="6662" width="14" style="33" bestFit="1" customWidth="1"/>
    <col min="6663" max="6663" width="14" style="33" customWidth="1"/>
    <col min="6664" max="6664" width="11.33203125" style="33" bestFit="1" customWidth="1"/>
    <col min="6665" max="6665" width="11.33203125" style="33" customWidth="1"/>
    <col min="6666" max="6666" width="12.88671875" style="33" bestFit="1" customWidth="1"/>
    <col min="6667" max="6667" width="12.88671875" style="33" customWidth="1"/>
    <col min="6668" max="6668" width="11.33203125" style="33" bestFit="1" customWidth="1"/>
    <col min="6669" max="6669" width="11.33203125" style="33" customWidth="1"/>
    <col min="6670" max="6670" width="12.88671875" style="33" bestFit="1" customWidth="1"/>
    <col min="6671" max="6671" width="12.88671875" style="33" customWidth="1"/>
    <col min="6672" max="6672" width="12.88671875" style="33" bestFit="1" customWidth="1"/>
    <col min="6673" max="6673" width="12.88671875" style="33" customWidth="1"/>
    <col min="6674" max="6674" width="12.88671875" style="33" bestFit="1" customWidth="1"/>
    <col min="6675" max="6675" width="12.88671875" style="33" customWidth="1"/>
    <col min="6676" max="6676" width="12.88671875" style="33" bestFit="1" customWidth="1"/>
    <col min="6677" max="6677" width="12.88671875" style="33" customWidth="1"/>
    <col min="6678" max="6678" width="12.88671875" style="33" bestFit="1" customWidth="1"/>
    <col min="6679" max="6679" width="12.88671875" style="33" customWidth="1"/>
    <col min="6680" max="6680" width="11.33203125" style="33" bestFit="1" customWidth="1"/>
    <col min="6681" max="6681" width="11.33203125" style="33" customWidth="1"/>
    <col min="6682" max="6682" width="12.88671875" style="33" bestFit="1" customWidth="1"/>
    <col min="6683" max="6683" width="12.88671875" style="33" customWidth="1"/>
    <col min="6684" max="6684" width="11.33203125" style="33" bestFit="1" customWidth="1"/>
    <col min="6685" max="6685" width="11.33203125" style="33" customWidth="1"/>
    <col min="6686" max="6686" width="12.88671875" style="33" bestFit="1" customWidth="1"/>
    <col min="6687" max="6687" width="12.88671875" style="33" customWidth="1"/>
    <col min="6688" max="6688" width="12.88671875" style="33" bestFit="1" customWidth="1"/>
    <col min="6689" max="6689" width="12.88671875" style="33" customWidth="1"/>
    <col min="6690" max="6690" width="12.88671875" style="33" bestFit="1" customWidth="1"/>
    <col min="6691" max="6691" width="12.88671875" style="33" customWidth="1"/>
    <col min="6692" max="6692" width="12.88671875" style="33" bestFit="1" customWidth="1"/>
    <col min="6693" max="6693" width="12.88671875" style="33" customWidth="1"/>
    <col min="6694" max="6694" width="11.33203125" style="33" bestFit="1" customWidth="1"/>
    <col min="6695" max="6695" width="11.33203125" style="33" customWidth="1"/>
    <col min="6696" max="6696" width="12.88671875" style="33" bestFit="1" customWidth="1"/>
    <col min="6697" max="6697" width="12.88671875" style="33" customWidth="1"/>
    <col min="6698" max="6698" width="12.88671875" style="33" bestFit="1" customWidth="1"/>
    <col min="6699" max="6699" width="12.88671875" style="33" customWidth="1"/>
    <col min="6700" max="6700" width="12.88671875" style="33" bestFit="1" customWidth="1"/>
    <col min="6701" max="6701" width="12.88671875" style="33" customWidth="1"/>
    <col min="6702" max="6702" width="11.33203125" style="33" bestFit="1" customWidth="1"/>
    <col min="6703" max="6703" width="11.33203125" style="33" customWidth="1"/>
    <col min="6704" max="6704" width="11.33203125" style="33" bestFit="1" customWidth="1"/>
    <col min="6705" max="6705" width="11.33203125" style="33" customWidth="1"/>
    <col min="6706" max="6706" width="11.33203125" style="33" bestFit="1" customWidth="1"/>
    <col min="6707" max="6707" width="11.33203125" style="33" customWidth="1"/>
    <col min="6708" max="6708" width="12.88671875" style="33" bestFit="1" customWidth="1"/>
    <col min="6709" max="6709" width="12.88671875" style="33" customWidth="1"/>
    <col min="6710" max="6710" width="12.88671875" style="33" bestFit="1" customWidth="1"/>
    <col min="6711" max="6711" width="12.88671875" style="33" customWidth="1"/>
    <col min="6712" max="6712" width="12.88671875" style="33" bestFit="1" customWidth="1"/>
    <col min="6713" max="6713" width="12.88671875" style="33" customWidth="1"/>
    <col min="6714" max="6714" width="12.88671875" style="33" bestFit="1" customWidth="1"/>
    <col min="6715" max="6715" width="12.88671875" style="33" customWidth="1"/>
    <col min="6716" max="6716" width="12.88671875" style="33" bestFit="1" customWidth="1"/>
    <col min="6717" max="6717" width="12.88671875" style="33" customWidth="1"/>
    <col min="6718" max="6718" width="12.88671875" style="33" bestFit="1" customWidth="1"/>
    <col min="6719" max="6719" width="12.88671875" style="33" customWidth="1"/>
    <col min="6720" max="6720" width="12.88671875" style="33" bestFit="1" customWidth="1"/>
    <col min="6721" max="6721" width="12.88671875" style="33" customWidth="1"/>
    <col min="6722" max="6722" width="12.88671875" style="33" bestFit="1" customWidth="1"/>
    <col min="6723" max="6723" width="12.88671875" style="33" customWidth="1"/>
    <col min="6724" max="6724" width="11.33203125" style="33" bestFit="1" customWidth="1"/>
    <col min="6725" max="6725" width="11.33203125" style="33" customWidth="1"/>
    <col min="6726" max="6726" width="12.88671875" style="33" bestFit="1" customWidth="1"/>
    <col min="6727" max="6727" width="12.88671875" style="33" customWidth="1"/>
    <col min="6728" max="6728" width="12.88671875" style="33" bestFit="1" customWidth="1"/>
    <col min="6729" max="6729" width="12.88671875" style="33" customWidth="1"/>
    <col min="6730" max="6730" width="12.88671875" style="33" bestFit="1" customWidth="1"/>
    <col min="6731" max="6731" width="12.88671875" style="33" customWidth="1"/>
    <col min="6732" max="6732" width="12.88671875" style="33" bestFit="1" customWidth="1"/>
    <col min="6733" max="6733" width="12.88671875" style="33" customWidth="1"/>
    <col min="6734" max="6734" width="12.88671875" style="33" bestFit="1" customWidth="1"/>
    <col min="6735" max="6735" width="12.88671875" style="33" customWidth="1"/>
    <col min="6736" max="6736" width="12.88671875" style="33" bestFit="1" customWidth="1"/>
    <col min="6737" max="6737" width="12.88671875" style="33" customWidth="1"/>
    <col min="6738" max="6738" width="12.88671875" style="33" bestFit="1" customWidth="1"/>
    <col min="6739" max="6739" width="12.88671875" style="33" customWidth="1"/>
    <col min="6740" max="6740" width="11.33203125" style="33" bestFit="1" customWidth="1"/>
    <col min="6741" max="6741" width="11.33203125" style="33" customWidth="1"/>
    <col min="6742" max="6742" width="12.88671875" style="33" bestFit="1" customWidth="1"/>
    <col min="6743" max="6743" width="12.88671875" style="33" customWidth="1"/>
    <col min="6744" max="6744" width="11.33203125" style="33" bestFit="1" customWidth="1"/>
    <col min="6745" max="6745" width="11.33203125" style="33" customWidth="1"/>
    <col min="6746" max="6746" width="11.33203125" style="33" bestFit="1" customWidth="1"/>
    <col min="6747" max="6747" width="11.33203125" style="33" customWidth="1"/>
    <col min="6748" max="6748" width="12.88671875" style="33" bestFit="1" customWidth="1"/>
    <col min="6749" max="6749" width="12.88671875" style="33" customWidth="1"/>
    <col min="6750" max="6750" width="12.88671875" style="33" bestFit="1" customWidth="1"/>
    <col min="6751" max="6751" width="12.88671875" style="33" customWidth="1"/>
    <col min="6752" max="6752" width="12.88671875" style="33" bestFit="1" customWidth="1"/>
    <col min="6753" max="6753" width="12.88671875" style="33" customWidth="1"/>
    <col min="6754" max="6754" width="12.88671875" style="33" bestFit="1" customWidth="1"/>
    <col min="6755" max="6755" width="12.88671875" style="33" customWidth="1"/>
    <col min="6756" max="6756" width="12.88671875" style="33" bestFit="1" customWidth="1"/>
    <col min="6757" max="6757" width="12.88671875" style="33" customWidth="1"/>
    <col min="6758" max="6758" width="12.88671875" style="33" bestFit="1" customWidth="1"/>
    <col min="6759" max="6759" width="12.88671875" style="33" customWidth="1"/>
    <col min="6760" max="6760" width="12.88671875" style="33" bestFit="1" customWidth="1"/>
    <col min="6761" max="6761" width="12.88671875" style="33" customWidth="1"/>
    <col min="6762" max="6762" width="12.88671875" style="33" bestFit="1" customWidth="1"/>
    <col min="6763" max="6763" width="12.88671875" style="33" customWidth="1"/>
    <col min="6764" max="6764" width="11.33203125" style="33" bestFit="1" customWidth="1"/>
    <col min="6765" max="6765" width="11.33203125" style="33" customWidth="1"/>
    <col min="6766" max="6766" width="11.33203125" style="33" bestFit="1" customWidth="1"/>
    <col min="6767" max="6767" width="11.33203125" style="33" customWidth="1"/>
    <col min="6768" max="6768" width="12.88671875" style="33" bestFit="1" customWidth="1"/>
    <col min="6769" max="6769" width="12.88671875" style="33" customWidth="1"/>
    <col min="6770" max="6770" width="12.88671875" style="33" bestFit="1" customWidth="1"/>
    <col min="6771" max="6771" width="12.88671875" style="33" customWidth="1"/>
    <col min="6772" max="6772" width="12.88671875" style="33" bestFit="1" customWidth="1"/>
    <col min="6773" max="6773" width="12.88671875" style="33" customWidth="1"/>
    <col min="6774" max="6774" width="11.33203125" style="33" bestFit="1" customWidth="1"/>
    <col min="6775" max="6775" width="11.33203125" style="33" customWidth="1"/>
    <col min="6776" max="6776" width="12.88671875" style="33" bestFit="1" customWidth="1"/>
    <col min="6777" max="6777" width="12.88671875" style="33" customWidth="1"/>
    <col min="6778" max="6778" width="11.33203125" style="33" bestFit="1" customWidth="1"/>
    <col min="6779" max="6779" width="11.33203125" style="33" customWidth="1"/>
    <col min="6780" max="6780" width="12.88671875" style="33" bestFit="1" customWidth="1"/>
    <col min="6781" max="6781" width="12.88671875" style="33" customWidth="1"/>
    <col min="6782" max="6782" width="11.33203125" style="33" bestFit="1" customWidth="1"/>
    <col min="6783" max="6783" width="11.33203125" style="33" customWidth="1"/>
    <col min="6784" max="6784" width="11.33203125" style="33" bestFit="1" customWidth="1"/>
    <col min="6785" max="6785" width="11.33203125" style="33" customWidth="1"/>
    <col min="6786" max="6786" width="13.109375" style="33" bestFit="1" customWidth="1"/>
    <col min="6787" max="6787" width="8.88671875" style="33"/>
    <col min="6788" max="6788" width="12" style="33" bestFit="1" customWidth="1"/>
    <col min="6789" max="6789" width="10.44140625" style="33" bestFit="1" customWidth="1"/>
    <col min="6790" max="6790" width="8.44140625" style="33" bestFit="1" customWidth="1"/>
    <col min="6791" max="6791" width="15" style="33" bestFit="1" customWidth="1"/>
    <col min="6792" max="6792" width="10.5546875" style="33" customWidth="1"/>
    <col min="6793" max="6912" width="8.88671875" style="33"/>
    <col min="6913" max="6913" width="10.5546875" style="33" bestFit="1" customWidth="1"/>
    <col min="6914" max="6914" width="12.88671875" style="33" bestFit="1" customWidth="1"/>
    <col min="6915" max="6915" width="12.88671875" style="33" customWidth="1"/>
    <col min="6916" max="6916" width="12.88671875" style="33" bestFit="1" customWidth="1"/>
    <col min="6917" max="6917" width="12.88671875" style="33" customWidth="1"/>
    <col min="6918" max="6918" width="14" style="33" bestFit="1" customWidth="1"/>
    <col min="6919" max="6919" width="14" style="33" customWidth="1"/>
    <col min="6920" max="6920" width="11.33203125" style="33" bestFit="1" customWidth="1"/>
    <col min="6921" max="6921" width="11.33203125" style="33" customWidth="1"/>
    <col min="6922" max="6922" width="12.88671875" style="33" bestFit="1" customWidth="1"/>
    <col min="6923" max="6923" width="12.88671875" style="33" customWidth="1"/>
    <col min="6924" max="6924" width="11.33203125" style="33" bestFit="1" customWidth="1"/>
    <col min="6925" max="6925" width="11.33203125" style="33" customWidth="1"/>
    <col min="6926" max="6926" width="12.88671875" style="33" bestFit="1" customWidth="1"/>
    <col min="6927" max="6927" width="12.88671875" style="33" customWidth="1"/>
    <col min="6928" max="6928" width="12.88671875" style="33" bestFit="1" customWidth="1"/>
    <col min="6929" max="6929" width="12.88671875" style="33" customWidth="1"/>
    <col min="6930" max="6930" width="12.88671875" style="33" bestFit="1" customWidth="1"/>
    <col min="6931" max="6931" width="12.88671875" style="33" customWidth="1"/>
    <col min="6932" max="6932" width="12.88671875" style="33" bestFit="1" customWidth="1"/>
    <col min="6933" max="6933" width="12.88671875" style="33" customWidth="1"/>
    <col min="6934" max="6934" width="12.88671875" style="33" bestFit="1" customWidth="1"/>
    <col min="6935" max="6935" width="12.88671875" style="33" customWidth="1"/>
    <col min="6936" max="6936" width="11.33203125" style="33" bestFit="1" customWidth="1"/>
    <col min="6937" max="6937" width="11.33203125" style="33" customWidth="1"/>
    <col min="6938" max="6938" width="12.88671875" style="33" bestFit="1" customWidth="1"/>
    <col min="6939" max="6939" width="12.88671875" style="33" customWidth="1"/>
    <col min="6940" max="6940" width="11.33203125" style="33" bestFit="1" customWidth="1"/>
    <col min="6941" max="6941" width="11.33203125" style="33" customWidth="1"/>
    <col min="6942" max="6942" width="12.88671875" style="33" bestFit="1" customWidth="1"/>
    <col min="6943" max="6943" width="12.88671875" style="33" customWidth="1"/>
    <col min="6944" max="6944" width="12.88671875" style="33" bestFit="1" customWidth="1"/>
    <col min="6945" max="6945" width="12.88671875" style="33" customWidth="1"/>
    <col min="6946" max="6946" width="12.88671875" style="33" bestFit="1" customWidth="1"/>
    <col min="6947" max="6947" width="12.88671875" style="33" customWidth="1"/>
    <col min="6948" max="6948" width="12.88671875" style="33" bestFit="1" customWidth="1"/>
    <col min="6949" max="6949" width="12.88671875" style="33" customWidth="1"/>
    <col min="6950" max="6950" width="11.33203125" style="33" bestFit="1" customWidth="1"/>
    <col min="6951" max="6951" width="11.33203125" style="33" customWidth="1"/>
    <col min="6952" max="6952" width="12.88671875" style="33" bestFit="1" customWidth="1"/>
    <col min="6953" max="6953" width="12.88671875" style="33" customWidth="1"/>
    <col min="6954" max="6954" width="12.88671875" style="33" bestFit="1" customWidth="1"/>
    <col min="6955" max="6955" width="12.88671875" style="33" customWidth="1"/>
    <col min="6956" max="6956" width="12.88671875" style="33" bestFit="1" customWidth="1"/>
    <col min="6957" max="6957" width="12.88671875" style="33" customWidth="1"/>
    <col min="6958" max="6958" width="11.33203125" style="33" bestFit="1" customWidth="1"/>
    <col min="6959" max="6959" width="11.33203125" style="33" customWidth="1"/>
    <col min="6960" max="6960" width="11.33203125" style="33" bestFit="1" customWidth="1"/>
    <col min="6961" max="6961" width="11.33203125" style="33" customWidth="1"/>
    <col min="6962" max="6962" width="11.33203125" style="33" bestFit="1" customWidth="1"/>
    <col min="6963" max="6963" width="11.33203125" style="33" customWidth="1"/>
    <col min="6964" max="6964" width="12.88671875" style="33" bestFit="1" customWidth="1"/>
    <col min="6965" max="6965" width="12.88671875" style="33" customWidth="1"/>
    <col min="6966" max="6966" width="12.88671875" style="33" bestFit="1" customWidth="1"/>
    <col min="6967" max="6967" width="12.88671875" style="33" customWidth="1"/>
    <col min="6968" max="6968" width="12.88671875" style="33" bestFit="1" customWidth="1"/>
    <col min="6969" max="6969" width="12.88671875" style="33" customWidth="1"/>
    <col min="6970" max="6970" width="12.88671875" style="33" bestFit="1" customWidth="1"/>
    <col min="6971" max="6971" width="12.88671875" style="33" customWidth="1"/>
    <col min="6972" max="6972" width="12.88671875" style="33" bestFit="1" customWidth="1"/>
    <col min="6973" max="6973" width="12.88671875" style="33" customWidth="1"/>
    <col min="6974" max="6974" width="12.88671875" style="33" bestFit="1" customWidth="1"/>
    <col min="6975" max="6975" width="12.88671875" style="33" customWidth="1"/>
    <col min="6976" max="6976" width="12.88671875" style="33" bestFit="1" customWidth="1"/>
    <col min="6977" max="6977" width="12.88671875" style="33" customWidth="1"/>
    <col min="6978" max="6978" width="12.88671875" style="33" bestFit="1" customWidth="1"/>
    <col min="6979" max="6979" width="12.88671875" style="33" customWidth="1"/>
    <col min="6980" max="6980" width="11.33203125" style="33" bestFit="1" customWidth="1"/>
    <col min="6981" max="6981" width="11.33203125" style="33" customWidth="1"/>
    <col min="6982" max="6982" width="12.88671875" style="33" bestFit="1" customWidth="1"/>
    <col min="6983" max="6983" width="12.88671875" style="33" customWidth="1"/>
    <col min="6984" max="6984" width="12.88671875" style="33" bestFit="1" customWidth="1"/>
    <col min="6985" max="6985" width="12.88671875" style="33" customWidth="1"/>
    <col min="6986" max="6986" width="12.88671875" style="33" bestFit="1" customWidth="1"/>
    <col min="6987" max="6987" width="12.88671875" style="33" customWidth="1"/>
    <col min="6988" max="6988" width="12.88671875" style="33" bestFit="1" customWidth="1"/>
    <col min="6989" max="6989" width="12.88671875" style="33" customWidth="1"/>
    <col min="6990" max="6990" width="12.88671875" style="33" bestFit="1" customWidth="1"/>
    <col min="6991" max="6991" width="12.88671875" style="33" customWidth="1"/>
    <col min="6992" max="6992" width="12.88671875" style="33" bestFit="1" customWidth="1"/>
    <col min="6993" max="6993" width="12.88671875" style="33" customWidth="1"/>
    <col min="6994" max="6994" width="12.88671875" style="33" bestFit="1" customWidth="1"/>
    <col min="6995" max="6995" width="12.88671875" style="33" customWidth="1"/>
    <col min="6996" max="6996" width="11.33203125" style="33" bestFit="1" customWidth="1"/>
    <col min="6997" max="6997" width="11.33203125" style="33" customWidth="1"/>
    <col min="6998" max="6998" width="12.88671875" style="33" bestFit="1" customWidth="1"/>
    <col min="6999" max="6999" width="12.88671875" style="33" customWidth="1"/>
    <col min="7000" max="7000" width="11.33203125" style="33" bestFit="1" customWidth="1"/>
    <col min="7001" max="7001" width="11.33203125" style="33" customWidth="1"/>
    <col min="7002" max="7002" width="11.33203125" style="33" bestFit="1" customWidth="1"/>
    <col min="7003" max="7003" width="11.33203125" style="33" customWidth="1"/>
    <col min="7004" max="7004" width="12.88671875" style="33" bestFit="1" customWidth="1"/>
    <col min="7005" max="7005" width="12.88671875" style="33" customWidth="1"/>
    <col min="7006" max="7006" width="12.88671875" style="33" bestFit="1" customWidth="1"/>
    <col min="7007" max="7007" width="12.88671875" style="33" customWidth="1"/>
    <col min="7008" max="7008" width="12.88671875" style="33" bestFit="1" customWidth="1"/>
    <col min="7009" max="7009" width="12.88671875" style="33" customWidth="1"/>
    <col min="7010" max="7010" width="12.88671875" style="33" bestFit="1" customWidth="1"/>
    <col min="7011" max="7011" width="12.88671875" style="33" customWidth="1"/>
    <col min="7012" max="7012" width="12.88671875" style="33" bestFit="1" customWidth="1"/>
    <col min="7013" max="7013" width="12.88671875" style="33" customWidth="1"/>
    <col min="7014" max="7014" width="12.88671875" style="33" bestFit="1" customWidth="1"/>
    <col min="7015" max="7015" width="12.88671875" style="33" customWidth="1"/>
    <col min="7016" max="7016" width="12.88671875" style="33" bestFit="1" customWidth="1"/>
    <col min="7017" max="7017" width="12.88671875" style="33" customWidth="1"/>
    <col min="7018" max="7018" width="12.88671875" style="33" bestFit="1" customWidth="1"/>
    <col min="7019" max="7019" width="12.88671875" style="33" customWidth="1"/>
    <col min="7020" max="7020" width="11.33203125" style="33" bestFit="1" customWidth="1"/>
    <col min="7021" max="7021" width="11.33203125" style="33" customWidth="1"/>
    <col min="7022" max="7022" width="11.33203125" style="33" bestFit="1" customWidth="1"/>
    <col min="7023" max="7023" width="11.33203125" style="33" customWidth="1"/>
    <col min="7024" max="7024" width="12.88671875" style="33" bestFit="1" customWidth="1"/>
    <col min="7025" max="7025" width="12.88671875" style="33" customWidth="1"/>
    <col min="7026" max="7026" width="12.88671875" style="33" bestFit="1" customWidth="1"/>
    <col min="7027" max="7027" width="12.88671875" style="33" customWidth="1"/>
    <col min="7028" max="7028" width="12.88671875" style="33" bestFit="1" customWidth="1"/>
    <col min="7029" max="7029" width="12.88671875" style="33" customWidth="1"/>
    <col min="7030" max="7030" width="11.33203125" style="33" bestFit="1" customWidth="1"/>
    <col min="7031" max="7031" width="11.33203125" style="33" customWidth="1"/>
    <col min="7032" max="7032" width="12.88671875" style="33" bestFit="1" customWidth="1"/>
    <col min="7033" max="7033" width="12.88671875" style="33" customWidth="1"/>
    <col min="7034" max="7034" width="11.33203125" style="33" bestFit="1" customWidth="1"/>
    <col min="7035" max="7035" width="11.33203125" style="33" customWidth="1"/>
    <col min="7036" max="7036" width="12.88671875" style="33" bestFit="1" customWidth="1"/>
    <col min="7037" max="7037" width="12.88671875" style="33" customWidth="1"/>
    <col min="7038" max="7038" width="11.33203125" style="33" bestFit="1" customWidth="1"/>
    <col min="7039" max="7039" width="11.33203125" style="33" customWidth="1"/>
    <col min="7040" max="7040" width="11.33203125" style="33" bestFit="1" customWidth="1"/>
    <col min="7041" max="7041" width="11.33203125" style="33" customWidth="1"/>
    <col min="7042" max="7042" width="13.109375" style="33" bestFit="1" customWidth="1"/>
    <col min="7043" max="7043" width="8.88671875" style="33"/>
    <col min="7044" max="7044" width="12" style="33" bestFit="1" customWidth="1"/>
    <col min="7045" max="7045" width="10.44140625" style="33" bestFit="1" customWidth="1"/>
    <col min="7046" max="7046" width="8.44140625" style="33" bestFit="1" customWidth="1"/>
    <col min="7047" max="7047" width="15" style="33" bestFit="1" customWidth="1"/>
    <col min="7048" max="7048" width="10.5546875" style="33" customWidth="1"/>
    <col min="7049" max="7168" width="8.88671875" style="33"/>
    <col min="7169" max="7169" width="10.5546875" style="33" bestFit="1" customWidth="1"/>
    <col min="7170" max="7170" width="12.88671875" style="33" bestFit="1" customWidth="1"/>
    <col min="7171" max="7171" width="12.88671875" style="33" customWidth="1"/>
    <col min="7172" max="7172" width="12.88671875" style="33" bestFit="1" customWidth="1"/>
    <col min="7173" max="7173" width="12.88671875" style="33" customWidth="1"/>
    <col min="7174" max="7174" width="14" style="33" bestFit="1" customWidth="1"/>
    <col min="7175" max="7175" width="14" style="33" customWidth="1"/>
    <col min="7176" max="7176" width="11.33203125" style="33" bestFit="1" customWidth="1"/>
    <col min="7177" max="7177" width="11.33203125" style="33" customWidth="1"/>
    <col min="7178" max="7178" width="12.88671875" style="33" bestFit="1" customWidth="1"/>
    <col min="7179" max="7179" width="12.88671875" style="33" customWidth="1"/>
    <col min="7180" max="7180" width="11.33203125" style="33" bestFit="1" customWidth="1"/>
    <col min="7181" max="7181" width="11.33203125" style="33" customWidth="1"/>
    <col min="7182" max="7182" width="12.88671875" style="33" bestFit="1" customWidth="1"/>
    <col min="7183" max="7183" width="12.88671875" style="33" customWidth="1"/>
    <col min="7184" max="7184" width="12.88671875" style="33" bestFit="1" customWidth="1"/>
    <col min="7185" max="7185" width="12.88671875" style="33" customWidth="1"/>
    <col min="7186" max="7186" width="12.88671875" style="33" bestFit="1" customWidth="1"/>
    <col min="7187" max="7187" width="12.88671875" style="33" customWidth="1"/>
    <col min="7188" max="7188" width="12.88671875" style="33" bestFit="1" customWidth="1"/>
    <col min="7189" max="7189" width="12.88671875" style="33" customWidth="1"/>
    <col min="7190" max="7190" width="12.88671875" style="33" bestFit="1" customWidth="1"/>
    <col min="7191" max="7191" width="12.88671875" style="33" customWidth="1"/>
    <col min="7192" max="7192" width="11.33203125" style="33" bestFit="1" customWidth="1"/>
    <col min="7193" max="7193" width="11.33203125" style="33" customWidth="1"/>
    <col min="7194" max="7194" width="12.88671875" style="33" bestFit="1" customWidth="1"/>
    <col min="7195" max="7195" width="12.88671875" style="33" customWidth="1"/>
    <col min="7196" max="7196" width="11.33203125" style="33" bestFit="1" customWidth="1"/>
    <col min="7197" max="7197" width="11.33203125" style="33" customWidth="1"/>
    <col min="7198" max="7198" width="12.88671875" style="33" bestFit="1" customWidth="1"/>
    <col min="7199" max="7199" width="12.88671875" style="33" customWidth="1"/>
    <col min="7200" max="7200" width="12.88671875" style="33" bestFit="1" customWidth="1"/>
    <col min="7201" max="7201" width="12.88671875" style="33" customWidth="1"/>
    <col min="7202" max="7202" width="12.88671875" style="33" bestFit="1" customWidth="1"/>
    <col min="7203" max="7203" width="12.88671875" style="33" customWidth="1"/>
    <col min="7204" max="7204" width="12.88671875" style="33" bestFit="1" customWidth="1"/>
    <col min="7205" max="7205" width="12.88671875" style="33" customWidth="1"/>
    <col min="7206" max="7206" width="11.33203125" style="33" bestFit="1" customWidth="1"/>
    <col min="7207" max="7207" width="11.33203125" style="33" customWidth="1"/>
    <col min="7208" max="7208" width="12.88671875" style="33" bestFit="1" customWidth="1"/>
    <col min="7209" max="7209" width="12.88671875" style="33" customWidth="1"/>
    <col min="7210" max="7210" width="12.88671875" style="33" bestFit="1" customWidth="1"/>
    <col min="7211" max="7211" width="12.88671875" style="33" customWidth="1"/>
    <col min="7212" max="7212" width="12.88671875" style="33" bestFit="1" customWidth="1"/>
    <col min="7213" max="7213" width="12.88671875" style="33" customWidth="1"/>
    <col min="7214" max="7214" width="11.33203125" style="33" bestFit="1" customWidth="1"/>
    <col min="7215" max="7215" width="11.33203125" style="33" customWidth="1"/>
    <col min="7216" max="7216" width="11.33203125" style="33" bestFit="1" customWidth="1"/>
    <col min="7217" max="7217" width="11.33203125" style="33" customWidth="1"/>
    <col min="7218" max="7218" width="11.33203125" style="33" bestFit="1" customWidth="1"/>
    <col min="7219" max="7219" width="11.33203125" style="33" customWidth="1"/>
    <col min="7220" max="7220" width="12.88671875" style="33" bestFit="1" customWidth="1"/>
    <col min="7221" max="7221" width="12.88671875" style="33" customWidth="1"/>
    <col min="7222" max="7222" width="12.88671875" style="33" bestFit="1" customWidth="1"/>
    <col min="7223" max="7223" width="12.88671875" style="33" customWidth="1"/>
    <col min="7224" max="7224" width="12.88671875" style="33" bestFit="1" customWidth="1"/>
    <col min="7225" max="7225" width="12.88671875" style="33" customWidth="1"/>
    <col min="7226" max="7226" width="12.88671875" style="33" bestFit="1" customWidth="1"/>
    <col min="7227" max="7227" width="12.88671875" style="33" customWidth="1"/>
    <col min="7228" max="7228" width="12.88671875" style="33" bestFit="1" customWidth="1"/>
    <col min="7229" max="7229" width="12.88671875" style="33" customWidth="1"/>
    <col min="7230" max="7230" width="12.88671875" style="33" bestFit="1" customWidth="1"/>
    <col min="7231" max="7231" width="12.88671875" style="33" customWidth="1"/>
    <col min="7232" max="7232" width="12.88671875" style="33" bestFit="1" customWidth="1"/>
    <col min="7233" max="7233" width="12.88671875" style="33" customWidth="1"/>
    <col min="7234" max="7234" width="12.88671875" style="33" bestFit="1" customWidth="1"/>
    <col min="7235" max="7235" width="12.88671875" style="33" customWidth="1"/>
    <col min="7236" max="7236" width="11.33203125" style="33" bestFit="1" customWidth="1"/>
    <col min="7237" max="7237" width="11.33203125" style="33" customWidth="1"/>
    <col min="7238" max="7238" width="12.88671875" style="33" bestFit="1" customWidth="1"/>
    <col min="7239" max="7239" width="12.88671875" style="33" customWidth="1"/>
    <col min="7240" max="7240" width="12.88671875" style="33" bestFit="1" customWidth="1"/>
    <col min="7241" max="7241" width="12.88671875" style="33" customWidth="1"/>
    <col min="7242" max="7242" width="12.88671875" style="33" bestFit="1" customWidth="1"/>
    <col min="7243" max="7243" width="12.88671875" style="33" customWidth="1"/>
    <col min="7244" max="7244" width="12.88671875" style="33" bestFit="1" customWidth="1"/>
    <col min="7245" max="7245" width="12.88671875" style="33" customWidth="1"/>
    <col min="7246" max="7246" width="12.88671875" style="33" bestFit="1" customWidth="1"/>
    <col min="7247" max="7247" width="12.88671875" style="33" customWidth="1"/>
    <col min="7248" max="7248" width="12.88671875" style="33" bestFit="1" customWidth="1"/>
    <col min="7249" max="7249" width="12.88671875" style="33" customWidth="1"/>
    <col min="7250" max="7250" width="12.88671875" style="33" bestFit="1" customWidth="1"/>
    <col min="7251" max="7251" width="12.88671875" style="33" customWidth="1"/>
    <col min="7252" max="7252" width="11.33203125" style="33" bestFit="1" customWidth="1"/>
    <col min="7253" max="7253" width="11.33203125" style="33" customWidth="1"/>
    <col min="7254" max="7254" width="12.88671875" style="33" bestFit="1" customWidth="1"/>
    <col min="7255" max="7255" width="12.88671875" style="33" customWidth="1"/>
    <col min="7256" max="7256" width="11.33203125" style="33" bestFit="1" customWidth="1"/>
    <col min="7257" max="7257" width="11.33203125" style="33" customWidth="1"/>
    <col min="7258" max="7258" width="11.33203125" style="33" bestFit="1" customWidth="1"/>
    <col min="7259" max="7259" width="11.33203125" style="33" customWidth="1"/>
    <col min="7260" max="7260" width="12.88671875" style="33" bestFit="1" customWidth="1"/>
    <col min="7261" max="7261" width="12.88671875" style="33" customWidth="1"/>
    <col min="7262" max="7262" width="12.88671875" style="33" bestFit="1" customWidth="1"/>
    <col min="7263" max="7263" width="12.88671875" style="33" customWidth="1"/>
    <col min="7264" max="7264" width="12.88671875" style="33" bestFit="1" customWidth="1"/>
    <col min="7265" max="7265" width="12.88671875" style="33" customWidth="1"/>
    <col min="7266" max="7266" width="12.88671875" style="33" bestFit="1" customWidth="1"/>
    <col min="7267" max="7267" width="12.88671875" style="33" customWidth="1"/>
    <col min="7268" max="7268" width="12.88671875" style="33" bestFit="1" customWidth="1"/>
    <col min="7269" max="7269" width="12.88671875" style="33" customWidth="1"/>
    <col min="7270" max="7270" width="12.88671875" style="33" bestFit="1" customWidth="1"/>
    <col min="7271" max="7271" width="12.88671875" style="33" customWidth="1"/>
    <col min="7272" max="7272" width="12.88671875" style="33" bestFit="1" customWidth="1"/>
    <col min="7273" max="7273" width="12.88671875" style="33" customWidth="1"/>
    <col min="7274" max="7274" width="12.88671875" style="33" bestFit="1" customWidth="1"/>
    <col min="7275" max="7275" width="12.88671875" style="33" customWidth="1"/>
    <col min="7276" max="7276" width="11.33203125" style="33" bestFit="1" customWidth="1"/>
    <col min="7277" max="7277" width="11.33203125" style="33" customWidth="1"/>
    <col min="7278" max="7278" width="11.33203125" style="33" bestFit="1" customWidth="1"/>
    <col min="7279" max="7279" width="11.33203125" style="33" customWidth="1"/>
    <col min="7280" max="7280" width="12.88671875" style="33" bestFit="1" customWidth="1"/>
    <col min="7281" max="7281" width="12.88671875" style="33" customWidth="1"/>
    <col min="7282" max="7282" width="12.88671875" style="33" bestFit="1" customWidth="1"/>
    <col min="7283" max="7283" width="12.88671875" style="33" customWidth="1"/>
    <col min="7284" max="7284" width="12.88671875" style="33" bestFit="1" customWidth="1"/>
    <col min="7285" max="7285" width="12.88671875" style="33" customWidth="1"/>
    <col min="7286" max="7286" width="11.33203125" style="33" bestFit="1" customWidth="1"/>
    <col min="7287" max="7287" width="11.33203125" style="33" customWidth="1"/>
    <col min="7288" max="7288" width="12.88671875" style="33" bestFit="1" customWidth="1"/>
    <col min="7289" max="7289" width="12.88671875" style="33" customWidth="1"/>
    <col min="7290" max="7290" width="11.33203125" style="33" bestFit="1" customWidth="1"/>
    <col min="7291" max="7291" width="11.33203125" style="33" customWidth="1"/>
    <col min="7292" max="7292" width="12.88671875" style="33" bestFit="1" customWidth="1"/>
    <col min="7293" max="7293" width="12.88671875" style="33" customWidth="1"/>
    <col min="7294" max="7294" width="11.33203125" style="33" bestFit="1" customWidth="1"/>
    <col min="7295" max="7295" width="11.33203125" style="33" customWidth="1"/>
    <col min="7296" max="7296" width="11.33203125" style="33" bestFit="1" customWidth="1"/>
    <col min="7297" max="7297" width="11.33203125" style="33" customWidth="1"/>
    <col min="7298" max="7298" width="13.109375" style="33" bestFit="1" customWidth="1"/>
    <col min="7299" max="7299" width="8.88671875" style="33"/>
    <col min="7300" max="7300" width="12" style="33" bestFit="1" customWidth="1"/>
    <col min="7301" max="7301" width="10.44140625" style="33" bestFit="1" customWidth="1"/>
    <col min="7302" max="7302" width="8.44140625" style="33" bestFit="1" customWidth="1"/>
    <col min="7303" max="7303" width="15" style="33" bestFit="1" customWidth="1"/>
    <col min="7304" max="7304" width="10.5546875" style="33" customWidth="1"/>
    <col min="7305" max="7424" width="8.88671875" style="33"/>
    <col min="7425" max="7425" width="10.5546875" style="33" bestFit="1" customWidth="1"/>
    <col min="7426" max="7426" width="12.88671875" style="33" bestFit="1" customWidth="1"/>
    <col min="7427" max="7427" width="12.88671875" style="33" customWidth="1"/>
    <col min="7428" max="7428" width="12.88671875" style="33" bestFit="1" customWidth="1"/>
    <col min="7429" max="7429" width="12.88671875" style="33" customWidth="1"/>
    <col min="7430" max="7430" width="14" style="33" bestFit="1" customWidth="1"/>
    <col min="7431" max="7431" width="14" style="33" customWidth="1"/>
    <col min="7432" max="7432" width="11.33203125" style="33" bestFit="1" customWidth="1"/>
    <col min="7433" max="7433" width="11.33203125" style="33" customWidth="1"/>
    <col min="7434" max="7434" width="12.88671875" style="33" bestFit="1" customWidth="1"/>
    <col min="7435" max="7435" width="12.88671875" style="33" customWidth="1"/>
    <col min="7436" max="7436" width="11.33203125" style="33" bestFit="1" customWidth="1"/>
    <col min="7437" max="7437" width="11.33203125" style="33" customWidth="1"/>
    <col min="7438" max="7438" width="12.88671875" style="33" bestFit="1" customWidth="1"/>
    <col min="7439" max="7439" width="12.88671875" style="33" customWidth="1"/>
    <col min="7440" max="7440" width="12.88671875" style="33" bestFit="1" customWidth="1"/>
    <col min="7441" max="7441" width="12.88671875" style="33" customWidth="1"/>
    <col min="7442" max="7442" width="12.88671875" style="33" bestFit="1" customWidth="1"/>
    <col min="7443" max="7443" width="12.88671875" style="33" customWidth="1"/>
    <col min="7444" max="7444" width="12.88671875" style="33" bestFit="1" customWidth="1"/>
    <col min="7445" max="7445" width="12.88671875" style="33" customWidth="1"/>
    <col min="7446" max="7446" width="12.88671875" style="33" bestFit="1" customWidth="1"/>
    <col min="7447" max="7447" width="12.88671875" style="33" customWidth="1"/>
    <col min="7448" max="7448" width="11.33203125" style="33" bestFit="1" customWidth="1"/>
    <col min="7449" max="7449" width="11.33203125" style="33" customWidth="1"/>
    <col min="7450" max="7450" width="12.88671875" style="33" bestFit="1" customWidth="1"/>
    <col min="7451" max="7451" width="12.88671875" style="33" customWidth="1"/>
    <col min="7452" max="7452" width="11.33203125" style="33" bestFit="1" customWidth="1"/>
    <col min="7453" max="7453" width="11.33203125" style="33" customWidth="1"/>
    <col min="7454" max="7454" width="12.88671875" style="33" bestFit="1" customWidth="1"/>
    <col min="7455" max="7455" width="12.88671875" style="33" customWidth="1"/>
    <col min="7456" max="7456" width="12.88671875" style="33" bestFit="1" customWidth="1"/>
    <col min="7457" max="7457" width="12.88671875" style="33" customWidth="1"/>
    <col min="7458" max="7458" width="12.88671875" style="33" bestFit="1" customWidth="1"/>
    <col min="7459" max="7459" width="12.88671875" style="33" customWidth="1"/>
    <col min="7460" max="7460" width="12.88671875" style="33" bestFit="1" customWidth="1"/>
    <col min="7461" max="7461" width="12.88671875" style="33" customWidth="1"/>
    <col min="7462" max="7462" width="11.33203125" style="33" bestFit="1" customWidth="1"/>
    <col min="7463" max="7463" width="11.33203125" style="33" customWidth="1"/>
    <col min="7464" max="7464" width="12.88671875" style="33" bestFit="1" customWidth="1"/>
    <col min="7465" max="7465" width="12.88671875" style="33" customWidth="1"/>
    <col min="7466" max="7466" width="12.88671875" style="33" bestFit="1" customWidth="1"/>
    <col min="7467" max="7467" width="12.88671875" style="33" customWidth="1"/>
    <col min="7468" max="7468" width="12.88671875" style="33" bestFit="1" customWidth="1"/>
    <col min="7469" max="7469" width="12.88671875" style="33" customWidth="1"/>
    <col min="7470" max="7470" width="11.33203125" style="33" bestFit="1" customWidth="1"/>
    <col min="7471" max="7471" width="11.33203125" style="33" customWidth="1"/>
    <col min="7472" max="7472" width="11.33203125" style="33" bestFit="1" customWidth="1"/>
    <col min="7473" max="7473" width="11.33203125" style="33" customWidth="1"/>
    <col min="7474" max="7474" width="11.33203125" style="33" bestFit="1" customWidth="1"/>
    <col min="7475" max="7475" width="11.33203125" style="33" customWidth="1"/>
    <col min="7476" max="7476" width="12.88671875" style="33" bestFit="1" customWidth="1"/>
    <col min="7477" max="7477" width="12.88671875" style="33" customWidth="1"/>
    <col min="7478" max="7478" width="12.88671875" style="33" bestFit="1" customWidth="1"/>
    <col min="7479" max="7479" width="12.88671875" style="33" customWidth="1"/>
    <col min="7480" max="7480" width="12.88671875" style="33" bestFit="1" customWidth="1"/>
    <col min="7481" max="7481" width="12.88671875" style="33" customWidth="1"/>
    <col min="7482" max="7482" width="12.88671875" style="33" bestFit="1" customWidth="1"/>
    <col min="7483" max="7483" width="12.88671875" style="33" customWidth="1"/>
    <col min="7484" max="7484" width="12.88671875" style="33" bestFit="1" customWidth="1"/>
    <col min="7485" max="7485" width="12.88671875" style="33" customWidth="1"/>
    <col min="7486" max="7486" width="12.88671875" style="33" bestFit="1" customWidth="1"/>
    <col min="7487" max="7487" width="12.88671875" style="33" customWidth="1"/>
    <col min="7488" max="7488" width="12.88671875" style="33" bestFit="1" customWidth="1"/>
    <col min="7489" max="7489" width="12.88671875" style="33" customWidth="1"/>
    <col min="7490" max="7490" width="12.88671875" style="33" bestFit="1" customWidth="1"/>
    <col min="7491" max="7491" width="12.88671875" style="33" customWidth="1"/>
    <col min="7492" max="7492" width="11.33203125" style="33" bestFit="1" customWidth="1"/>
    <col min="7493" max="7493" width="11.33203125" style="33" customWidth="1"/>
    <col min="7494" max="7494" width="12.88671875" style="33" bestFit="1" customWidth="1"/>
    <col min="7495" max="7495" width="12.88671875" style="33" customWidth="1"/>
    <col min="7496" max="7496" width="12.88671875" style="33" bestFit="1" customWidth="1"/>
    <col min="7497" max="7497" width="12.88671875" style="33" customWidth="1"/>
    <col min="7498" max="7498" width="12.88671875" style="33" bestFit="1" customWidth="1"/>
    <col min="7499" max="7499" width="12.88671875" style="33" customWidth="1"/>
    <col min="7500" max="7500" width="12.88671875" style="33" bestFit="1" customWidth="1"/>
    <col min="7501" max="7501" width="12.88671875" style="33" customWidth="1"/>
    <col min="7502" max="7502" width="12.88671875" style="33" bestFit="1" customWidth="1"/>
    <col min="7503" max="7503" width="12.88671875" style="33" customWidth="1"/>
    <col min="7504" max="7504" width="12.88671875" style="33" bestFit="1" customWidth="1"/>
    <col min="7505" max="7505" width="12.88671875" style="33" customWidth="1"/>
    <col min="7506" max="7506" width="12.88671875" style="33" bestFit="1" customWidth="1"/>
    <col min="7507" max="7507" width="12.88671875" style="33" customWidth="1"/>
    <col min="7508" max="7508" width="11.33203125" style="33" bestFit="1" customWidth="1"/>
    <col min="7509" max="7509" width="11.33203125" style="33" customWidth="1"/>
    <col min="7510" max="7510" width="12.88671875" style="33" bestFit="1" customWidth="1"/>
    <col min="7511" max="7511" width="12.88671875" style="33" customWidth="1"/>
    <col min="7512" max="7512" width="11.33203125" style="33" bestFit="1" customWidth="1"/>
    <col min="7513" max="7513" width="11.33203125" style="33" customWidth="1"/>
    <col min="7514" max="7514" width="11.33203125" style="33" bestFit="1" customWidth="1"/>
    <col min="7515" max="7515" width="11.33203125" style="33" customWidth="1"/>
    <col min="7516" max="7516" width="12.88671875" style="33" bestFit="1" customWidth="1"/>
    <col min="7517" max="7517" width="12.88671875" style="33" customWidth="1"/>
    <col min="7518" max="7518" width="12.88671875" style="33" bestFit="1" customWidth="1"/>
    <col min="7519" max="7519" width="12.88671875" style="33" customWidth="1"/>
    <col min="7520" max="7520" width="12.88671875" style="33" bestFit="1" customWidth="1"/>
    <col min="7521" max="7521" width="12.88671875" style="33" customWidth="1"/>
    <col min="7522" max="7522" width="12.88671875" style="33" bestFit="1" customWidth="1"/>
    <col min="7523" max="7523" width="12.88671875" style="33" customWidth="1"/>
    <col min="7524" max="7524" width="12.88671875" style="33" bestFit="1" customWidth="1"/>
    <col min="7525" max="7525" width="12.88671875" style="33" customWidth="1"/>
    <col min="7526" max="7526" width="12.88671875" style="33" bestFit="1" customWidth="1"/>
    <col min="7527" max="7527" width="12.88671875" style="33" customWidth="1"/>
    <col min="7528" max="7528" width="12.88671875" style="33" bestFit="1" customWidth="1"/>
    <col min="7529" max="7529" width="12.88671875" style="33" customWidth="1"/>
    <col min="7530" max="7530" width="12.88671875" style="33" bestFit="1" customWidth="1"/>
    <col min="7531" max="7531" width="12.88671875" style="33" customWidth="1"/>
    <col min="7532" max="7532" width="11.33203125" style="33" bestFit="1" customWidth="1"/>
    <col min="7533" max="7533" width="11.33203125" style="33" customWidth="1"/>
    <col min="7534" max="7534" width="11.33203125" style="33" bestFit="1" customWidth="1"/>
    <col min="7535" max="7535" width="11.33203125" style="33" customWidth="1"/>
    <col min="7536" max="7536" width="12.88671875" style="33" bestFit="1" customWidth="1"/>
    <col min="7537" max="7537" width="12.88671875" style="33" customWidth="1"/>
    <col min="7538" max="7538" width="12.88671875" style="33" bestFit="1" customWidth="1"/>
    <col min="7539" max="7539" width="12.88671875" style="33" customWidth="1"/>
    <col min="7540" max="7540" width="12.88671875" style="33" bestFit="1" customWidth="1"/>
    <col min="7541" max="7541" width="12.88671875" style="33" customWidth="1"/>
    <col min="7542" max="7542" width="11.33203125" style="33" bestFit="1" customWidth="1"/>
    <col min="7543" max="7543" width="11.33203125" style="33" customWidth="1"/>
    <col min="7544" max="7544" width="12.88671875" style="33" bestFit="1" customWidth="1"/>
    <col min="7545" max="7545" width="12.88671875" style="33" customWidth="1"/>
    <col min="7546" max="7546" width="11.33203125" style="33" bestFit="1" customWidth="1"/>
    <col min="7547" max="7547" width="11.33203125" style="33" customWidth="1"/>
    <col min="7548" max="7548" width="12.88671875" style="33" bestFit="1" customWidth="1"/>
    <col min="7549" max="7549" width="12.88671875" style="33" customWidth="1"/>
    <col min="7550" max="7550" width="11.33203125" style="33" bestFit="1" customWidth="1"/>
    <col min="7551" max="7551" width="11.33203125" style="33" customWidth="1"/>
    <col min="7552" max="7552" width="11.33203125" style="33" bestFit="1" customWidth="1"/>
    <col min="7553" max="7553" width="11.33203125" style="33" customWidth="1"/>
    <col min="7554" max="7554" width="13.109375" style="33" bestFit="1" customWidth="1"/>
    <col min="7555" max="7555" width="8.88671875" style="33"/>
    <col min="7556" max="7556" width="12" style="33" bestFit="1" customWidth="1"/>
    <col min="7557" max="7557" width="10.44140625" style="33" bestFit="1" customWidth="1"/>
    <col min="7558" max="7558" width="8.44140625" style="33" bestFit="1" customWidth="1"/>
    <col min="7559" max="7559" width="15" style="33" bestFit="1" customWidth="1"/>
    <col min="7560" max="7560" width="10.5546875" style="33" customWidth="1"/>
    <col min="7561" max="7680" width="8.88671875" style="33"/>
    <col min="7681" max="7681" width="10.5546875" style="33" bestFit="1" customWidth="1"/>
    <col min="7682" max="7682" width="12.88671875" style="33" bestFit="1" customWidth="1"/>
    <col min="7683" max="7683" width="12.88671875" style="33" customWidth="1"/>
    <col min="7684" max="7684" width="12.88671875" style="33" bestFit="1" customWidth="1"/>
    <col min="7685" max="7685" width="12.88671875" style="33" customWidth="1"/>
    <col min="7686" max="7686" width="14" style="33" bestFit="1" customWidth="1"/>
    <col min="7687" max="7687" width="14" style="33" customWidth="1"/>
    <col min="7688" max="7688" width="11.33203125" style="33" bestFit="1" customWidth="1"/>
    <col min="7689" max="7689" width="11.33203125" style="33" customWidth="1"/>
    <col min="7690" max="7690" width="12.88671875" style="33" bestFit="1" customWidth="1"/>
    <col min="7691" max="7691" width="12.88671875" style="33" customWidth="1"/>
    <col min="7692" max="7692" width="11.33203125" style="33" bestFit="1" customWidth="1"/>
    <col min="7693" max="7693" width="11.33203125" style="33" customWidth="1"/>
    <col min="7694" max="7694" width="12.88671875" style="33" bestFit="1" customWidth="1"/>
    <col min="7695" max="7695" width="12.88671875" style="33" customWidth="1"/>
    <col min="7696" max="7696" width="12.88671875" style="33" bestFit="1" customWidth="1"/>
    <col min="7697" max="7697" width="12.88671875" style="33" customWidth="1"/>
    <col min="7698" max="7698" width="12.88671875" style="33" bestFit="1" customWidth="1"/>
    <col min="7699" max="7699" width="12.88671875" style="33" customWidth="1"/>
    <col min="7700" max="7700" width="12.88671875" style="33" bestFit="1" customWidth="1"/>
    <col min="7701" max="7701" width="12.88671875" style="33" customWidth="1"/>
    <col min="7702" max="7702" width="12.88671875" style="33" bestFit="1" customWidth="1"/>
    <col min="7703" max="7703" width="12.88671875" style="33" customWidth="1"/>
    <col min="7704" max="7704" width="11.33203125" style="33" bestFit="1" customWidth="1"/>
    <col min="7705" max="7705" width="11.33203125" style="33" customWidth="1"/>
    <col min="7706" max="7706" width="12.88671875" style="33" bestFit="1" customWidth="1"/>
    <col min="7707" max="7707" width="12.88671875" style="33" customWidth="1"/>
    <col min="7708" max="7708" width="11.33203125" style="33" bestFit="1" customWidth="1"/>
    <col min="7709" max="7709" width="11.33203125" style="33" customWidth="1"/>
    <col min="7710" max="7710" width="12.88671875" style="33" bestFit="1" customWidth="1"/>
    <col min="7711" max="7711" width="12.88671875" style="33" customWidth="1"/>
    <col min="7712" max="7712" width="12.88671875" style="33" bestFit="1" customWidth="1"/>
    <col min="7713" max="7713" width="12.88671875" style="33" customWidth="1"/>
    <col min="7714" max="7714" width="12.88671875" style="33" bestFit="1" customWidth="1"/>
    <col min="7715" max="7715" width="12.88671875" style="33" customWidth="1"/>
    <col min="7716" max="7716" width="12.88671875" style="33" bestFit="1" customWidth="1"/>
    <col min="7717" max="7717" width="12.88671875" style="33" customWidth="1"/>
    <col min="7718" max="7718" width="11.33203125" style="33" bestFit="1" customWidth="1"/>
    <col min="7719" max="7719" width="11.33203125" style="33" customWidth="1"/>
    <col min="7720" max="7720" width="12.88671875" style="33" bestFit="1" customWidth="1"/>
    <col min="7721" max="7721" width="12.88671875" style="33" customWidth="1"/>
    <col min="7722" max="7722" width="12.88671875" style="33" bestFit="1" customWidth="1"/>
    <col min="7723" max="7723" width="12.88671875" style="33" customWidth="1"/>
    <col min="7724" max="7724" width="12.88671875" style="33" bestFit="1" customWidth="1"/>
    <col min="7725" max="7725" width="12.88671875" style="33" customWidth="1"/>
    <col min="7726" max="7726" width="11.33203125" style="33" bestFit="1" customWidth="1"/>
    <col min="7727" max="7727" width="11.33203125" style="33" customWidth="1"/>
    <col min="7728" max="7728" width="11.33203125" style="33" bestFit="1" customWidth="1"/>
    <col min="7729" max="7729" width="11.33203125" style="33" customWidth="1"/>
    <col min="7730" max="7730" width="11.33203125" style="33" bestFit="1" customWidth="1"/>
    <col min="7731" max="7731" width="11.33203125" style="33" customWidth="1"/>
    <col min="7732" max="7732" width="12.88671875" style="33" bestFit="1" customWidth="1"/>
    <col min="7733" max="7733" width="12.88671875" style="33" customWidth="1"/>
    <col min="7734" max="7734" width="12.88671875" style="33" bestFit="1" customWidth="1"/>
    <col min="7735" max="7735" width="12.88671875" style="33" customWidth="1"/>
    <col min="7736" max="7736" width="12.88671875" style="33" bestFit="1" customWidth="1"/>
    <col min="7737" max="7737" width="12.88671875" style="33" customWidth="1"/>
    <col min="7738" max="7738" width="12.88671875" style="33" bestFit="1" customWidth="1"/>
    <col min="7739" max="7739" width="12.88671875" style="33" customWidth="1"/>
    <col min="7740" max="7740" width="12.88671875" style="33" bestFit="1" customWidth="1"/>
    <col min="7741" max="7741" width="12.88671875" style="33" customWidth="1"/>
    <col min="7742" max="7742" width="12.88671875" style="33" bestFit="1" customWidth="1"/>
    <col min="7743" max="7743" width="12.88671875" style="33" customWidth="1"/>
    <col min="7744" max="7744" width="12.88671875" style="33" bestFit="1" customWidth="1"/>
    <col min="7745" max="7745" width="12.88671875" style="33" customWidth="1"/>
    <col min="7746" max="7746" width="12.88671875" style="33" bestFit="1" customWidth="1"/>
    <col min="7747" max="7747" width="12.88671875" style="33" customWidth="1"/>
    <col min="7748" max="7748" width="11.33203125" style="33" bestFit="1" customWidth="1"/>
    <col min="7749" max="7749" width="11.33203125" style="33" customWidth="1"/>
    <col min="7750" max="7750" width="12.88671875" style="33" bestFit="1" customWidth="1"/>
    <col min="7751" max="7751" width="12.88671875" style="33" customWidth="1"/>
    <col min="7752" max="7752" width="12.88671875" style="33" bestFit="1" customWidth="1"/>
    <col min="7753" max="7753" width="12.88671875" style="33" customWidth="1"/>
    <col min="7754" max="7754" width="12.88671875" style="33" bestFit="1" customWidth="1"/>
    <col min="7755" max="7755" width="12.88671875" style="33" customWidth="1"/>
    <col min="7756" max="7756" width="12.88671875" style="33" bestFit="1" customWidth="1"/>
    <col min="7757" max="7757" width="12.88671875" style="33" customWidth="1"/>
    <col min="7758" max="7758" width="12.88671875" style="33" bestFit="1" customWidth="1"/>
    <col min="7759" max="7759" width="12.88671875" style="33" customWidth="1"/>
    <col min="7760" max="7760" width="12.88671875" style="33" bestFit="1" customWidth="1"/>
    <col min="7761" max="7761" width="12.88671875" style="33" customWidth="1"/>
    <col min="7762" max="7762" width="12.88671875" style="33" bestFit="1" customWidth="1"/>
    <col min="7763" max="7763" width="12.88671875" style="33" customWidth="1"/>
    <col min="7764" max="7764" width="11.33203125" style="33" bestFit="1" customWidth="1"/>
    <col min="7765" max="7765" width="11.33203125" style="33" customWidth="1"/>
    <col min="7766" max="7766" width="12.88671875" style="33" bestFit="1" customWidth="1"/>
    <col min="7767" max="7767" width="12.88671875" style="33" customWidth="1"/>
    <col min="7768" max="7768" width="11.33203125" style="33" bestFit="1" customWidth="1"/>
    <col min="7769" max="7769" width="11.33203125" style="33" customWidth="1"/>
    <col min="7770" max="7770" width="11.33203125" style="33" bestFit="1" customWidth="1"/>
    <col min="7771" max="7771" width="11.33203125" style="33" customWidth="1"/>
    <col min="7772" max="7772" width="12.88671875" style="33" bestFit="1" customWidth="1"/>
    <col min="7773" max="7773" width="12.88671875" style="33" customWidth="1"/>
    <col min="7774" max="7774" width="12.88671875" style="33" bestFit="1" customWidth="1"/>
    <col min="7775" max="7775" width="12.88671875" style="33" customWidth="1"/>
    <col min="7776" max="7776" width="12.88671875" style="33" bestFit="1" customWidth="1"/>
    <col min="7777" max="7777" width="12.88671875" style="33" customWidth="1"/>
    <col min="7778" max="7778" width="12.88671875" style="33" bestFit="1" customWidth="1"/>
    <col min="7779" max="7779" width="12.88671875" style="33" customWidth="1"/>
    <col min="7780" max="7780" width="12.88671875" style="33" bestFit="1" customWidth="1"/>
    <col min="7781" max="7781" width="12.88671875" style="33" customWidth="1"/>
    <col min="7782" max="7782" width="12.88671875" style="33" bestFit="1" customWidth="1"/>
    <col min="7783" max="7783" width="12.88671875" style="33" customWidth="1"/>
    <col min="7784" max="7784" width="12.88671875" style="33" bestFit="1" customWidth="1"/>
    <col min="7785" max="7785" width="12.88671875" style="33" customWidth="1"/>
    <col min="7786" max="7786" width="12.88671875" style="33" bestFit="1" customWidth="1"/>
    <col min="7787" max="7787" width="12.88671875" style="33" customWidth="1"/>
    <col min="7788" max="7788" width="11.33203125" style="33" bestFit="1" customWidth="1"/>
    <col min="7789" max="7789" width="11.33203125" style="33" customWidth="1"/>
    <col min="7790" max="7790" width="11.33203125" style="33" bestFit="1" customWidth="1"/>
    <col min="7791" max="7791" width="11.33203125" style="33" customWidth="1"/>
    <col min="7792" max="7792" width="12.88671875" style="33" bestFit="1" customWidth="1"/>
    <col min="7793" max="7793" width="12.88671875" style="33" customWidth="1"/>
    <col min="7794" max="7794" width="12.88671875" style="33" bestFit="1" customWidth="1"/>
    <col min="7795" max="7795" width="12.88671875" style="33" customWidth="1"/>
    <col min="7796" max="7796" width="12.88671875" style="33" bestFit="1" customWidth="1"/>
    <col min="7797" max="7797" width="12.88671875" style="33" customWidth="1"/>
    <col min="7798" max="7798" width="11.33203125" style="33" bestFit="1" customWidth="1"/>
    <col min="7799" max="7799" width="11.33203125" style="33" customWidth="1"/>
    <col min="7800" max="7800" width="12.88671875" style="33" bestFit="1" customWidth="1"/>
    <col min="7801" max="7801" width="12.88671875" style="33" customWidth="1"/>
    <col min="7802" max="7802" width="11.33203125" style="33" bestFit="1" customWidth="1"/>
    <col min="7803" max="7803" width="11.33203125" style="33" customWidth="1"/>
    <col min="7804" max="7804" width="12.88671875" style="33" bestFit="1" customWidth="1"/>
    <col min="7805" max="7805" width="12.88671875" style="33" customWidth="1"/>
    <col min="7806" max="7806" width="11.33203125" style="33" bestFit="1" customWidth="1"/>
    <col min="7807" max="7807" width="11.33203125" style="33" customWidth="1"/>
    <col min="7808" max="7808" width="11.33203125" style="33" bestFit="1" customWidth="1"/>
    <col min="7809" max="7809" width="11.33203125" style="33" customWidth="1"/>
    <col min="7810" max="7810" width="13.109375" style="33" bestFit="1" customWidth="1"/>
    <col min="7811" max="7811" width="8.88671875" style="33"/>
    <col min="7812" max="7812" width="12" style="33" bestFit="1" customWidth="1"/>
    <col min="7813" max="7813" width="10.44140625" style="33" bestFit="1" customWidth="1"/>
    <col min="7814" max="7814" width="8.44140625" style="33" bestFit="1" customWidth="1"/>
    <col min="7815" max="7815" width="15" style="33" bestFit="1" customWidth="1"/>
    <col min="7816" max="7816" width="10.5546875" style="33" customWidth="1"/>
    <col min="7817" max="7936" width="8.88671875" style="33"/>
    <col min="7937" max="7937" width="10.5546875" style="33" bestFit="1" customWidth="1"/>
    <col min="7938" max="7938" width="12.88671875" style="33" bestFit="1" customWidth="1"/>
    <col min="7939" max="7939" width="12.88671875" style="33" customWidth="1"/>
    <col min="7940" max="7940" width="12.88671875" style="33" bestFit="1" customWidth="1"/>
    <col min="7941" max="7941" width="12.88671875" style="33" customWidth="1"/>
    <col min="7942" max="7942" width="14" style="33" bestFit="1" customWidth="1"/>
    <col min="7943" max="7943" width="14" style="33" customWidth="1"/>
    <col min="7944" max="7944" width="11.33203125" style="33" bestFit="1" customWidth="1"/>
    <col min="7945" max="7945" width="11.33203125" style="33" customWidth="1"/>
    <col min="7946" max="7946" width="12.88671875" style="33" bestFit="1" customWidth="1"/>
    <col min="7947" max="7947" width="12.88671875" style="33" customWidth="1"/>
    <col min="7948" max="7948" width="11.33203125" style="33" bestFit="1" customWidth="1"/>
    <col min="7949" max="7949" width="11.33203125" style="33" customWidth="1"/>
    <col min="7950" max="7950" width="12.88671875" style="33" bestFit="1" customWidth="1"/>
    <col min="7951" max="7951" width="12.88671875" style="33" customWidth="1"/>
    <col min="7952" max="7952" width="12.88671875" style="33" bestFit="1" customWidth="1"/>
    <col min="7953" max="7953" width="12.88671875" style="33" customWidth="1"/>
    <col min="7954" max="7954" width="12.88671875" style="33" bestFit="1" customWidth="1"/>
    <col min="7955" max="7955" width="12.88671875" style="33" customWidth="1"/>
    <col min="7956" max="7956" width="12.88671875" style="33" bestFit="1" customWidth="1"/>
    <col min="7957" max="7957" width="12.88671875" style="33" customWidth="1"/>
    <col min="7958" max="7958" width="12.88671875" style="33" bestFit="1" customWidth="1"/>
    <col min="7959" max="7959" width="12.88671875" style="33" customWidth="1"/>
    <col min="7960" max="7960" width="11.33203125" style="33" bestFit="1" customWidth="1"/>
    <col min="7961" max="7961" width="11.33203125" style="33" customWidth="1"/>
    <col min="7962" max="7962" width="12.88671875" style="33" bestFit="1" customWidth="1"/>
    <col min="7963" max="7963" width="12.88671875" style="33" customWidth="1"/>
    <col min="7964" max="7964" width="11.33203125" style="33" bestFit="1" customWidth="1"/>
    <col min="7965" max="7965" width="11.33203125" style="33" customWidth="1"/>
    <col min="7966" max="7966" width="12.88671875" style="33" bestFit="1" customWidth="1"/>
    <col min="7967" max="7967" width="12.88671875" style="33" customWidth="1"/>
    <col min="7968" max="7968" width="12.88671875" style="33" bestFit="1" customWidth="1"/>
    <col min="7969" max="7969" width="12.88671875" style="33" customWidth="1"/>
    <col min="7970" max="7970" width="12.88671875" style="33" bestFit="1" customWidth="1"/>
    <col min="7971" max="7971" width="12.88671875" style="33" customWidth="1"/>
    <col min="7972" max="7972" width="12.88671875" style="33" bestFit="1" customWidth="1"/>
    <col min="7973" max="7973" width="12.88671875" style="33" customWidth="1"/>
    <col min="7974" max="7974" width="11.33203125" style="33" bestFit="1" customWidth="1"/>
    <col min="7975" max="7975" width="11.33203125" style="33" customWidth="1"/>
    <col min="7976" max="7976" width="12.88671875" style="33" bestFit="1" customWidth="1"/>
    <col min="7977" max="7977" width="12.88671875" style="33" customWidth="1"/>
    <col min="7978" max="7978" width="12.88671875" style="33" bestFit="1" customWidth="1"/>
    <col min="7979" max="7979" width="12.88671875" style="33" customWidth="1"/>
    <col min="7980" max="7980" width="12.88671875" style="33" bestFit="1" customWidth="1"/>
    <col min="7981" max="7981" width="12.88671875" style="33" customWidth="1"/>
    <col min="7982" max="7982" width="11.33203125" style="33" bestFit="1" customWidth="1"/>
    <col min="7983" max="7983" width="11.33203125" style="33" customWidth="1"/>
    <col min="7984" max="7984" width="11.33203125" style="33" bestFit="1" customWidth="1"/>
    <col min="7985" max="7985" width="11.33203125" style="33" customWidth="1"/>
    <col min="7986" max="7986" width="11.33203125" style="33" bestFit="1" customWidth="1"/>
    <col min="7987" max="7987" width="11.33203125" style="33" customWidth="1"/>
    <col min="7988" max="7988" width="12.88671875" style="33" bestFit="1" customWidth="1"/>
    <col min="7989" max="7989" width="12.88671875" style="33" customWidth="1"/>
    <col min="7990" max="7990" width="12.88671875" style="33" bestFit="1" customWidth="1"/>
    <col min="7991" max="7991" width="12.88671875" style="33" customWidth="1"/>
    <col min="7992" max="7992" width="12.88671875" style="33" bestFit="1" customWidth="1"/>
    <col min="7993" max="7993" width="12.88671875" style="33" customWidth="1"/>
    <col min="7994" max="7994" width="12.88671875" style="33" bestFit="1" customWidth="1"/>
    <col min="7995" max="7995" width="12.88671875" style="33" customWidth="1"/>
    <col min="7996" max="7996" width="12.88671875" style="33" bestFit="1" customWidth="1"/>
    <col min="7997" max="7997" width="12.88671875" style="33" customWidth="1"/>
    <col min="7998" max="7998" width="12.88671875" style="33" bestFit="1" customWidth="1"/>
    <col min="7999" max="7999" width="12.88671875" style="33" customWidth="1"/>
    <col min="8000" max="8000" width="12.88671875" style="33" bestFit="1" customWidth="1"/>
    <col min="8001" max="8001" width="12.88671875" style="33" customWidth="1"/>
    <col min="8002" max="8002" width="12.88671875" style="33" bestFit="1" customWidth="1"/>
    <col min="8003" max="8003" width="12.88671875" style="33" customWidth="1"/>
    <col min="8004" max="8004" width="11.33203125" style="33" bestFit="1" customWidth="1"/>
    <col min="8005" max="8005" width="11.33203125" style="33" customWidth="1"/>
    <col min="8006" max="8006" width="12.88671875" style="33" bestFit="1" customWidth="1"/>
    <col min="8007" max="8007" width="12.88671875" style="33" customWidth="1"/>
    <col min="8008" max="8008" width="12.88671875" style="33" bestFit="1" customWidth="1"/>
    <col min="8009" max="8009" width="12.88671875" style="33" customWidth="1"/>
    <col min="8010" max="8010" width="12.88671875" style="33" bestFit="1" customWidth="1"/>
    <col min="8011" max="8011" width="12.88671875" style="33" customWidth="1"/>
    <col min="8012" max="8012" width="12.88671875" style="33" bestFit="1" customWidth="1"/>
    <col min="8013" max="8013" width="12.88671875" style="33" customWidth="1"/>
    <col min="8014" max="8014" width="12.88671875" style="33" bestFit="1" customWidth="1"/>
    <col min="8015" max="8015" width="12.88671875" style="33" customWidth="1"/>
    <col min="8016" max="8016" width="12.88671875" style="33" bestFit="1" customWidth="1"/>
    <col min="8017" max="8017" width="12.88671875" style="33" customWidth="1"/>
    <col min="8018" max="8018" width="12.88671875" style="33" bestFit="1" customWidth="1"/>
    <col min="8019" max="8019" width="12.88671875" style="33" customWidth="1"/>
    <col min="8020" max="8020" width="11.33203125" style="33" bestFit="1" customWidth="1"/>
    <col min="8021" max="8021" width="11.33203125" style="33" customWidth="1"/>
    <col min="8022" max="8022" width="12.88671875" style="33" bestFit="1" customWidth="1"/>
    <col min="8023" max="8023" width="12.88671875" style="33" customWidth="1"/>
    <col min="8024" max="8024" width="11.33203125" style="33" bestFit="1" customWidth="1"/>
    <col min="8025" max="8025" width="11.33203125" style="33" customWidth="1"/>
    <col min="8026" max="8026" width="11.33203125" style="33" bestFit="1" customWidth="1"/>
    <col min="8027" max="8027" width="11.33203125" style="33" customWidth="1"/>
    <col min="8028" max="8028" width="12.88671875" style="33" bestFit="1" customWidth="1"/>
    <col min="8029" max="8029" width="12.88671875" style="33" customWidth="1"/>
    <col min="8030" max="8030" width="12.88671875" style="33" bestFit="1" customWidth="1"/>
    <col min="8031" max="8031" width="12.88671875" style="33" customWidth="1"/>
    <col min="8032" max="8032" width="12.88671875" style="33" bestFit="1" customWidth="1"/>
    <col min="8033" max="8033" width="12.88671875" style="33" customWidth="1"/>
    <col min="8034" max="8034" width="12.88671875" style="33" bestFit="1" customWidth="1"/>
    <col min="8035" max="8035" width="12.88671875" style="33" customWidth="1"/>
    <col min="8036" max="8036" width="12.88671875" style="33" bestFit="1" customWidth="1"/>
    <col min="8037" max="8037" width="12.88671875" style="33" customWidth="1"/>
    <col min="8038" max="8038" width="12.88671875" style="33" bestFit="1" customWidth="1"/>
    <col min="8039" max="8039" width="12.88671875" style="33" customWidth="1"/>
    <col min="8040" max="8040" width="12.88671875" style="33" bestFit="1" customWidth="1"/>
    <col min="8041" max="8041" width="12.88671875" style="33" customWidth="1"/>
    <col min="8042" max="8042" width="12.88671875" style="33" bestFit="1" customWidth="1"/>
    <col min="8043" max="8043" width="12.88671875" style="33" customWidth="1"/>
    <col min="8044" max="8044" width="11.33203125" style="33" bestFit="1" customWidth="1"/>
    <col min="8045" max="8045" width="11.33203125" style="33" customWidth="1"/>
    <col min="8046" max="8046" width="11.33203125" style="33" bestFit="1" customWidth="1"/>
    <col min="8047" max="8047" width="11.33203125" style="33" customWidth="1"/>
    <col min="8048" max="8048" width="12.88671875" style="33" bestFit="1" customWidth="1"/>
    <col min="8049" max="8049" width="12.88671875" style="33" customWidth="1"/>
    <col min="8050" max="8050" width="12.88671875" style="33" bestFit="1" customWidth="1"/>
    <col min="8051" max="8051" width="12.88671875" style="33" customWidth="1"/>
    <col min="8052" max="8052" width="12.88671875" style="33" bestFit="1" customWidth="1"/>
    <col min="8053" max="8053" width="12.88671875" style="33" customWidth="1"/>
    <col min="8054" max="8054" width="11.33203125" style="33" bestFit="1" customWidth="1"/>
    <col min="8055" max="8055" width="11.33203125" style="33" customWidth="1"/>
    <col min="8056" max="8056" width="12.88671875" style="33" bestFit="1" customWidth="1"/>
    <col min="8057" max="8057" width="12.88671875" style="33" customWidth="1"/>
    <col min="8058" max="8058" width="11.33203125" style="33" bestFit="1" customWidth="1"/>
    <col min="8059" max="8059" width="11.33203125" style="33" customWidth="1"/>
    <col min="8060" max="8060" width="12.88671875" style="33" bestFit="1" customWidth="1"/>
    <col min="8061" max="8061" width="12.88671875" style="33" customWidth="1"/>
    <col min="8062" max="8062" width="11.33203125" style="33" bestFit="1" customWidth="1"/>
    <col min="8063" max="8063" width="11.33203125" style="33" customWidth="1"/>
    <col min="8064" max="8064" width="11.33203125" style="33" bestFit="1" customWidth="1"/>
    <col min="8065" max="8065" width="11.33203125" style="33" customWidth="1"/>
    <col min="8066" max="8066" width="13.109375" style="33" bestFit="1" customWidth="1"/>
    <col min="8067" max="8067" width="8.88671875" style="33"/>
    <col min="8068" max="8068" width="12" style="33" bestFit="1" customWidth="1"/>
    <col min="8069" max="8069" width="10.44140625" style="33" bestFit="1" customWidth="1"/>
    <col min="8070" max="8070" width="8.44140625" style="33" bestFit="1" customWidth="1"/>
    <col min="8071" max="8071" width="15" style="33" bestFit="1" customWidth="1"/>
    <col min="8072" max="8072" width="10.5546875" style="33" customWidth="1"/>
    <col min="8073" max="8192" width="8.88671875" style="33"/>
    <col min="8193" max="8193" width="10.5546875" style="33" bestFit="1" customWidth="1"/>
    <col min="8194" max="8194" width="12.88671875" style="33" bestFit="1" customWidth="1"/>
    <col min="8195" max="8195" width="12.88671875" style="33" customWidth="1"/>
    <col min="8196" max="8196" width="12.88671875" style="33" bestFit="1" customWidth="1"/>
    <col min="8197" max="8197" width="12.88671875" style="33" customWidth="1"/>
    <col min="8198" max="8198" width="14" style="33" bestFit="1" customWidth="1"/>
    <col min="8199" max="8199" width="14" style="33" customWidth="1"/>
    <col min="8200" max="8200" width="11.33203125" style="33" bestFit="1" customWidth="1"/>
    <col min="8201" max="8201" width="11.33203125" style="33" customWidth="1"/>
    <col min="8202" max="8202" width="12.88671875" style="33" bestFit="1" customWidth="1"/>
    <col min="8203" max="8203" width="12.88671875" style="33" customWidth="1"/>
    <col min="8204" max="8204" width="11.33203125" style="33" bestFit="1" customWidth="1"/>
    <col min="8205" max="8205" width="11.33203125" style="33" customWidth="1"/>
    <col min="8206" max="8206" width="12.88671875" style="33" bestFit="1" customWidth="1"/>
    <col min="8207" max="8207" width="12.88671875" style="33" customWidth="1"/>
    <col min="8208" max="8208" width="12.88671875" style="33" bestFit="1" customWidth="1"/>
    <col min="8209" max="8209" width="12.88671875" style="33" customWidth="1"/>
    <col min="8210" max="8210" width="12.88671875" style="33" bestFit="1" customWidth="1"/>
    <col min="8211" max="8211" width="12.88671875" style="33" customWidth="1"/>
    <col min="8212" max="8212" width="12.88671875" style="33" bestFit="1" customWidth="1"/>
    <col min="8213" max="8213" width="12.88671875" style="33" customWidth="1"/>
    <col min="8214" max="8214" width="12.88671875" style="33" bestFit="1" customWidth="1"/>
    <col min="8215" max="8215" width="12.88671875" style="33" customWidth="1"/>
    <col min="8216" max="8216" width="11.33203125" style="33" bestFit="1" customWidth="1"/>
    <col min="8217" max="8217" width="11.33203125" style="33" customWidth="1"/>
    <col min="8218" max="8218" width="12.88671875" style="33" bestFit="1" customWidth="1"/>
    <col min="8219" max="8219" width="12.88671875" style="33" customWidth="1"/>
    <col min="8220" max="8220" width="11.33203125" style="33" bestFit="1" customWidth="1"/>
    <col min="8221" max="8221" width="11.33203125" style="33" customWidth="1"/>
    <col min="8222" max="8222" width="12.88671875" style="33" bestFit="1" customWidth="1"/>
    <col min="8223" max="8223" width="12.88671875" style="33" customWidth="1"/>
    <col min="8224" max="8224" width="12.88671875" style="33" bestFit="1" customWidth="1"/>
    <col min="8225" max="8225" width="12.88671875" style="33" customWidth="1"/>
    <col min="8226" max="8226" width="12.88671875" style="33" bestFit="1" customWidth="1"/>
    <col min="8227" max="8227" width="12.88671875" style="33" customWidth="1"/>
    <col min="8228" max="8228" width="12.88671875" style="33" bestFit="1" customWidth="1"/>
    <col min="8229" max="8229" width="12.88671875" style="33" customWidth="1"/>
    <col min="8230" max="8230" width="11.33203125" style="33" bestFit="1" customWidth="1"/>
    <col min="8231" max="8231" width="11.33203125" style="33" customWidth="1"/>
    <col min="8232" max="8232" width="12.88671875" style="33" bestFit="1" customWidth="1"/>
    <col min="8233" max="8233" width="12.88671875" style="33" customWidth="1"/>
    <col min="8234" max="8234" width="12.88671875" style="33" bestFit="1" customWidth="1"/>
    <col min="8235" max="8235" width="12.88671875" style="33" customWidth="1"/>
    <col min="8236" max="8236" width="12.88671875" style="33" bestFit="1" customWidth="1"/>
    <col min="8237" max="8237" width="12.88671875" style="33" customWidth="1"/>
    <col min="8238" max="8238" width="11.33203125" style="33" bestFit="1" customWidth="1"/>
    <col min="8239" max="8239" width="11.33203125" style="33" customWidth="1"/>
    <col min="8240" max="8240" width="11.33203125" style="33" bestFit="1" customWidth="1"/>
    <col min="8241" max="8241" width="11.33203125" style="33" customWidth="1"/>
    <col min="8242" max="8242" width="11.33203125" style="33" bestFit="1" customWidth="1"/>
    <col min="8243" max="8243" width="11.33203125" style="33" customWidth="1"/>
    <col min="8244" max="8244" width="12.88671875" style="33" bestFit="1" customWidth="1"/>
    <col min="8245" max="8245" width="12.88671875" style="33" customWidth="1"/>
    <col min="8246" max="8246" width="12.88671875" style="33" bestFit="1" customWidth="1"/>
    <col min="8247" max="8247" width="12.88671875" style="33" customWidth="1"/>
    <col min="8248" max="8248" width="12.88671875" style="33" bestFit="1" customWidth="1"/>
    <col min="8249" max="8249" width="12.88671875" style="33" customWidth="1"/>
    <col min="8250" max="8250" width="12.88671875" style="33" bestFit="1" customWidth="1"/>
    <col min="8251" max="8251" width="12.88671875" style="33" customWidth="1"/>
    <col min="8252" max="8252" width="12.88671875" style="33" bestFit="1" customWidth="1"/>
    <col min="8253" max="8253" width="12.88671875" style="33" customWidth="1"/>
    <col min="8254" max="8254" width="12.88671875" style="33" bestFit="1" customWidth="1"/>
    <col min="8255" max="8255" width="12.88671875" style="33" customWidth="1"/>
    <col min="8256" max="8256" width="12.88671875" style="33" bestFit="1" customWidth="1"/>
    <col min="8257" max="8257" width="12.88671875" style="33" customWidth="1"/>
    <col min="8258" max="8258" width="12.88671875" style="33" bestFit="1" customWidth="1"/>
    <col min="8259" max="8259" width="12.88671875" style="33" customWidth="1"/>
    <col min="8260" max="8260" width="11.33203125" style="33" bestFit="1" customWidth="1"/>
    <col min="8261" max="8261" width="11.33203125" style="33" customWidth="1"/>
    <col min="8262" max="8262" width="12.88671875" style="33" bestFit="1" customWidth="1"/>
    <col min="8263" max="8263" width="12.88671875" style="33" customWidth="1"/>
    <col min="8264" max="8264" width="12.88671875" style="33" bestFit="1" customWidth="1"/>
    <col min="8265" max="8265" width="12.88671875" style="33" customWidth="1"/>
    <col min="8266" max="8266" width="12.88671875" style="33" bestFit="1" customWidth="1"/>
    <col min="8267" max="8267" width="12.88671875" style="33" customWidth="1"/>
    <col min="8268" max="8268" width="12.88671875" style="33" bestFit="1" customWidth="1"/>
    <col min="8269" max="8269" width="12.88671875" style="33" customWidth="1"/>
    <col min="8270" max="8270" width="12.88671875" style="33" bestFit="1" customWidth="1"/>
    <col min="8271" max="8271" width="12.88671875" style="33" customWidth="1"/>
    <col min="8272" max="8272" width="12.88671875" style="33" bestFit="1" customWidth="1"/>
    <col min="8273" max="8273" width="12.88671875" style="33" customWidth="1"/>
    <col min="8274" max="8274" width="12.88671875" style="33" bestFit="1" customWidth="1"/>
    <col min="8275" max="8275" width="12.88671875" style="33" customWidth="1"/>
    <col min="8276" max="8276" width="11.33203125" style="33" bestFit="1" customWidth="1"/>
    <col min="8277" max="8277" width="11.33203125" style="33" customWidth="1"/>
    <col min="8278" max="8278" width="12.88671875" style="33" bestFit="1" customWidth="1"/>
    <col min="8279" max="8279" width="12.88671875" style="33" customWidth="1"/>
    <col min="8280" max="8280" width="11.33203125" style="33" bestFit="1" customWidth="1"/>
    <col min="8281" max="8281" width="11.33203125" style="33" customWidth="1"/>
    <col min="8282" max="8282" width="11.33203125" style="33" bestFit="1" customWidth="1"/>
    <col min="8283" max="8283" width="11.33203125" style="33" customWidth="1"/>
    <col min="8284" max="8284" width="12.88671875" style="33" bestFit="1" customWidth="1"/>
    <col min="8285" max="8285" width="12.88671875" style="33" customWidth="1"/>
    <col min="8286" max="8286" width="12.88671875" style="33" bestFit="1" customWidth="1"/>
    <col min="8287" max="8287" width="12.88671875" style="33" customWidth="1"/>
    <col min="8288" max="8288" width="12.88671875" style="33" bestFit="1" customWidth="1"/>
    <col min="8289" max="8289" width="12.88671875" style="33" customWidth="1"/>
    <col min="8290" max="8290" width="12.88671875" style="33" bestFit="1" customWidth="1"/>
    <col min="8291" max="8291" width="12.88671875" style="33" customWidth="1"/>
    <col min="8292" max="8292" width="12.88671875" style="33" bestFit="1" customWidth="1"/>
    <col min="8293" max="8293" width="12.88671875" style="33" customWidth="1"/>
    <col min="8294" max="8294" width="12.88671875" style="33" bestFit="1" customWidth="1"/>
    <col min="8295" max="8295" width="12.88671875" style="33" customWidth="1"/>
    <col min="8296" max="8296" width="12.88671875" style="33" bestFit="1" customWidth="1"/>
    <col min="8297" max="8297" width="12.88671875" style="33" customWidth="1"/>
    <col min="8298" max="8298" width="12.88671875" style="33" bestFit="1" customWidth="1"/>
    <col min="8299" max="8299" width="12.88671875" style="33" customWidth="1"/>
    <col min="8300" max="8300" width="11.33203125" style="33" bestFit="1" customWidth="1"/>
    <col min="8301" max="8301" width="11.33203125" style="33" customWidth="1"/>
    <col min="8302" max="8302" width="11.33203125" style="33" bestFit="1" customWidth="1"/>
    <col min="8303" max="8303" width="11.33203125" style="33" customWidth="1"/>
    <col min="8304" max="8304" width="12.88671875" style="33" bestFit="1" customWidth="1"/>
    <col min="8305" max="8305" width="12.88671875" style="33" customWidth="1"/>
    <col min="8306" max="8306" width="12.88671875" style="33" bestFit="1" customWidth="1"/>
    <col min="8307" max="8307" width="12.88671875" style="33" customWidth="1"/>
    <col min="8308" max="8308" width="12.88671875" style="33" bestFit="1" customWidth="1"/>
    <col min="8309" max="8309" width="12.88671875" style="33" customWidth="1"/>
    <col min="8310" max="8310" width="11.33203125" style="33" bestFit="1" customWidth="1"/>
    <col min="8311" max="8311" width="11.33203125" style="33" customWidth="1"/>
    <col min="8312" max="8312" width="12.88671875" style="33" bestFit="1" customWidth="1"/>
    <col min="8313" max="8313" width="12.88671875" style="33" customWidth="1"/>
    <col min="8314" max="8314" width="11.33203125" style="33" bestFit="1" customWidth="1"/>
    <col min="8315" max="8315" width="11.33203125" style="33" customWidth="1"/>
    <col min="8316" max="8316" width="12.88671875" style="33" bestFit="1" customWidth="1"/>
    <col min="8317" max="8317" width="12.88671875" style="33" customWidth="1"/>
    <col min="8318" max="8318" width="11.33203125" style="33" bestFit="1" customWidth="1"/>
    <col min="8319" max="8319" width="11.33203125" style="33" customWidth="1"/>
    <col min="8320" max="8320" width="11.33203125" style="33" bestFit="1" customWidth="1"/>
    <col min="8321" max="8321" width="11.33203125" style="33" customWidth="1"/>
    <col min="8322" max="8322" width="13.109375" style="33" bestFit="1" customWidth="1"/>
    <col min="8323" max="8323" width="8.88671875" style="33"/>
    <col min="8324" max="8324" width="12" style="33" bestFit="1" customWidth="1"/>
    <col min="8325" max="8325" width="10.44140625" style="33" bestFit="1" customWidth="1"/>
    <col min="8326" max="8326" width="8.44140625" style="33" bestFit="1" customWidth="1"/>
    <col min="8327" max="8327" width="15" style="33" bestFit="1" customWidth="1"/>
    <col min="8328" max="8328" width="10.5546875" style="33" customWidth="1"/>
    <col min="8329" max="8448" width="8.88671875" style="33"/>
    <col min="8449" max="8449" width="10.5546875" style="33" bestFit="1" customWidth="1"/>
    <col min="8450" max="8450" width="12.88671875" style="33" bestFit="1" customWidth="1"/>
    <col min="8451" max="8451" width="12.88671875" style="33" customWidth="1"/>
    <col min="8452" max="8452" width="12.88671875" style="33" bestFit="1" customWidth="1"/>
    <col min="8453" max="8453" width="12.88671875" style="33" customWidth="1"/>
    <col min="8454" max="8454" width="14" style="33" bestFit="1" customWidth="1"/>
    <col min="8455" max="8455" width="14" style="33" customWidth="1"/>
    <col min="8456" max="8456" width="11.33203125" style="33" bestFit="1" customWidth="1"/>
    <col min="8457" max="8457" width="11.33203125" style="33" customWidth="1"/>
    <col min="8458" max="8458" width="12.88671875" style="33" bestFit="1" customWidth="1"/>
    <col min="8459" max="8459" width="12.88671875" style="33" customWidth="1"/>
    <col min="8460" max="8460" width="11.33203125" style="33" bestFit="1" customWidth="1"/>
    <col min="8461" max="8461" width="11.33203125" style="33" customWidth="1"/>
    <col min="8462" max="8462" width="12.88671875" style="33" bestFit="1" customWidth="1"/>
    <col min="8463" max="8463" width="12.88671875" style="33" customWidth="1"/>
    <col min="8464" max="8464" width="12.88671875" style="33" bestFit="1" customWidth="1"/>
    <col min="8465" max="8465" width="12.88671875" style="33" customWidth="1"/>
    <col min="8466" max="8466" width="12.88671875" style="33" bestFit="1" customWidth="1"/>
    <col min="8467" max="8467" width="12.88671875" style="33" customWidth="1"/>
    <col min="8468" max="8468" width="12.88671875" style="33" bestFit="1" customWidth="1"/>
    <col min="8469" max="8469" width="12.88671875" style="33" customWidth="1"/>
    <col min="8470" max="8470" width="12.88671875" style="33" bestFit="1" customWidth="1"/>
    <col min="8471" max="8471" width="12.88671875" style="33" customWidth="1"/>
    <col min="8472" max="8472" width="11.33203125" style="33" bestFit="1" customWidth="1"/>
    <col min="8473" max="8473" width="11.33203125" style="33" customWidth="1"/>
    <col min="8474" max="8474" width="12.88671875" style="33" bestFit="1" customWidth="1"/>
    <col min="8475" max="8475" width="12.88671875" style="33" customWidth="1"/>
    <col min="8476" max="8476" width="11.33203125" style="33" bestFit="1" customWidth="1"/>
    <col min="8477" max="8477" width="11.33203125" style="33" customWidth="1"/>
    <col min="8478" max="8478" width="12.88671875" style="33" bestFit="1" customWidth="1"/>
    <col min="8479" max="8479" width="12.88671875" style="33" customWidth="1"/>
    <col min="8480" max="8480" width="12.88671875" style="33" bestFit="1" customWidth="1"/>
    <col min="8481" max="8481" width="12.88671875" style="33" customWidth="1"/>
    <col min="8482" max="8482" width="12.88671875" style="33" bestFit="1" customWidth="1"/>
    <col min="8483" max="8483" width="12.88671875" style="33" customWidth="1"/>
    <col min="8484" max="8484" width="12.88671875" style="33" bestFit="1" customWidth="1"/>
    <col min="8485" max="8485" width="12.88671875" style="33" customWidth="1"/>
    <col min="8486" max="8486" width="11.33203125" style="33" bestFit="1" customWidth="1"/>
    <col min="8487" max="8487" width="11.33203125" style="33" customWidth="1"/>
    <col min="8488" max="8488" width="12.88671875" style="33" bestFit="1" customWidth="1"/>
    <col min="8489" max="8489" width="12.88671875" style="33" customWidth="1"/>
    <col min="8490" max="8490" width="12.88671875" style="33" bestFit="1" customWidth="1"/>
    <col min="8491" max="8491" width="12.88671875" style="33" customWidth="1"/>
    <col min="8492" max="8492" width="12.88671875" style="33" bestFit="1" customWidth="1"/>
    <col min="8493" max="8493" width="12.88671875" style="33" customWidth="1"/>
    <col min="8494" max="8494" width="11.33203125" style="33" bestFit="1" customWidth="1"/>
    <col min="8495" max="8495" width="11.33203125" style="33" customWidth="1"/>
    <col min="8496" max="8496" width="11.33203125" style="33" bestFit="1" customWidth="1"/>
    <col min="8497" max="8497" width="11.33203125" style="33" customWidth="1"/>
    <col min="8498" max="8498" width="11.33203125" style="33" bestFit="1" customWidth="1"/>
    <col min="8499" max="8499" width="11.33203125" style="33" customWidth="1"/>
    <col min="8500" max="8500" width="12.88671875" style="33" bestFit="1" customWidth="1"/>
    <col min="8501" max="8501" width="12.88671875" style="33" customWidth="1"/>
    <col min="8502" max="8502" width="12.88671875" style="33" bestFit="1" customWidth="1"/>
    <col min="8503" max="8503" width="12.88671875" style="33" customWidth="1"/>
    <col min="8504" max="8504" width="12.88671875" style="33" bestFit="1" customWidth="1"/>
    <col min="8505" max="8505" width="12.88671875" style="33" customWidth="1"/>
    <col min="8506" max="8506" width="12.88671875" style="33" bestFit="1" customWidth="1"/>
    <col min="8507" max="8507" width="12.88671875" style="33" customWidth="1"/>
    <col min="8508" max="8508" width="12.88671875" style="33" bestFit="1" customWidth="1"/>
    <col min="8509" max="8509" width="12.88671875" style="33" customWidth="1"/>
    <col min="8510" max="8510" width="12.88671875" style="33" bestFit="1" customWidth="1"/>
    <col min="8511" max="8511" width="12.88671875" style="33" customWidth="1"/>
    <col min="8512" max="8512" width="12.88671875" style="33" bestFit="1" customWidth="1"/>
    <col min="8513" max="8513" width="12.88671875" style="33" customWidth="1"/>
    <col min="8514" max="8514" width="12.88671875" style="33" bestFit="1" customWidth="1"/>
    <col min="8515" max="8515" width="12.88671875" style="33" customWidth="1"/>
    <col min="8516" max="8516" width="11.33203125" style="33" bestFit="1" customWidth="1"/>
    <col min="8517" max="8517" width="11.33203125" style="33" customWidth="1"/>
    <col min="8518" max="8518" width="12.88671875" style="33" bestFit="1" customWidth="1"/>
    <col min="8519" max="8519" width="12.88671875" style="33" customWidth="1"/>
    <col min="8520" max="8520" width="12.88671875" style="33" bestFit="1" customWidth="1"/>
    <col min="8521" max="8521" width="12.88671875" style="33" customWidth="1"/>
    <col min="8522" max="8522" width="12.88671875" style="33" bestFit="1" customWidth="1"/>
    <col min="8523" max="8523" width="12.88671875" style="33" customWidth="1"/>
    <col min="8524" max="8524" width="12.88671875" style="33" bestFit="1" customWidth="1"/>
    <col min="8525" max="8525" width="12.88671875" style="33" customWidth="1"/>
    <col min="8526" max="8526" width="12.88671875" style="33" bestFit="1" customWidth="1"/>
    <col min="8527" max="8527" width="12.88671875" style="33" customWidth="1"/>
    <col min="8528" max="8528" width="12.88671875" style="33" bestFit="1" customWidth="1"/>
    <col min="8529" max="8529" width="12.88671875" style="33" customWidth="1"/>
    <col min="8530" max="8530" width="12.88671875" style="33" bestFit="1" customWidth="1"/>
    <col min="8531" max="8531" width="12.88671875" style="33" customWidth="1"/>
    <col min="8532" max="8532" width="11.33203125" style="33" bestFit="1" customWidth="1"/>
    <col min="8533" max="8533" width="11.33203125" style="33" customWidth="1"/>
    <col min="8534" max="8534" width="12.88671875" style="33" bestFit="1" customWidth="1"/>
    <col min="8535" max="8535" width="12.88671875" style="33" customWidth="1"/>
    <col min="8536" max="8536" width="11.33203125" style="33" bestFit="1" customWidth="1"/>
    <col min="8537" max="8537" width="11.33203125" style="33" customWidth="1"/>
    <col min="8538" max="8538" width="11.33203125" style="33" bestFit="1" customWidth="1"/>
    <col min="8539" max="8539" width="11.33203125" style="33" customWidth="1"/>
    <col min="8540" max="8540" width="12.88671875" style="33" bestFit="1" customWidth="1"/>
    <col min="8541" max="8541" width="12.88671875" style="33" customWidth="1"/>
    <col min="8542" max="8542" width="12.88671875" style="33" bestFit="1" customWidth="1"/>
    <col min="8543" max="8543" width="12.88671875" style="33" customWidth="1"/>
    <col min="8544" max="8544" width="12.88671875" style="33" bestFit="1" customWidth="1"/>
    <col min="8545" max="8545" width="12.88671875" style="33" customWidth="1"/>
    <col min="8546" max="8546" width="12.88671875" style="33" bestFit="1" customWidth="1"/>
    <col min="8547" max="8547" width="12.88671875" style="33" customWidth="1"/>
    <col min="8548" max="8548" width="12.88671875" style="33" bestFit="1" customWidth="1"/>
    <col min="8549" max="8549" width="12.88671875" style="33" customWidth="1"/>
    <col min="8550" max="8550" width="12.88671875" style="33" bestFit="1" customWidth="1"/>
    <col min="8551" max="8551" width="12.88671875" style="33" customWidth="1"/>
    <col min="8552" max="8552" width="12.88671875" style="33" bestFit="1" customWidth="1"/>
    <col min="8553" max="8553" width="12.88671875" style="33" customWidth="1"/>
    <col min="8554" max="8554" width="12.88671875" style="33" bestFit="1" customWidth="1"/>
    <col min="8555" max="8555" width="12.88671875" style="33" customWidth="1"/>
    <col min="8556" max="8556" width="11.33203125" style="33" bestFit="1" customWidth="1"/>
    <col min="8557" max="8557" width="11.33203125" style="33" customWidth="1"/>
    <col min="8558" max="8558" width="11.33203125" style="33" bestFit="1" customWidth="1"/>
    <col min="8559" max="8559" width="11.33203125" style="33" customWidth="1"/>
    <col min="8560" max="8560" width="12.88671875" style="33" bestFit="1" customWidth="1"/>
    <col min="8561" max="8561" width="12.88671875" style="33" customWidth="1"/>
    <col min="8562" max="8562" width="12.88671875" style="33" bestFit="1" customWidth="1"/>
    <col min="8563" max="8563" width="12.88671875" style="33" customWidth="1"/>
    <col min="8564" max="8564" width="12.88671875" style="33" bestFit="1" customWidth="1"/>
    <col min="8565" max="8565" width="12.88671875" style="33" customWidth="1"/>
    <col min="8566" max="8566" width="11.33203125" style="33" bestFit="1" customWidth="1"/>
    <col min="8567" max="8567" width="11.33203125" style="33" customWidth="1"/>
    <col min="8568" max="8568" width="12.88671875" style="33" bestFit="1" customWidth="1"/>
    <col min="8569" max="8569" width="12.88671875" style="33" customWidth="1"/>
    <col min="8570" max="8570" width="11.33203125" style="33" bestFit="1" customWidth="1"/>
    <col min="8571" max="8571" width="11.33203125" style="33" customWidth="1"/>
    <col min="8572" max="8572" width="12.88671875" style="33" bestFit="1" customWidth="1"/>
    <col min="8573" max="8573" width="12.88671875" style="33" customWidth="1"/>
    <col min="8574" max="8574" width="11.33203125" style="33" bestFit="1" customWidth="1"/>
    <col min="8575" max="8575" width="11.33203125" style="33" customWidth="1"/>
    <col min="8576" max="8576" width="11.33203125" style="33" bestFit="1" customWidth="1"/>
    <col min="8577" max="8577" width="11.33203125" style="33" customWidth="1"/>
    <col min="8578" max="8578" width="13.109375" style="33" bestFit="1" customWidth="1"/>
    <col min="8579" max="8579" width="8.88671875" style="33"/>
    <col min="8580" max="8580" width="12" style="33" bestFit="1" customWidth="1"/>
    <col min="8581" max="8581" width="10.44140625" style="33" bestFit="1" customWidth="1"/>
    <col min="8582" max="8582" width="8.44140625" style="33" bestFit="1" customWidth="1"/>
    <col min="8583" max="8583" width="15" style="33" bestFit="1" customWidth="1"/>
    <col min="8584" max="8584" width="10.5546875" style="33" customWidth="1"/>
    <col min="8585" max="8704" width="8.88671875" style="33"/>
    <col min="8705" max="8705" width="10.5546875" style="33" bestFit="1" customWidth="1"/>
    <col min="8706" max="8706" width="12.88671875" style="33" bestFit="1" customWidth="1"/>
    <col min="8707" max="8707" width="12.88671875" style="33" customWidth="1"/>
    <col min="8708" max="8708" width="12.88671875" style="33" bestFit="1" customWidth="1"/>
    <col min="8709" max="8709" width="12.88671875" style="33" customWidth="1"/>
    <col min="8710" max="8710" width="14" style="33" bestFit="1" customWidth="1"/>
    <col min="8711" max="8711" width="14" style="33" customWidth="1"/>
    <col min="8712" max="8712" width="11.33203125" style="33" bestFit="1" customWidth="1"/>
    <col min="8713" max="8713" width="11.33203125" style="33" customWidth="1"/>
    <col min="8714" max="8714" width="12.88671875" style="33" bestFit="1" customWidth="1"/>
    <col min="8715" max="8715" width="12.88671875" style="33" customWidth="1"/>
    <col min="8716" max="8716" width="11.33203125" style="33" bestFit="1" customWidth="1"/>
    <col min="8717" max="8717" width="11.33203125" style="33" customWidth="1"/>
    <col min="8718" max="8718" width="12.88671875" style="33" bestFit="1" customWidth="1"/>
    <col min="8719" max="8719" width="12.88671875" style="33" customWidth="1"/>
    <col min="8720" max="8720" width="12.88671875" style="33" bestFit="1" customWidth="1"/>
    <col min="8721" max="8721" width="12.88671875" style="33" customWidth="1"/>
    <col min="8722" max="8722" width="12.88671875" style="33" bestFit="1" customWidth="1"/>
    <col min="8723" max="8723" width="12.88671875" style="33" customWidth="1"/>
    <col min="8724" max="8724" width="12.88671875" style="33" bestFit="1" customWidth="1"/>
    <col min="8725" max="8725" width="12.88671875" style="33" customWidth="1"/>
    <col min="8726" max="8726" width="12.88671875" style="33" bestFit="1" customWidth="1"/>
    <col min="8727" max="8727" width="12.88671875" style="33" customWidth="1"/>
    <col min="8728" max="8728" width="11.33203125" style="33" bestFit="1" customWidth="1"/>
    <col min="8729" max="8729" width="11.33203125" style="33" customWidth="1"/>
    <col min="8730" max="8730" width="12.88671875" style="33" bestFit="1" customWidth="1"/>
    <col min="8731" max="8731" width="12.88671875" style="33" customWidth="1"/>
    <col min="8732" max="8732" width="11.33203125" style="33" bestFit="1" customWidth="1"/>
    <col min="8733" max="8733" width="11.33203125" style="33" customWidth="1"/>
    <col min="8734" max="8734" width="12.88671875" style="33" bestFit="1" customWidth="1"/>
    <col min="8735" max="8735" width="12.88671875" style="33" customWidth="1"/>
    <col min="8736" max="8736" width="12.88671875" style="33" bestFit="1" customWidth="1"/>
    <col min="8737" max="8737" width="12.88671875" style="33" customWidth="1"/>
    <col min="8738" max="8738" width="12.88671875" style="33" bestFit="1" customWidth="1"/>
    <col min="8739" max="8739" width="12.88671875" style="33" customWidth="1"/>
    <col min="8740" max="8740" width="12.88671875" style="33" bestFit="1" customWidth="1"/>
    <col min="8741" max="8741" width="12.88671875" style="33" customWidth="1"/>
    <col min="8742" max="8742" width="11.33203125" style="33" bestFit="1" customWidth="1"/>
    <col min="8743" max="8743" width="11.33203125" style="33" customWidth="1"/>
    <col min="8744" max="8744" width="12.88671875" style="33" bestFit="1" customWidth="1"/>
    <col min="8745" max="8745" width="12.88671875" style="33" customWidth="1"/>
    <col min="8746" max="8746" width="12.88671875" style="33" bestFit="1" customWidth="1"/>
    <col min="8747" max="8747" width="12.88671875" style="33" customWidth="1"/>
    <col min="8748" max="8748" width="12.88671875" style="33" bestFit="1" customWidth="1"/>
    <col min="8749" max="8749" width="12.88671875" style="33" customWidth="1"/>
    <col min="8750" max="8750" width="11.33203125" style="33" bestFit="1" customWidth="1"/>
    <col min="8751" max="8751" width="11.33203125" style="33" customWidth="1"/>
    <col min="8752" max="8752" width="11.33203125" style="33" bestFit="1" customWidth="1"/>
    <col min="8753" max="8753" width="11.33203125" style="33" customWidth="1"/>
    <col min="8754" max="8754" width="11.33203125" style="33" bestFit="1" customWidth="1"/>
    <col min="8755" max="8755" width="11.33203125" style="33" customWidth="1"/>
    <col min="8756" max="8756" width="12.88671875" style="33" bestFit="1" customWidth="1"/>
    <col min="8757" max="8757" width="12.88671875" style="33" customWidth="1"/>
    <col min="8758" max="8758" width="12.88671875" style="33" bestFit="1" customWidth="1"/>
    <col min="8759" max="8759" width="12.88671875" style="33" customWidth="1"/>
    <col min="8760" max="8760" width="12.88671875" style="33" bestFit="1" customWidth="1"/>
    <col min="8761" max="8761" width="12.88671875" style="33" customWidth="1"/>
    <col min="8762" max="8762" width="12.88671875" style="33" bestFit="1" customWidth="1"/>
    <col min="8763" max="8763" width="12.88671875" style="33" customWidth="1"/>
    <col min="8764" max="8764" width="12.88671875" style="33" bestFit="1" customWidth="1"/>
    <col min="8765" max="8765" width="12.88671875" style="33" customWidth="1"/>
    <col min="8766" max="8766" width="12.88671875" style="33" bestFit="1" customWidth="1"/>
    <col min="8767" max="8767" width="12.88671875" style="33" customWidth="1"/>
    <col min="8768" max="8768" width="12.88671875" style="33" bestFit="1" customWidth="1"/>
    <col min="8769" max="8769" width="12.88671875" style="33" customWidth="1"/>
    <col min="8770" max="8770" width="12.88671875" style="33" bestFit="1" customWidth="1"/>
    <col min="8771" max="8771" width="12.88671875" style="33" customWidth="1"/>
    <col min="8772" max="8772" width="11.33203125" style="33" bestFit="1" customWidth="1"/>
    <col min="8773" max="8773" width="11.33203125" style="33" customWidth="1"/>
    <col min="8774" max="8774" width="12.88671875" style="33" bestFit="1" customWidth="1"/>
    <col min="8775" max="8775" width="12.88671875" style="33" customWidth="1"/>
    <col min="8776" max="8776" width="12.88671875" style="33" bestFit="1" customWidth="1"/>
    <col min="8777" max="8777" width="12.88671875" style="33" customWidth="1"/>
    <col min="8778" max="8778" width="12.88671875" style="33" bestFit="1" customWidth="1"/>
    <col min="8779" max="8779" width="12.88671875" style="33" customWidth="1"/>
    <col min="8780" max="8780" width="12.88671875" style="33" bestFit="1" customWidth="1"/>
    <col min="8781" max="8781" width="12.88671875" style="33" customWidth="1"/>
    <col min="8782" max="8782" width="12.88671875" style="33" bestFit="1" customWidth="1"/>
    <col min="8783" max="8783" width="12.88671875" style="33" customWidth="1"/>
    <col min="8784" max="8784" width="12.88671875" style="33" bestFit="1" customWidth="1"/>
    <col min="8785" max="8785" width="12.88671875" style="33" customWidth="1"/>
    <col min="8786" max="8786" width="12.88671875" style="33" bestFit="1" customWidth="1"/>
    <col min="8787" max="8787" width="12.88671875" style="33" customWidth="1"/>
    <col min="8788" max="8788" width="11.33203125" style="33" bestFit="1" customWidth="1"/>
    <col min="8789" max="8789" width="11.33203125" style="33" customWidth="1"/>
    <col min="8790" max="8790" width="12.88671875" style="33" bestFit="1" customWidth="1"/>
    <col min="8791" max="8791" width="12.88671875" style="33" customWidth="1"/>
    <col min="8792" max="8792" width="11.33203125" style="33" bestFit="1" customWidth="1"/>
    <col min="8793" max="8793" width="11.33203125" style="33" customWidth="1"/>
    <col min="8794" max="8794" width="11.33203125" style="33" bestFit="1" customWidth="1"/>
    <col min="8795" max="8795" width="11.33203125" style="33" customWidth="1"/>
    <col min="8796" max="8796" width="12.88671875" style="33" bestFit="1" customWidth="1"/>
    <col min="8797" max="8797" width="12.88671875" style="33" customWidth="1"/>
    <col min="8798" max="8798" width="12.88671875" style="33" bestFit="1" customWidth="1"/>
    <col min="8799" max="8799" width="12.88671875" style="33" customWidth="1"/>
    <col min="8800" max="8800" width="12.88671875" style="33" bestFit="1" customWidth="1"/>
    <col min="8801" max="8801" width="12.88671875" style="33" customWidth="1"/>
    <col min="8802" max="8802" width="12.88671875" style="33" bestFit="1" customWidth="1"/>
    <col min="8803" max="8803" width="12.88671875" style="33" customWidth="1"/>
    <col min="8804" max="8804" width="12.88671875" style="33" bestFit="1" customWidth="1"/>
    <col min="8805" max="8805" width="12.88671875" style="33" customWidth="1"/>
    <col min="8806" max="8806" width="12.88671875" style="33" bestFit="1" customWidth="1"/>
    <col min="8807" max="8807" width="12.88671875" style="33" customWidth="1"/>
    <col min="8808" max="8808" width="12.88671875" style="33" bestFit="1" customWidth="1"/>
    <col min="8809" max="8809" width="12.88671875" style="33" customWidth="1"/>
    <col min="8810" max="8810" width="12.88671875" style="33" bestFit="1" customWidth="1"/>
    <col min="8811" max="8811" width="12.88671875" style="33" customWidth="1"/>
    <col min="8812" max="8812" width="11.33203125" style="33" bestFit="1" customWidth="1"/>
    <col min="8813" max="8813" width="11.33203125" style="33" customWidth="1"/>
    <col min="8814" max="8814" width="11.33203125" style="33" bestFit="1" customWidth="1"/>
    <col min="8815" max="8815" width="11.33203125" style="33" customWidth="1"/>
    <col min="8816" max="8816" width="12.88671875" style="33" bestFit="1" customWidth="1"/>
    <col min="8817" max="8817" width="12.88671875" style="33" customWidth="1"/>
    <col min="8818" max="8818" width="12.88671875" style="33" bestFit="1" customWidth="1"/>
    <col min="8819" max="8819" width="12.88671875" style="33" customWidth="1"/>
    <col min="8820" max="8820" width="12.88671875" style="33" bestFit="1" customWidth="1"/>
    <col min="8821" max="8821" width="12.88671875" style="33" customWidth="1"/>
    <col min="8822" max="8822" width="11.33203125" style="33" bestFit="1" customWidth="1"/>
    <col min="8823" max="8823" width="11.33203125" style="33" customWidth="1"/>
    <col min="8824" max="8824" width="12.88671875" style="33" bestFit="1" customWidth="1"/>
    <col min="8825" max="8825" width="12.88671875" style="33" customWidth="1"/>
    <col min="8826" max="8826" width="11.33203125" style="33" bestFit="1" customWidth="1"/>
    <col min="8827" max="8827" width="11.33203125" style="33" customWidth="1"/>
    <col min="8828" max="8828" width="12.88671875" style="33" bestFit="1" customWidth="1"/>
    <col min="8829" max="8829" width="12.88671875" style="33" customWidth="1"/>
    <col min="8830" max="8830" width="11.33203125" style="33" bestFit="1" customWidth="1"/>
    <col min="8831" max="8831" width="11.33203125" style="33" customWidth="1"/>
    <col min="8832" max="8832" width="11.33203125" style="33" bestFit="1" customWidth="1"/>
    <col min="8833" max="8833" width="11.33203125" style="33" customWidth="1"/>
    <col min="8834" max="8834" width="13.109375" style="33" bestFit="1" customWidth="1"/>
    <col min="8835" max="8835" width="8.88671875" style="33"/>
    <col min="8836" max="8836" width="12" style="33" bestFit="1" customWidth="1"/>
    <col min="8837" max="8837" width="10.44140625" style="33" bestFit="1" customWidth="1"/>
    <col min="8838" max="8838" width="8.44140625" style="33" bestFit="1" customWidth="1"/>
    <col min="8839" max="8839" width="15" style="33" bestFit="1" customWidth="1"/>
    <col min="8840" max="8840" width="10.5546875" style="33" customWidth="1"/>
    <col min="8841" max="8960" width="8.88671875" style="33"/>
    <col min="8961" max="8961" width="10.5546875" style="33" bestFit="1" customWidth="1"/>
    <col min="8962" max="8962" width="12.88671875" style="33" bestFit="1" customWidth="1"/>
    <col min="8963" max="8963" width="12.88671875" style="33" customWidth="1"/>
    <col min="8964" max="8964" width="12.88671875" style="33" bestFit="1" customWidth="1"/>
    <col min="8965" max="8965" width="12.88671875" style="33" customWidth="1"/>
    <col min="8966" max="8966" width="14" style="33" bestFit="1" customWidth="1"/>
    <col min="8967" max="8967" width="14" style="33" customWidth="1"/>
    <col min="8968" max="8968" width="11.33203125" style="33" bestFit="1" customWidth="1"/>
    <col min="8969" max="8969" width="11.33203125" style="33" customWidth="1"/>
    <col min="8970" max="8970" width="12.88671875" style="33" bestFit="1" customWidth="1"/>
    <col min="8971" max="8971" width="12.88671875" style="33" customWidth="1"/>
    <col min="8972" max="8972" width="11.33203125" style="33" bestFit="1" customWidth="1"/>
    <col min="8973" max="8973" width="11.33203125" style="33" customWidth="1"/>
    <col min="8974" max="8974" width="12.88671875" style="33" bestFit="1" customWidth="1"/>
    <col min="8975" max="8975" width="12.88671875" style="33" customWidth="1"/>
    <col min="8976" max="8976" width="12.88671875" style="33" bestFit="1" customWidth="1"/>
    <col min="8977" max="8977" width="12.88671875" style="33" customWidth="1"/>
    <col min="8978" max="8978" width="12.88671875" style="33" bestFit="1" customWidth="1"/>
    <col min="8979" max="8979" width="12.88671875" style="33" customWidth="1"/>
    <col min="8980" max="8980" width="12.88671875" style="33" bestFit="1" customWidth="1"/>
    <col min="8981" max="8981" width="12.88671875" style="33" customWidth="1"/>
    <col min="8982" max="8982" width="12.88671875" style="33" bestFit="1" customWidth="1"/>
    <col min="8983" max="8983" width="12.88671875" style="33" customWidth="1"/>
    <col min="8984" max="8984" width="11.33203125" style="33" bestFit="1" customWidth="1"/>
    <col min="8985" max="8985" width="11.33203125" style="33" customWidth="1"/>
    <col min="8986" max="8986" width="12.88671875" style="33" bestFit="1" customWidth="1"/>
    <col min="8987" max="8987" width="12.88671875" style="33" customWidth="1"/>
    <col min="8988" max="8988" width="11.33203125" style="33" bestFit="1" customWidth="1"/>
    <col min="8989" max="8989" width="11.33203125" style="33" customWidth="1"/>
    <col min="8990" max="8990" width="12.88671875" style="33" bestFit="1" customWidth="1"/>
    <col min="8991" max="8991" width="12.88671875" style="33" customWidth="1"/>
    <col min="8992" max="8992" width="12.88671875" style="33" bestFit="1" customWidth="1"/>
    <col min="8993" max="8993" width="12.88671875" style="33" customWidth="1"/>
    <col min="8994" max="8994" width="12.88671875" style="33" bestFit="1" customWidth="1"/>
    <col min="8995" max="8995" width="12.88671875" style="33" customWidth="1"/>
    <col min="8996" max="8996" width="12.88671875" style="33" bestFit="1" customWidth="1"/>
    <col min="8997" max="8997" width="12.88671875" style="33" customWidth="1"/>
    <col min="8998" max="8998" width="11.33203125" style="33" bestFit="1" customWidth="1"/>
    <col min="8999" max="8999" width="11.33203125" style="33" customWidth="1"/>
    <col min="9000" max="9000" width="12.88671875" style="33" bestFit="1" customWidth="1"/>
    <col min="9001" max="9001" width="12.88671875" style="33" customWidth="1"/>
    <col min="9002" max="9002" width="12.88671875" style="33" bestFit="1" customWidth="1"/>
    <col min="9003" max="9003" width="12.88671875" style="33" customWidth="1"/>
    <col min="9004" max="9004" width="12.88671875" style="33" bestFit="1" customWidth="1"/>
    <col min="9005" max="9005" width="12.88671875" style="33" customWidth="1"/>
    <col min="9006" max="9006" width="11.33203125" style="33" bestFit="1" customWidth="1"/>
    <col min="9007" max="9007" width="11.33203125" style="33" customWidth="1"/>
    <col min="9008" max="9008" width="11.33203125" style="33" bestFit="1" customWidth="1"/>
    <col min="9009" max="9009" width="11.33203125" style="33" customWidth="1"/>
    <col min="9010" max="9010" width="11.33203125" style="33" bestFit="1" customWidth="1"/>
    <col min="9011" max="9011" width="11.33203125" style="33" customWidth="1"/>
    <col min="9012" max="9012" width="12.88671875" style="33" bestFit="1" customWidth="1"/>
    <col min="9013" max="9013" width="12.88671875" style="33" customWidth="1"/>
    <col min="9014" max="9014" width="12.88671875" style="33" bestFit="1" customWidth="1"/>
    <col min="9015" max="9015" width="12.88671875" style="33" customWidth="1"/>
    <col min="9016" max="9016" width="12.88671875" style="33" bestFit="1" customWidth="1"/>
    <col min="9017" max="9017" width="12.88671875" style="33" customWidth="1"/>
    <col min="9018" max="9018" width="12.88671875" style="33" bestFit="1" customWidth="1"/>
    <col min="9019" max="9019" width="12.88671875" style="33" customWidth="1"/>
    <col min="9020" max="9020" width="12.88671875" style="33" bestFit="1" customWidth="1"/>
    <col min="9021" max="9021" width="12.88671875" style="33" customWidth="1"/>
    <col min="9022" max="9022" width="12.88671875" style="33" bestFit="1" customWidth="1"/>
    <col min="9023" max="9023" width="12.88671875" style="33" customWidth="1"/>
    <col min="9024" max="9024" width="12.88671875" style="33" bestFit="1" customWidth="1"/>
    <col min="9025" max="9025" width="12.88671875" style="33" customWidth="1"/>
    <col min="9026" max="9026" width="12.88671875" style="33" bestFit="1" customWidth="1"/>
    <col min="9027" max="9027" width="12.88671875" style="33" customWidth="1"/>
    <col min="9028" max="9028" width="11.33203125" style="33" bestFit="1" customWidth="1"/>
    <col min="9029" max="9029" width="11.33203125" style="33" customWidth="1"/>
    <col min="9030" max="9030" width="12.88671875" style="33" bestFit="1" customWidth="1"/>
    <col min="9031" max="9031" width="12.88671875" style="33" customWidth="1"/>
    <col min="9032" max="9032" width="12.88671875" style="33" bestFit="1" customWidth="1"/>
    <col min="9033" max="9033" width="12.88671875" style="33" customWidth="1"/>
    <col min="9034" max="9034" width="12.88671875" style="33" bestFit="1" customWidth="1"/>
    <col min="9035" max="9035" width="12.88671875" style="33" customWidth="1"/>
    <col min="9036" max="9036" width="12.88671875" style="33" bestFit="1" customWidth="1"/>
    <col min="9037" max="9037" width="12.88671875" style="33" customWidth="1"/>
    <col min="9038" max="9038" width="12.88671875" style="33" bestFit="1" customWidth="1"/>
    <col min="9039" max="9039" width="12.88671875" style="33" customWidth="1"/>
    <col min="9040" max="9040" width="12.88671875" style="33" bestFit="1" customWidth="1"/>
    <col min="9041" max="9041" width="12.88671875" style="33" customWidth="1"/>
    <col min="9042" max="9042" width="12.88671875" style="33" bestFit="1" customWidth="1"/>
    <col min="9043" max="9043" width="12.88671875" style="33" customWidth="1"/>
    <col min="9044" max="9044" width="11.33203125" style="33" bestFit="1" customWidth="1"/>
    <col min="9045" max="9045" width="11.33203125" style="33" customWidth="1"/>
    <col min="9046" max="9046" width="12.88671875" style="33" bestFit="1" customWidth="1"/>
    <col min="9047" max="9047" width="12.88671875" style="33" customWidth="1"/>
    <col min="9048" max="9048" width="11.33203125" style="33" bestFit="1" customWidth="1"/>
    <col min="9049" max="9049" width="11.33203125" style="33" customWidth="1"/>
    <col min="9050" max="9050" width="11.33203125" style="33" bestFit="1" customWidth="1"/>
    <col min="9051" max="9051" width="11.33203125" style="33" customWidth="1"/>
    <col min="9052" max="9052" width="12.88671875" style="33" bestFit="1" customWidth="1"/>
    <col min="9053" max="9053" width="12.88671875" style="33" customWidth="1"/>
    <col min="9054" max="9054" width="12.88671875" style="33" bestFit="1" customWidth="1"/>
    <col min="9055" max="9055" width="12.88671875" style="33" customWidth="1"/>
    <col min="9056" max="9056" width="12.88671875" style="33" bestFit="1" customWidth="1"/>
    <col min="9057" max="9057" width="12.88671875" style="33" customWidth="1"/>
    <col min="9058" max="9058" width="12.88671875" style="33" bestFit="1" customWidth="1"/>
    <col min="9059" max="9059" width="12.88671875" style="33" customWidth="1"/>
    <col min="9060" max="9060" width="12.88671875" style="33" bestFit="1" customWidth="1"/>
    <col min="9061" max="9061" width="12.88671875" style="33" customWidth="1"/>
    <col min="9062" max="9062" width="12.88671875" style="33" bestFit="1" customWidth="1"/>
    <col min="9063" max="9063" width="12.88671875" style="33" customWidth="1"/>
    <col min="9064" max="9064" width="12.88671875" style="33" bestFit="1" customWidth="1"/>
    <col min="9065" max="9065" width="12.88671875" style="33" customWidth="1"/>
    <col min="9066" max="9066" width="12.88671875" style="33" bestFit="1" customWidth="1"/>
    <col min="9067" max="9067" width="12.88671875" style="33" customWidth="1"/>
    <col min="9068" max="9068" width="11.33203125" style="33" bestFit="1" customWidth="1"/>
    <col min="9069" max="9069" width="11.33203125" style="33" customWidth="1"/>
    <col min="9070" max="9070" width="11.33203125" style="33" bestFit="1" customWidth="1"/>
    <col min="9071" max="9071" width="11.33203125" style="33" customWidth="1"/>
    <col min="9072" max="9072" width="12.88671875" style="33" bestFit="1" customWidth="1"/>
    <col min="9073" max="9073" width="12.88671875" style="33" customWidth="1"/>
    <col min="9074" max="9074" width="12.88671875" style="33" bestFit="1" customWidth="1"/>
    <col min="9075" max="9075" width="12.88671875" style="33" customWidth="1"/>
    <col min="9076" max="9076" width="12.88671875" style="33" bestFit="1" customWidth="1"/>
    <col min="9077" max="9077" width="12.88671875" style="33" customWidth="1"/>
    <col min="9078" max="9078" width="11.33203125" style="33" bestFit="1" customWidth="1"/>
    <col min="9079" max="9079" width="11.33203125" style="33" customWidth="1"/>
    <col min="9080" max="9080" width="12.88671875" style="33" bestFit="1" customWidth="1"/>
    <col min="9081" max="9081" width="12.88671875" style="33" customWidth="1"/>
    <col min="9082" max="9082" width="11.33203125" style="33" bestFit="1" customWidth="1"/>
    <col min="9083" max="9083" width="11.33203125" style="33" customWidth="1"/>
    <col min="9084" max="9084" width="12.88671875" style="33" bestFit="1" customWidth="1"/>
    <col min="9085" max="9085" width="12.88671875" style="33" customWidth="1"/>
    <col min="9086" max="9086" width="11.33203125" style="33" bestFit="1" customWidth="1"/>
    <col min="9087" max="9087" width="11.33203125" style="33" customWidth="1"/>
    <col min="9088" max="9088" width="11.33203125" style="33" bestFit="1" customWidth="1"/>
    <col min="9089" max="9089" width="11.33203125" style="33" customWidth="1"/>
    <col min="9090" max="9090" width="13.109375" style="33" bestFit="1" customWidth="1"/>
    <col min="9091" max="9091" width="8.88671875" style="33"/>
    <col min="9092" max="9092" width="12" style="33" bestFit="1" customWidth="1"/>
    <col min="9093" max="9093" width="10.44140625" style="33" bestFit="1" customWidth="1"/>
    <col min="9094" max="9094" width="8.44140625" style="33" bestFit="1" customWidth="1"/>
    <col min="9095" max="9095" width="15" style="33" bestFit="1" customWidth="1"/>
    <col min="9096" max="9096" width="10.5546875" style="33" customWidth="1"/>
    <col min="9097" max="9216" width="8.88671875" style="33"/>
    <col min="9217" max="9217" width="10.5546875" style="33" bestFit="1" customWidth="1"/>
    <col min="9218" max="9218" width="12.88671875" style="33" bestFit="1" customWidth="1"/>
    <col min="9219" max="9219" width="12.88671875" style="33" customWidth="1"/>
    <col min="9220" max="9220" width="12.88671875" style="33" bestFit="1" customWidth="1"/>
    <col min="9221" max="9221" width="12.88671875" style="33" customWidth="1"/>
    <col min="9222" max="9222" width="14" style="33" bestFit="1" customWidth="1"/>
    <col min="9223" max="9223" width="14" style="33" customWidth="1"/>
    <col min="9224" max="9224" width="11.33203125" style="33" bestFit="1" customWidth="1"/>
    <col min="9225" max="9225" width="11.33203125" style="33" customWidth="1"/>
    <col min="9226" max="9226" width="12.88671875" style="33" bestFit="1" customWidth="1"/>
    <col min="9227" max="9227" width="12.88671875" style="33" customWidth="1"/>
    <col min="9228" max="9228" width="11.33203125" style="33" bestFit="1" customWidth="1"/>
    <col min="9229" max="9229" width="11.33203125" style="33" customWidth="1"/>
    <col min="9230" max="9230" width="12.88671875" style="33" bestFit="1" customWidth="1"/>
    <col min="9231" max="9231" width="12.88671875" style="33" customWidth="1"/>
    <col min="9232" max="9232" width="12.88671875" style="33" bestFit="1" customWidth="1"/>
    <col min="9233" max="9233" width="12.88671875" style="33" customWidth="1"/>
    <col min="9234" max="9234" width="12.88671875" style="33" bestFit="1" customWidth="1"/>
    <col min="9235" max="9235" width="12.88671875" style="33" customWidth="1"/>
    <col min="9236" max="9236" width="12.88671875" style="33" bestFit="1" customWidth="1"/>
    <col min="9237" max="9237" width="12.88671875" style="33" customWidth="1"/>
    <col min="9238" max="9238" width="12.88671875" style="33" bestFit="1" customWidth="1"/>
    <col min="9239" max="9239" width="12.88671875" style="33" customWidth="1"/>
    <col min="9240" max="9240" width="11.33203125" style="33" bestFit="1" customWidth="1"/>
    <col min="9241" max="9241" width="11.33203125" style="33" customWidth="1"/>
    <col min="9242" max="9242" width="12.88671875" style="33" bestFit="1" customWidth="1"/>
    <col min="9243" max="9243" width="12.88671875" style="33" customWidth="1"/>
    <col min="9244" max="9244" width="11.33203125" style="33" bestFit="1" customWidth="1"/>
    <col min="9245" max="9245" width="11.33203125" style="33" customWidth="1"/>
    <col min="9246" max="9246" width="12.88671875" style="33" bestFit="1" customWidth="1"/>
    <col min="9247" max="9247" width="12.88671875" style="33" customWidth="1"/>
    <col min="9248" max="9248" width="12.88671875" style="33" bestFit="1" customWidth="1"/>
    <col min="9249" max="9249" width="12.88671875" style="33" customWidth="1"/>
    <col min="9250" max="9250" width="12.88671875" style="33" bestFit="1" customWidth="1"/>
    <col min="9251" max="9251" width="12.88671875" style="33" customWidth="1"/>
    <col min="9252" max="9252" width="12.88671875" style="33" bestFit="1" customWidth="1"/>
    <col min="9253" max="9253" width="12.88671875" style="33" customWidth="1"/>
    <col min="9254" max="9254" width="11.33203125" style="33" bestFit="1" customWidth="1"/>
    <col min="9255" max="9255" width="11.33203125" style="33" customWidth="1"/>
    <col min="9256" max="9256" width="12.88671875" style="33" bestFit="1" customWidth="1"/>
    <col min="9257" max="9257" width="12.88671875" style="33" customWidth="1"/>
    <col min="9258" max="9258" width="12.88671875" style="33" bestFit="1" customWidth="1"/>
    <col min="9259" max="9259" width="12.88671875" style="33" customWidth="1"/>
    <col min="9260" max="9260" width="12.88671875" style="33" bestFit="1" customWidth="1"/>
    <col min="9261" max="9261" width="12.88671875" style="33" customWidth="1"/>
    <col min="9262" max="9262" width="11.33203125" style="33" bestFit="1" customWidth="1"/>
    <col min="9263" max="9263" width="11.33203125" style="33" customWidth="1"/>
    <col min="9264" max="9264" width="11.33203125" style="33" bestFit="1" customWidth="1"/>
    <col min="9265" max="9265" width="11.33203125" style="33" customWidth="1"/>
    <col min="9266" max="9266" width="11.33203125" style="33" bestFit="1" customWidth="1"/>
    <col min="9267" max="9267" width="11.33203125" style="33" customWidth="1"/>
    <col min="9268" max="9268" width="12.88671875" style="33" bestFit="1" customWidth="1"/>
    <col min="9269" max="9269" width="12.88671875" style="33" customWidth="1"/>
    <col min="9270" max="9270" width="12.88671875" style="33" bestFit="1" customWidth="1"/>
    <col min="9271" max="9271" width="12.88671875" style="33" customWidth="1"/>
    <col min="9272" max="9272" width="12.88671875" style="33" bestFit="1" customWidth="1"/>
    <col min="9273" max="9273" width="12.88671875" style="33" customWidth="1"/>
    <col min="9274" max="9274" width="12.88671875" style="33" bestFit="1" customWidth="1"/>
    <col min="9275" max="9275" width="12.88671875" style="33" customWidth="1"/>
    <col min="9276" max="9276" width="12.88671875" style="33" bestFit="1" customWidth="1"/>
    <col min="9277" max="9277" width="12.88671875" style="33" customWidth="1"/>
    <col min="9278" max="9278" width="12.88671875" style="33" bestFit="1" customWidth="1"/>
    <col min="9279" max="9279" width="12.88671875" style="33" customWidth="1"/>
    <col min="9280" max="9280" width="12.88671875" style="33" bestFit="1" customWidth="1"/>
    <col min="9281" max="9281" width="12.88671875" style="33" customWidth="1"/>
    <col min="9282" max="9282" width="12.88671875" style="33" bestFit="1" customWidth="1"/>
    <col min="9283" max="9283" width="12.88671875" style="33" customWidth="1"/>
    <col min="9284" max="9284" width="11.33203125" style="33" bestFit="1" customWidth="1"/>
    <col min="9285" max="9285" width="11.33203125" style="33" customWidth="1"/>
    <col min="9286" max="9286" width="12.88671875" style="33" bestFit="1" customWidth="1"/>
    <col min="9287" max="9287" width="12.88671875" style="33" customWidth="1"/>
    <col min="9288" max="9288" width="12.88671875" style="33" bestFit="1" customWidth="1"/>
    <col min="9289" max="9289" width="12.88671875" style="33" customWidth="1"/>
    <col min="9290" max="9290" width="12.88671875" style="33" bestFit="1" customWidth="1"/>
    <col min="9291" max="9291" width="12.88671875" style="33" customWidth="1"/>
    <col min="9292" max="9292" width="12.88671875" style="33" bestFit="1" customWidth="1"/>
    <col min="9293" max="9293" width="12.88671875" style="33" customWidth="1"/>
    <col min="9294" max="9294" width="12.88671875" style="33" bestFit="1" customWidth="1"/>
    <col min="9295" max="9295" width="12.88671875" style="33" customWidth="1"/>
    <col min="9296" max="9296" width="12.88671875" style="33" bestFit="1" customWidth="1"/>
    <col min="9297" max="9297" width="12.88671875" style="33" customWidth="1"/>
    <col min="9298" max="9298" width="12.88671875" style="33" bestFit="1" customWidth="1"/>
    <col min="9299" max="9299" width="12.88671875" style="33" customWidth="1"/>
    <col min="9300" max="9300" width="11.33203125" style="33" bestFit="1" customWidth="1"/>
    <col min="9301" max="9301" width="11.33203125" style="33" customWidth="1"/>
    <col min="9302" max="9302" width="12.88671875" style="33" bestFit="1" customWidth="1"/>
    <col min="9303" max="9303" width="12.88671875" style="33" customWidth="1"/>
    <col min="9304" max="9304" width="11.33203125" style="33" bestFit="1" customWidth="1"/>
    <col min="9305" max="9305" width="11.33203125" style="33" customWidth="1"/>
    <col min="9306" max="9306" width="11.33203125" style="33" bestFit="1" customWidth="1"/>
    <col min="9307" max="9307" width="11.33203125" style="33" customWidth="1"/>
    <col min="9308" max="9308" width="12.88671875" style="33" bestFit="1" customWidth="1"/>
    <col min="9309" max="9309" width="12.88671875" style="33" customWidth="1"/>
    <col min="9310" max="9310" width="12.88671875" style="33" bestFit="1" customWidth="1"/>
    <col min="9311" max="9311" width="12.88671875" style="33" customWidth="1"/>
    <col min="9312" max="9312" width="12.88671875" style="33" bestFit="1" customWidth="1"/>
    <col min="9313" max="9313" width="12.88671875" style="33" customWidth="1"/>
    <col min="9314" max="9314" width="12.88671875" style="33" bestFit="1" customWidth="1"/>
    <col min="9315" max="9315" width="12.88671875" style="33" customWidth="1"/>
    <col min="9316" max="9316" width="12.88671875" style="33" bestFit="1" customWidth="1"/>
    <col min="9317" max="9317" width="12.88671875" style="33" customWidth="1"/>
    <col min="9318" max="9318" width="12.88671875" style="33" bestFit="1" customWidth="1"/>
    <col min="9319" max="9319" width="12.88671875" style="33" customWidth="1"/>
    <col min="9320" max="9320" width="12.88671875" style="33" bestFit="1" customWidth="1"/>
    <col min="9321" max="9321" width="12.88671875" style="33" customWidth="1"/>
    <col min="9322" max="9322" width="12.88671875" style="33" bestFit="1" customWidth="1"/>
    <col min="9323" max="9323" width="12.88671875" style="33" customWidth="1"/>
    <col min="9324" max="9324" width="11.33203125" style="33" bestFit="1" customWidth="1"/>
    <col min="9325" max="9325" width="11.33203125" style="33" customWidth="1"/>
    <col min="9326" max="9326" width="11.33203125" style="33" bestFit="1" customWidth="1"/>
    <col min="9327" max="9327" width="11.33203125" style="33" customWidth="1"/>
    <col min="9328" max="9328" width="12.88671875" style="33" bestFit="1" customWidth="1"/>
    <col min="9329" max="9329" width="12.88671875" style="33" customWidth="1"/>
    <col min="9330" max="9330" width="12.88671875" style="33" bestFit="1" customWidth="1"/>
    <col min="9331" max="9331" width="12.88671875" style="33" customWidth="1"/>
    <col min="9332" max="9332" width="12.88671875" style="33" bestFit="1" customWidth="1"/>
    <col min="9333" max="9333" width="12.88671875" style="33" customWidth="1"/>
    <col min="9334" max="9334" width="11.33203125" style="33" bestFit="1" customWidth="1"/>
    <col min="9335" max="9335" width="11.33203125" style="33" customWidth="1"/>
    <col min="9336" max="9336" width="12.88671875" style="33" bestFit="1" customWidth="1"/>
    <col min="9337" max="9337" width="12.88671875" style="33" customWidth="1"/>
    <col min="9338" max="9338" width="11.33203125" style="33" bestFit="1" customWidth="1"/>
    <col min="9339" max="9339" width="11.33203125" style="33" customWidth="1"/>
    <col min="9340" max="9340" width="12.88671875" style="33" bestFit="1" customWidth="1"/>
    <col min="9341" max="9341" width="12.88671875" style="33" customWidth="1"/>
    <col min="9342" max="9342" width="11.33203125" style="33" bestFit="1" customWidth="1"/>
    <col min="9343" max="9343" width="11.33203125" style="33" customWidth="1"/>
    <col min="9344" max="9344" width="11.33203125" style="33" bestFit="1" customWidth="1"/>
    <col min="9345" max="9345" width="11.33203125" style="33" customWidth="1"/>
    <col min="9346" max="9346" width="13.109375" style="33" bestFit="1" customWidth="1"/>
    <col min="9347" max="9347" width="8.88671875" style="33"/>
    <col min="9348" max="9348" width="12" style="33" bestFit="1" customWidth="1"/>
    <col min="9349" max="9349" width="10.44140625" style="33" bestFit="1" customWidth="1"/>
    <col min="9350" max="9350" width="8.44140625" style="33" bestFit="1" customWidth="1"/>
    <col min="9351" max="9351" width="15" style="33" bestFit="1" customWidth="1"/>
    <col min="9352" max="9352" width="10.5546875" style="33" customWidth="1"/>
    <col min="9353" max="9472" width="8.88671875" style="33"/>
    <col min="9473" max="9473" width="10.5546875" style="33" bestFit="1" customWidth="1"/>
    <col min="9474" max="9474" width="12.88671875" style="33" bestFit="1" customWidth="1"/>
    <col min="9475" max="9475" width="12.88671875" style="33" customWidth="1"/>
    <col min="9476" max="9476" width="12.88671875" style="33" bestFit="1" customWidth="1"/>
    <col min="9477" max="9477" width="12.88671875" style="33" customWidth="1"/>
    <col min="9478" max="9478" width="14" style="33" bestFit="1" customWidth="1"/>
    <col min="9479" max="9479" width="14" style="33" customWidth="1"/>
    <col min="9480" max="9480" width="11.33203125" style="33" bestFit="1" customWidth="1"/>
    <col min="9481" max="9481" width="11.33203125" style="33" customWidth="1"/>
    <col min="9482" max="9482" width="12.88671875" style="33" bestFit="1" customWidth="1"/>
    <col min="9483" max="9483" width="12.88671875" style="33" customWidth="1"/>
    <col min="9484" max="9484" width="11.33203125" style="33" bestFit="1" customWidth="1"/>
    <col min="9485" max="9485" width="11.33203125" style="33" customWidth="1"/>
    <col min="9486" max="9486" width="12.88671875" style="33" bestFit="1" customWidth="1"/>
    <col min="9487" max="9487" width="12.88671875" style="33" customWidth="1"/>
    <col min="9488" max="9488" width="12.88671875" style="33" bestFit="1" customWidth="1"/>
    <col min="9489" max="9489" width="12.88671875" style="33" customWidth="1"/>
    <col min="9490" max="9490" width="12.88671875" style="33" bestFit="1" customWidth="1"/>
    <col min="9491" max="9491" width="12.88671875" style="33" customWidth="1"/>
    <col min="9492" max="9492" width="12.88671875" style="33" bestFit="1" customWidth="1"/>
    <col min="9493" max="9493" width="12.88671875" style="33" customWidth="1"/>
    <col min="9494" max="9494" width="12.88671875" style="33" bestFit="1" customWidth="1"/>
    <col min="9495" max="9495" width="12.88671875" style="33" customWidth="1"/>
    <col min="9496" max="9496" width="11.33203125" style="33" bestFit="1" customWidth="1"/>
    <col min="9497" max="9497" width="11.33203125" style="33" customWidth="1"/>
    <col min="9498" max="9498" width="12.88671875" style="33" bestFit="1" customWidth="1"/>
    <col min="9499" max="9499" width="12.88671875" style="33" customWidth="1"/>
    <col min="9500" max="9500" width="11.33203125" style="33" bestFit="1" customWidth="1"/>
    <col min="9501" max="9501" width="11.33203125" style="33" customWidth="1"/>
    <col min="9502" max="9502" width="12.88671875" style="33" bestFit="1" customWidth="1"/>
    <col min="9503" max="9503" width="12.88671875" style="33" customWidth="1"/>
    <col min="9504" max="9504" width="12.88671875" style="33" bestFit="1" customWidth="1"/>
    <col min="9505" max="9505" width="12.88671875" style="33" customWidth="1"/>
    <col min="9506" max="9506" width="12.88671875" style="33" bestFit="1" customWidth="1"/>
    <col min="9507" max="9507" width="12.88671875" style="33" customWidth="1"/>
    <col min="9508" max="9508" width="12.88671875" style="33" bestFit="1" customWidth="1"/>
    <col min="9509" max="9509" width="12.88671875" style="33" customWidth="1"/>
    <col min="9510" max="9510" width="11.33203125" style="33" bestFit="1" customWidth="1"/>
    <col min="9511" max="9511" width="11.33203125" style="33" customWidth="1"/>
    <col min="9512" max="9512" width="12.88671875" style="33" bestFit="1" customWidth="1"/>
    <col min="9513" max="9513" width="12.88671875" style="33" customWidth="1"/>
    <col min="9514" max="9514" width="12.88671875" style="33" bestFit="1" customWidth="1"/>
    <col min="9515" max="9515" width="12.88671875" style="33" customWidth="1"/>
    <col min="9516" max="9516" width="12.88671875" style="33" bestFit="1" customWidth="1"/>
    <col min="9517" max="9517" width="12.88671875" style="33" customWidth="1"/>
    <col min="9518" max="9518" width="11.33203125" style="33" bestFit="1" customWidth="1"/>
    <col min="9519" max="9519" width="11.33203125" style="33" customWidth="1"/>
    <col min="9520" max="9520" width="11.33203125" style="33" bestFit="1" customWidth="1"/>
    <col min="9521" max="9521" width="11.33203125" style="33" customWidth="1"/>
    <col min="9522" max="9522" width="11.33203125" style="33" bestFit="1" customWidth="1"/>
    <col min="9523" max="9523" width="11.33203125" style="33" customWidth="1"/>
    <col min="9524" max="9524" width="12.88671875" style="33" bestFit="1" customWidth="1"/>
    <col min="9525" max="9525" width="12.88671875" style="33" customWidth="1"/>
    <col min="9526" max="9526" width="12.88671875" style="33" bestFit="1" customWidth="1"/>
    <col min="9527" max="9527" width="12.88671875" style="33" customWidth="1"/>
    <col min="9528" max="9528" width="12.88671875" style="33" bestFit="1" customWidth="1"/>
    <col min="9529" max="9529" width="12.88671875" style="33" customWidth="1"/>
    <col min="9530" max="9530" width="12.88671875" style="33" bestFit="1" customWidth="1"/>
    <col min="9531" max="9531" width="12.88671875" style="33" customWidth="1"/>
    <col min="9532" max="9532" width="12.88671875" style="33" bestFit="1" customWidth="1"/>
    <col min="9533" max="9533" width="12.88671875" style="33" customWidth="1"/>
    <col min="9534" max="9534" width="12.88671875" style="33" bestFit="1" customWidth="1"/>
    <col min="9535" max="9535" width="12.88671875" style="33" customWidth="1"/>
    <col min="9536" max="9536" width="12.88671875" style="33" bestFit="1" customWidth="1"/>
    <col min="9537" max="9537" width="12.88671875" style="33" customWidth="1"/>
    <col min="9538" max="9538" width="12.88671875" style="33" bestFit="1" customWidth="1"/>
    <col min="9539" max="9539" width="12.88671875" style="33" customWidth="1"/>
    <col min="9540" max="9540" width="11.33203125" style="33" bestFit="1" customWidth="1"/>
    <col min="9541" max="9541" width="11.33203125" style="33" customWidth="1"/>
    <col min="9542" max="9542" width="12.88671875" style="33" bestFit="1" customWidth="1"/>
    <col min="9543" max="9543" width="12.88671875" style="33" customWidth="1"/>
    <col min="9544" max="9544" width="12.88671875" style="33" bestFit="1" customWidth="1"/>
    <col min="9545" max="9545" width="12.88671875" style="33" customWidth="1"/>
    <col min="9546" max="9546" width="12.88671875" style="33" bestFit="1" customWidth="1"/>
    <col min="9547" max="9547" width="12.88671875" style="33" customWidth="1"/>
    <col min="9548" max="9548" width="12.88671875" style="33" bestFit="1" customWidth="1"/>
    <col min="9549" max="9549" width="12.88671875" style="33" customWidth="1"/>
    <col min="9550" max="9550" width="12.88671875" style="33" bestFit="1" customWidth="1"/>
    <col min="9551" max="9551" width="12.88671875" style="33" customWidth="1"/>
    <col min="9552" max="9552" width="12.88671875" style="33" bestFit="1" customWidth="1"/>
    <col min="9553" max="9553" width="12.88671875" style="33" customWidth="1"/>
    <col min="9554" max="9554" width="12.88671875" style="33" bestFit="1" customWidth="1"/>
    <col min="9555" max="9555" width="12.88671875" style="33" customWidth="1"/>
    <col min="9556" max="9556" width="11.33203125" style="33" bestFit="1" customWidth="1"/>
    <col min="9557" max="9557" width="11.33203125" style="33" customWidth="1"/>
    <col min="9558" max="9558" width="12.88671875" style="33" bestFit="1" customWidth="1"/>
    <col min="9559" max="9559" width="12.88671875" style="33" customWidth="1"/>
    <col min="9560" max="9560" width="11.33203125" style="33" bestFit="1" customWidth="1"/>
    <col min="9561" max="9561" width="11.33203125" style="33" customWidth="1"/>
    <col min="9562" max="9562" width="11.33203125" style="33" bestFit="1" customWidth="1"/>
    <col min="9563" max="9563" width="11.33203125" style="33" customWidth="1"/>
    <col min="9564" max="9564" width="12.88671875" style="33" bestFit="1" customWidth="1"/>
    <col min="9565" max="9565" width="12.88671875" style="33" customWidth="1"/>
    <col min="9566" max="9566" width="12.88671875" style="33" bestFit="1" customWidth="1"/>
    <col min="9567" max="9567" width="12.88671875" style="33" customWidth="1"/>
    <col min="9568" max="9568" width="12.88671875" style="33" bestFit="1" customWidth="1"/>
    <col min="9569" max="9569" width="12.88671875" style="33" customWidth="1"/>
    <col min="9570" max="9570" width="12.88671875" style="33" bestFit="1" customWidth="1"/>
    <col min="9571" max="9571" width="12.88671875" style="33" customWidth="1"/>
    <col min="9572" max="9572" width="12.88671875" style="33" bestFit="1" customWidth="1"/>
    <col min="9573" max="9573" width="12.88671875" style="33" customWidth="1"/>
    <col min="9574" max="9574" width="12.88671875" style="33" bestFit="1" customWidth="1"/>
    <col min="9575" max="9575" width="12.88671875" style="33" customWidth="1"/>
    <col min="9576" max="9576" width="12.88671875" style="33" bestFit="1" customWidth="1"/>
    <col min="9577" max="9577" width="12.88671875" style="33" customWidth="1"/>
    <col min="9578" max="9578" width="12.88671875" style="33" bestFit="1" customWidth="1"/>
    <col min="9579" max="9579" width="12.88671875" style="33" customWidth="1"/>
    <col min="9580" max="9580" width="11.33203125" style="33" bestFit="1" customWidth="1"/>
    <col min="9581" max="9581" width="11.33203125" style="33" customWidth="1"/>
    <col min="9582" max="9582" width="11.33203125" style="33" bestFit="1" customWidth="1"/>
    <col min="9583" max="9583" width="11.33203125" style="33" customWidth="1"/>
    <col min="9584" max="9584" width="12.88671875" style="33" bestFit="1" customWidth="1"/>
    <col min="9585" max="9585" width="12.88671875" style="33" customWidth="1"/>
    <col min="9586" max="9586" width="12.88671875" style="33" bestFit="1" customWidth="1"/>
    <col min="9587" max="9587" width="12.88671875" style="33" customWidth="1"/>
    <col min="9588" max="9588" width="12.88671875" style="33" bestFit="1" customWidth="1"/>
    <col min="9589" max="9589" width="12.88671875" style="33" customWidth="1"/>
    <col min="9590" max="9590" width="11.33203125" style="33" bestFit="1" customWidth="1"/>
    <col min="9591" max="9591" width="11.33203125" style="33" customWidth="1"/>
    <col min="9592" max="9592" width="12.88671875" style="33" bestFit="1" customWidth="1"/>
    <col min="9593" max="9593" width="12.88671875" style="33" customWidth="1"/>
    <col min="9594" max="9594" width="11.33203125" style="33" bestFit="1" customWidth="1"/>
    <col min="9595" max="9595" width="11.33203125" style="33" customWidth="1"/>
    <col min="9596" max="9596" width="12.88671875" style="33" bestFit="1" customWidth="1"/>
    <col min="9597" max="9597" width="12.88671875" style="33" customWidth="1"/>
    <col min="9598" max="9598" width="11.33203125" style="33" bestFit="1" customWidth="1"/>
    <col min="9599" max="9599" width="11.33203125" style="33" customWidth="1"/>
    <col min="9600" max="9600" width="11.33203125" style="33" bestFit="1" customWidth="1"/>
    <col min="9601" max="9601" width="11.33203125" style="33" customWidth="1"/>
    <col min="9602" max="9602" width="13.109375" style="33" bestFit="1" customWidth="1"/>
    <col min="9603" max="9603" width="8.88671875" style="33"/>
    <col min="9604" max="9604" width="12" style="33" bestFit="1" customWidth="1"/>
    <col min="9605" max="9605" width="10.44140625" style="33" bestFit="1" customWidth="1"/>
    <col min="9606" max="9606" width="8.44140625" style="33" bestFit="1" customWidth="1"/>
    <col min="9607" max="9607" width="15" style="33" bestFit="1" customWidth="1"/>
    <col min="9608" max="9608" width="10.5546875" style="33" customWidth="1"/>
    <col min="9609" max="9728" width="8.88671875" style="33"/>
    <col min="9729" max="9729" width="10.5546875" style="33" bestFit="1" customWidth="1"/>
    <col min="9730" max="9730" width="12.88671875" style="33" bestFit="1" customWidth="1"/>
    <col min="9731" max="9731" width="12.88671875" style="33" customWidth="1"/>
    <col min="9732" max="9732" width="12.88671875" style="33" bestFit="1" customWidth="1"/>
    <col min="9733" max="9733" width="12.88671875" style="33" customWidth="1"/>
    <col min="9734" max="9734" width="14" style="33" bestFit="1" customWidth="1"/>
    <col min="9735" max="9735" width="14" style="33" customWidth="1"/>
    <col min="9736" max="9736" width="11.33203125" style="33" bestFit="1" customWidth="1"/>
    <col min="9737" max="9737" width="11.33203125" style="33" customWidth="1"/>
    <col min="9738" max="9738" width="12.88671875" style="33" bestFit="1" customWidth="1"/>
    <col min="9739" max="9739" width="12.88671875" style="33" customWidth="1"/>
    <col min="9740" max="9740" width="11.33203125" style="33" bestFit="1" customWidth="1"/>
    <col min="9741" max="9741" width="11.33203125" style="33" customWidth="1"/>
    <col min="9742" max="9742" width="12.88671875" style="33" bestFit="1" customWidth="1"/>
    <col min="9743" max="9743" width="12.88671875" style="33" customWidth="1"/>
    <col min="9744" max="9744" width="12.88671875" style="33" bestFit="1" customWidth="1"/>
    <col min="9745" max="9745" width="12.88671875" style="33" customWidth="1"/>
    <col min="9746" max="9746" width="12.88671875" style="33" bestFit="1" customWidth="1"/>
    <col min="9747" max="9747" width="12.88671875" style="33" customWidth="1"/>
    <col min="9748" max="9748" width="12.88671875" style="33" bestFit="1" customWidth="1"/>
    <col min="9749" max="9749" width="12.88671875" style="33" customWidth="1"/>
    <col min="9750" max="9750" width="12.88671875" style="33" bestFit="1" customWidth="1"/>
    <col min="9751" max="9751" width="12.88671875" style="33" customWidth="1"/>
    <col min="9752" max="9752" width="11.33203125" style="33" bestFit="1" customWidth="1"/>
    <col min="9753" max="9753" width="11.33203125" style="33" customWidth="1"/>
    <col min="9754" max="9754" width="12.88671875" style="33" bestFit="1" customWidth="1"/>
    <col min="9755" max="9755" width="12.88671875" style="33" customWidth="1"/>
    <col min="9756" max="9756" width="11.33203125" style="33" bestFit="1" customWidth="1"/>
    <col min="9757" max="9757" width="11.33203125" style="33" customWidth="1"/>
    <col min="9758" max="9758" width="12.88671875" style="33" bestFit="1" customWidth="1"/>
    <col min="9759" max="9759" width="12.88671875" style="33" customWidth="1"/>
    <col min="9760" max="9760" width="12.88671875" style="33" bestFit="1" customWidth="1"/>
    <col min="9761" max="9761" width="12.88671875" style="33" customWidth="1"/>
    <col min="9762" max="9762" width="12.88671875" style="33" bestFit="1" customWidth="1"/>
    <col min="9763" max="9763" width="12.88671875" style="33" customWidth="1"/>
    <col min="9764" max="9764" width="12.88671875" style="33" bestFit="1" customWidth="1"/>
    <col min="9765" max="9765" width="12.88671875" style="33" customWidth="1"/>
    <col min="9766" max="9766" width="11.33203125" style="33" bestFit="1" customWidth="1"/>
    <col min="9767" max="9767" width="11.33203125" style="33" customWidth="1"/>
    <col min="9768" max="9768" width="12.88671875" style="33" bestFit="1" customWidth="1"/>
    <col min="9769" max="9769" width="12.88671875" style="33" customWidth="1"/>
    <col min="9770" max="9770" width="12.88671875" style="33" bestFit="1" customWidth="1"/>
    <col min="9771" max="9771" width="12.88671875" style="33" customWidth="1"/>
    <col min="9772" max="9772" width="12.88671875" style="33" bestFit="1" customWidth="1"/>
    <col min="9773" max="9773" width="12.88671875" style="33" customWidth="1"/>
    <col min="9774" max="9774" width="11.33203125" style="33" bestFit="1" customWidth="1"/>
    <col min="9775" max="9775" width="11.33203125" style="33" customWidth="1"/>
    <col min="9776" max="9776" width="11.33203125" style="33" bestFit="1" customWidth="1"/>
    <col min="9777" max="9777" width="11.33203125" style="33" customWidth="1"/>
    <col min="9778" max="9778" width="11.33203125" style="33" bestFit="1" customWidth="1"/>
    <col min="9779" max="9779" width="11.33203125" style="33" customWidth="1"/>
    <col min="9780" max="9780" width="12.88671875" style="33" bestFit="1" customWidth="1"/>
    <col min="9781" max="9781" width="12.88671875" style="33" customWidth="1"/>
    <col min="9782" max="9782" width="12.88671875" style="33" bestFit="1" customWidth="1"/>
    <col min="9783" max="9783" width="12.88671875" style="33" customWidth="1"/>
    <col min="9784" max="9784" width="12.88671875" style="33" bestFit="1" customWidth="1"/>
    <col min="9785" max="9785" width="12.88671875" style="33" customWidth="1"/>
    <col min="9786" max="9786" width="12.88671875" style="33" bestFit="1" customWidth="1"/>
    <col min="9787" max="9787" width="12.88671875" style="33" customWidth="1"/>
    <col min="9788" max="9788" width="12.88671875" style="33" bestFit="1" customWidth="1"/>
    <col min="9789" max="9789" width="12.88671875" style="33" customWidth="1"/>
    <col min="9790" max="9790" width="12.88671875" style="33" bestFit="1" customWidth="1"/>
    <col min="9791" max="9791" width="12.88671875" style="33" customWidth="1"/>
    <col min="9792" max="9792" width="12.88671875" style="33" bestFit="1" customWidth="1"/>
    <col min="9793" max="9793" width="12.88671875" style="33" customWidth="1"/>
    <col min="9794" max="9794" width="12.88671875" style="33" bestFit="1" customWidth="1"/>
    <col min="9795" max="9795" width="12.88671875" style="33" customWidth="1"/>
    <col min="9796" max="9796" width="11.33203125" style="33" bestFit="1" customWidth="1"/>
    <col min="9797" max="9797" width="11.33203125" style="33" customWidth="1"/>
    <col min="9798" max="9798" width="12.88671875" style="33" bestFit="1" customWidth="1"/>
    <col min="9799" max="9799" width="12.88671875" style="33" customWidth="1"/>
    <col min="9800" max="9800" width="12.88671875" style="33" bestFit="1" customWidth="1"/>
    <col min="9801" max="9801" width="12.88671875" style="33" customWidth="1"/>
    <col min="9802" max="9802" width="12.88671875" style="33" bestFit="1" customWidth="1"/>
    <col min="9803" max="9803" width="12.88671875" style="33" customWidth="1"/>
    <col min="9804" max="9804" width="12.88671875" style="33" bestFit="1" customWidth="1"/>
    <col min="9805" max="9805" width="12.88671875" style="33" customWidth="1"/>
    <col min="9806" max="9806" width="12.88671875" style="33" bestFit="1" customWidth="1"/>
    <col min="9807" max="9807" width="12.88671875" style="33" customWidth="1"/>
    <col min="9808" max="9808" width="12.88671875" style="33" bestFit="1" customWidth="1"/>
    <col min="9809" max="9809" width="12.88671875" style="33" customWidth="1"/>
    <col min="9810" max="9810" width="12.88671875" style="33" bestFit="1" customWidth="1"/>
    <col min="9811" max="9811" width="12.88671875" style="33" customWidth="1"/>
    <col min="9812" max="9812" width="11.33203125" style="33" bestFit="1" customWidth="1"/>
    <col min="9813" max="9813" width="11.33203125" style="33" customWidth="1"/>
    <col min="9814" max="9814" width="12.88671875" style="33" bestFit="1" customWidth="1"/>
    <col min="9815" max="9815" width="12.88671875" style="33" customWidth="1"/>
    <col min="9816" max="9816" width="11.33203125" style="33" bestFit="1" customWidth="1"/>
    <col min="9817" max="9817" width="11.33203125" style="33" customWidth="1"/>
    <col min="9818" max="9818" width="11.33203125" style="33" bestFit="1" customWidth="1"/>
    <col min="9819" max="9819" width="11.33203125" style="33" customWidth="1"/>
    <col min="9820" max="9820" width="12.88671875" style="33" bestFit="1" customWidth="1"/>
    <col min="9821" max="9821" width="12.88671875" style="33" customWidth="1"/>
    <col min="9822" max="9822" width="12.88671875" style="33" bestFit="1" customWidth="1"/>
    <col min="9823" max="9823" width="12.88671875" style="33" customWidth="1"/>
    <col min="9824" max="9824" width="12.88671875" style="33" bestFit="1" customWidth="1"/>
    <col min="9825" max="9825" width="12.88671875" style="33" customWidth="1"/>
    <col min="9826" max="9826" width="12.88671875" style="33" bestFit="1" customWidth="1"/>
    <col min="9827" max="9827" width="12.88671875" style="33" customWidth="1"/>
    <col min="9828" max="9828" width="12.88671875" style="33" bestFit="1" customWidth="1"/>
    <col min="9829" max="9829" width="12.88671875" style="33" customWidth="1"/>
    <col min="9830" max="9830" width="12.88671875" style="33" bestFit="1" customWidth="1"/>
    <col min="9831" max="9831" width="12.88671875" style="33" customWidth="1"/>
    <col min="9832" max="9832" width="12.88671875" style="33" bestFit="1" customWidth="1"/>
    <col min="9833" max="9833" width="12.88671875" style="33" customWidth="1"/>
    <col min="9834" max="9834" width="12.88671875" style="33" bestFit="1" customWidth="1"/>
    <col min="9835" max="9835" width="12.88671875" style="33" customWidth="1"/>
    <col min="9836" max="9836" width="11.33203125" style="33" bestFit="1" customWidth="1"/>
    <col min="9837" max="9837" width="11.33203125" style="33" customWidth="1"/>
    <col min="9838" max="9838" width="11.33203125" style="33" bestFit="1" customWidth="1"/>
    <col min="9839" max="9839" width="11.33203125" style="33" customWidth="1"/>
    <col min="9840" max="9840" width="12.88671875" style="33" bestFit="1" customWidth="1"/>
    <col min="9841" max="9841" width="12.88671875" style="33" customWidth="1"/>
    <col min="9842" max="9842" width="12.88671875" style="33" bestFit="1" customWidth="1"/>
    <col min="9843" max="9843" width="12.88671875" style="33" customWidth="1"/>
    <col min="9844" max="9844" width="12.88671875" style="33" bestFit="1" customWidth="1"/>
    <col min="9845" max="9845" width="12.88671875" style="33" customWidth="1"/>
    <col min="9846" max="9846" width="11.33203125" style="33" bestFit="1" customWidth="1"/>
    <col min="9847" max="9847" width="11.33203125" style="33" customWidth="1"/>
    <col min="9848" max="9848" width="12.88671875" style="33" bestFit="1" customWidth="1"/>
    <col min="9849" max="9849" width="12.88671875" style="33" customWidth="1"/>
    <col min="9850" max="9850" width="11.33203125" style="33" bestFit="1" customWidth="1"/>
    <col min="9851" max="9851" width="11.33203125" style="33" customWidth="1"/>
    <col min="9852" max="9852" width="12.88671875" style="33" bestFit="1" customWidth="1"/>
    <col min="9853" max="9853" width="12.88671875" style="33" customWidth="1"/>
    <col min="9854" max="9854" width="11.33203125" style="33" bestFit="1" customWidth="1"/>
    <col min="9855" max="9855" width="11.33203125" style="33" customWidth="1"/>
    <col min="9856" max="9856" width="11.33203125" style="33" bestFit="1" customWidth="1"/>
    <col min="9857" max="9857" width="11.33203125" style="33" customWidth="1"/>
    <col min="9858" max="9858" width="13.109375" style="33" bestFit="1" customWidth="1"/>
    <col min="9859" max="9859" width="8.88671875" style="33"/>
    <col min="9860" max="9860" width="12" style="33" bestFit="1" customWidth="1"/>
    <col min="9861" max="9861" width="10.44140625" style="33" bestFit="1" customWidth="1"/>
    <col min="9862" max="9862" width="8.44140625" style="33" bestFit="1" customWidth="1"/>
    <col min="9863" max="9863" width="15" style="33" bestFit="1" customWidth="1"/>
    <col min="9864" max="9864" width="10.5546875" style="33" customWidth="1"/>
    <col min="9865" max="9984" width="8.88671875" style="33"/>
    <col min="9985" max="9985" width="10.5546875" style="33" bestFit="1" customWidth="1"/>
    <col min="9986" max="9986" width="12.88671875" style="33" bestFit="1" customWidth="1"/>
    <col min="9987" max="9987" width="12.88671875" style="33" customWidth="1"/>
    <col min="9988" max="9988" width="12.88671875" style="33" bestFit="1" customWidth="1"/>
    <col min="9989" max="9989" width="12.88671875" style="33" customWidth="1"/>
    <col min="9990" max="9990" width="14" style="33" bestFit="1" customWidth="1"/>
    <col min="9991" max="9991" width="14" style="33" customWidth="1"/>
    <col min="9992" max="9992" width="11.33203125" style="33" bestFit="1" customWidth="1"/>
    <col min="9993" max="9993" width="11.33203125" style="33" customWidth="1"/>
    <col min="9994" max="9994" width="12.88671875" style="33" bestFit="1" customWidth="1"/>
    <col min="9995" max="9995" width="12.88671875" style="33" customWidth="1"/>
    <col min="9996" max="9996" width="11.33203125" style="33" bestFit="1" customWidth="1"/>
    <col min="9997" max="9997" width="11.33203125" style="33" customWidth="1"/>
    <col min="9998" max="9998" width="12.88671875" style="33" bestFit="1" customWidth="1"/>
    <col min="9999" max="9999" width="12.88671875" style="33" customWidth="1"/>
    <col min="10000" max="10000" width="12.88671875" style="33" bestFit="1" customWidth="1"/>
    <col min="10001" max="10001" width="12.88671875" style="33" customWidth="1"/>
    <col min="10002" max="10002" width="12.88671875" style="33" bestFit="1" customWidth="1"/>
    <col min="10003" max="10003" width="12.88671875" style="33" customWidth="1"/>
    <col min="10004" max="10004" width="12.88671875" style="33" bestFit="1" customWidth="1"/>
    <col min="10005" max="10005" width="12.88671875" style="33" customWidth="1"/>
    <col min="10006" max="10006" width="12.88671875" style="33" bestFit="1" customWidth="1"/>
    <col min="10007" max="10007" width="12.88671875" style="33" customWidth="1"/>
    <col min="10008" max="10008" width="11.33203125" style="33" bestFit="1" customWidth="1"/>
    <col min="10009" max="10009" width="11.33203125" style="33" customWidth="1"/>
    <col min="10010" max="10010" width="12.88671875" style="33" bestFit="1" customWidth="1"/>
    <col min="10011" max="10011" width="12.88671875" style="33" customWidth="1"/>
    <col min="10012" max="10012" width="11.33203125" style="33" bestFit="1" customWidth="1"/>
    <col min="10013" max="10013" width="11.33203125" style="33" customWidth="1"/>
    <col min="10014" max="10014" width="12.88671875" style="33" bestFit="1" customWidth="1"/>
    <col min="10015" max="10015" width="12.88671875" style="33" customWidth="1"/>
    <col min="10016" max="10016" width="12.88671875" style="33" bestFit="1" customWidth="1"/>
    <col min="10017" max="10017" width="12.88671875" style="33" customWidth="1"/>
    <col min="10018" max="10018" width="12.88671875" style="33" bestFit="1" customWidth="1"/>
    <col min="10019" max="10019" width="12.88671875" style="33" customWidth="1"/>
    <col min="10020" max="10020" width="12.88671875" style="33" bestFit="1" customWidth="1"/>
    <col min="10021" max="10021" width="12.88671875" style="33" customWidth="1"/>
    <col min="10022" max="10022" width="11.33203125" style="33" bestFit="1" customWidth="1"/>
    <col min="10023" max="10023" width="11.33203125" style="33" customWidth="1"/>
    <col min="10024" max="10024" width="12.88671875" style="33" bestFit="1" customWidth="1"/>
    <col min="10025" max="10025" width="12.88671875" style="33" customWidth="1"/>
    <col min="10026" max="10026" width="12.88671875" style="33" bestFit="1" customWidth="1"/>
    <col min="10027" max="10027" width="12.88671875" style="33" customWidth="1"/>
    <col min="10028" max="10028" width="12.88671875" style="33" bestFit="1" customWidth="1"/>
    <col min="10029" max="10029" width="12.88671875" style="33" customWidth="1"/>
    <col min="10030" max="10030" width="11.33203125" style="33" bestFit="1" customWidth="1"/>
    <col min="10031" max="10031" width="11.33203125" style="33" customWidth="1"/>
    <col min="10032" max="10032" width="11.33203125" style="33" bestFit="1" customWidth="1"/>
    <col min="10033" max="10033" width="11.33203125" style="33" customWidth="1"/>
    <col min="10034" max="10034" width="11.33203125" style="33" bestFit="1" customWidth="1"/>
    <col min="10035" max="10035" width="11.33203125" style="33" customWidth="1"/>
    <col min="10036" max="10036" width="12.88671875" style="33" bestFit="1" customWidth="1"/>
    <col min="10037" max="10037" width="12.88671875" style="33" customWidth="1"/>
    <col min="10038" max="10038" width="12.88671875" style="33" bestFit="1" customWidth="1"/>
    <col min="10039" max="10039" width="12.88671875" style="33" customWidth="1"/>
    <col min="10040" max="10040" width="12.88671875" style="33" bestFit="1" customWidth="1"/>
    <col min="10041" max="10041" width="12.88671875" style="33" customWidth="1"/>
    <col min="10042" max="10042" width="12.88671875" style="33" bestFit="1" customWidth="1"/>
    <col min="10043" max="10043" width="12.88671875" style="33" customWidth="1"/>
    <col min="10044" max="10044" width="12.88671875" style="33" bestFit="1" customWidth="1"/>
    <col min="10045" max="10045" width="12.88671875" style="33" customWidth="1"/>
    <col min="10046" max="10046" width="12.88671875" style="33" bestFit="1" customWidth="1"/>
    <col min="10047" max="10047" width="12.88671875" style="33" customWidth="1"/>
    <col min="10048" max="10048" width="12.88671875" style="33" bestFit="1" customWidth="1"/>
    <col min="10049" max="10049" width="12.88671875" style="33" customWidth="1"/>
    <col min="10050" max="10050" width="12.88671875" style="33" bestFit="1" customWidth="1"/>
    <col min="10051" max="10051" width="12.88671875" style="33" customWidth="1"/>
    <col min="10052" max="10052" width="11.33203125" style="33" bestFit="1" customWidth="1"/>
    <col min="10053" max="10053" width="11.33203125" style="33" customWidth="1"/>
    <col min="10054" max="10054" width="12.88671875" style="33" bestFit="1" customWidth="1"/>
    <col min="10055" max="10055" width="12.88671875" style="33" customWidth="1"/>
    <col min="10056" max="10056" width="12.88671875" style="33" bestFit="1" customWidth="1"/>
    <col min="10057" max="10057" width="12.88671875" style="33" customWidth="1"/>
    <col min="10058" max="10058" width="12.88671875" style="33" bestFit="1" customWidth="1"/>
    <col min="10059" max="10059" width="12.88671875" style="33" customWidth="1"/>
    <col min="10060" max="10060" width="12.88671875" style="33" bestFit="1" customWidth="1"/>
    <col min="10061" max="10061" width="12.88671875" style="33" customWidth="1"/>
    <col min="10062" max="10062" width="12.88671875" style="33" bestFit="1" customWidth="1"/>
    <col min="10063" max="10063" width="12.88671875" style="33" customWidth="1"/>
    <col min="10064" max="10064" width="12.88671875" style="33" bestFit="1" customWidth="1"/>
    <col min="10065" max="10065" width="12.88671875" style="33" customWidth="1"/>
    <col min="10066" max="10066" width="12.88671875" style="33" bestFit="1" customWidth="1"/>
    <col min="10067" max="10067" width="12.88671875" style="33" customWidth="1"/>
    <col min="10068" max="10068" width="11.33203125" style="33" bestFit="1" customWidth="1"/>
    <col min="10069" max="10069" width="11.33203125" style="33" customWidth="1"/>
    <col min="10070" max="10070" width="12.88671875" style="33" bestFit="1" customWidth="1"/>
    <col min="10071" max="10071" width="12.88671875" style="33" customWidth="1"/>
    <col min="10072" max="10072" width="11.33203125" style="33" bestFit="1" customWidth="1"/>
    <col min="10073" max="10073" width="11.33203125" style="33" customWidth="1"/>
    <col min="10074" max="10074" width="11.33203125" style="33" bestFit="1" customWidth="1"/>
    <col min="10075" max="10075" width="11.33203125" style="33" customWidth="1"/>
    <col min="10076" max="10076" width="12.88671875" style="33" bestFit="1" customWidth="1"/>
    <col min="10077" max="10077" width="12.88671875" style="33" customWidth="1"/>
    <col min="10078" max="10078" width="12.88671875" style="33" bestFit="1" customWidth="1"/>
    <col min="10079" max="10079" width="12.88671875" style="33" customWidth="1"/>
    <col min="10080" max="10080" width="12.88671875" style="33" bestFit="1" customWidth="1"/>
    <col min="10081" max="10081" width="12.88671875" style="33" customWidth="1"/>
    <col min="10082" max="10082" width="12.88671875" style="33" bestFit="1" customWidth="1"/>
    <col min="10083" max="10083" width="12.88671875" style="33" customWidth="1"/>
    <col min="10084" max="10084" width="12.88671875" style="33" bestFit="1" customWidth="1"/>
    <col min="10085" max="10085" width="12.88671875" style="33" customWidth="1"/>
    <col min="10086" max="10086" width="12.88671875" style="33" bestFit="1" customWidth="1"/>
    <col min="10087" max="10087" width="12.88671875" style="33" customWidth="1"/>
    <col min="10088" max="10088" width="12.88671875" style="33" bestFit="1" customWidth="1"/>
    <col min="10089" max="10089" width="12.88671875" style="33" customWidth="1"/>
    <col min="10090" max="10090" width="12.88671875" style="33" bestFit="1" customWidth="1"/>
    <col min="10091" max="10091" width="12.88671875" style="33" customWidth="1"/>
    <col min="10092" max="10092" width="11.33203125" style="33" bestFit="1" customWidth="1"/>
    <col min="10093" max="10093" width="11.33203125" style="33" customWidth="1"/>
    <col min="10094" max="10094" width="11.33203125" style="33" bestFit="1" customWidth="1"/>
    <col min="10095" max="10095" width="11.33203125" style="33" customWidth="1"/>
    <col min="10096" max="10096" width="12.88671875" style="33" bestFit="1" customWidth="1"/>
    <col min="10097" max="10097" width="12.88671875" style="33" customWidth="1"/>
    <col min="10098" max="10098" width="12.88671875" style="33" bestFit="1" customWidth="1"/>
    <col min="10099" max="10099" width="12.88671875" style="33" customWidth="1"/>
    <col min="10100" max="10100" width="12.88671875" style="33" bestFit="1" customWidth="1"/>
    <col min="10101" max="10101" width="12.88671875" style="33" customWidth="1"/>
    <col min="10102" max="10102" width="11.33203125" style="33" bestFit="1" customWidth="1"/>
    <col min="10103" max="10103" width="11.33203125" style="33" customWidth="1"/>
    <col min="10104" max="10104" width="12.88671875" style="33" bestFit="1" customWidth="1"/>
    <col min="10105" max="10105" width="12.88671875" style="33" customWidth="1"/>
    <col min="10106" max="10106" width="11.33203125" style="33" bestFit="1" customWidth="1"/>
    <col min="10107" max="10107" width="11.33203125" style="33" customWidth="1"/>
    <col min="10108" max="10108" width="12.88671875" style="33" bestFit="1" customWidth="1"/>
    <col min="10109" max="10109" width="12.88671875" style="33" customWidth="1"/>
    <col min="10110" max="10110" width="11.33203125" style="33" bestFit="1" customWidth="1"/>
    <col min="10111" max="10111" width="11.33203125" style="33" customWidth="1"/>
    <col min="10112" max="10112" width="11.33203125" style="33" bestFit="1" customWidth="1"/>
    <col min="10113" max="10113" width="11.33203125" style="33" customWidth="1"/>
    <col min="10114" max="10114" width="13.109375" style="33" bestFit="1" customWidth="1"/>
    <col min="10115" max="10115" width="8.88671875" style="33"/>
    <col min="10116" max="10116" width="12" style="33" bestFit="1" customWidth="1"/>
    <col min="10117" max="10117" width="10.44140625" style="33" bestFit="1" customWidth="1"/>
    <col min="10118" max="10118" width="8.44140625" style="33" bestFit="1" customWidth="1"/>
    <col min="10119" max="10119" width="15" style="33" bestFit="1" customWidth="1"/>
    <col min="10120" max="10120" width="10.5546875" style="33" customWidth="1"/>
    <col min="10121" max="10240" width="8.88671875" style="33"/>
    <col min="10241" max="10241" width="10.5546875" style="33" bestFit="1" customWidth="1"/>
    <col min="10242" max="10242" width="12.88671875" style="33" bestFit="1" customWidth="1"/>
    <col min="10243" max="10243" width="12.88671875" style="33" customWidth="1"/>
    <col min="10244" max="10244" width="12.88671875" style="33" bestFit="1" customWidth="1"/>
    <col min="10245" max="10245" width="12.88671875" style="33" customWidth="1"/>
    <col min="10246" max="10246" width="14" style="33" bestFit="1" customWidth="1"/>
    <col min="10247" max="10247" width="14" style="33" customWidth="1"/>
    <col min="10248" max="10248" width="11.33203125" style="33" bestFit="1" customWidth="1"/>
    <col min="10249" max="10249" width="11.33203125" style="33" customWidth="1"/>
    <col min="10250" max="10250" width="12.88671875" style="33" bestFit="1" customWidth="1"/>
    <col min="10251" max="10251" width="12.88671875" style="33" customWidth="1"/>
    <col min="10252" max="10252" width="11.33203125" style="33" bestFit="1" customWidth="1"/>
    <col min="10253" max="10253" width="11.33203125" style="33" customWidth="1"/>
    <col min="10254" max="10254" width="12.88671875" style="33" bestFit="1" customWidth="1"/>
    <col min="10255" max="10255" width="12.88671875" style="33" customWidth="1"/>
    <col min="10256" max="10256" width="12.88671875" style="33" bestFit="1" customWidth="1"/>
    <col min="10257" max="10257" width="12.88671875" style="33" customWidth="1"/>
    <col min="10258" max="10258" width="12.88671875" style="33" bestFit="1" customWidth="1"/>
    <col min="10259" max="10259" width="12.88671875" style="33" customWidth="1"/>
    <col min="10260" max="10260" width="12.88671875" style="33" bestFit="1" customWidth="1"/>
    <col min="10261" max="10261" width="12.88671875" style="33" customWidth="1"/>
    <col min="10262" max="10262" width="12.88671875" style="33" bestFit="1" customWidth="1"/>
    <col min="10263" max="10263" width="12.88671875" style="33" customWidth="1"/>
    <col min="10264" max="10264" width="11.33203125" style="33" bestFit="1" customWidth="1"/>
    <col min="10265" max="10265" width="11.33203125" style="33" customWidth="1"/>
    <col min="10266" max="10266" width="12.88671875" style="33" bestFit="1" customWidth="1"/>
    <col min="10267" max="10267" width="12.88671875" style="33" customWidth="1"/>
    <col min="10268" max="10268" width="11.33203125" style="33" bestFit="1" customWidth="1"/>
    <col min="10269" max="10269" width="11.33203125" style="33" customWidth="1"/>
    <col min="10270" max="10270" width="12.88671875" style="33" bestFit="1" customWidth="1"/>
    <col min="10271" max="10271" width="12.88671875" style="33" customWidth="1"/>
    <col min="10272" max="10272" width="12.88671875" style="33" bestFit="1" customWidth="1"/>
    <col min="10273" max="10273" width="12.88671875" style="33" customWidth="1"/>
    <col min="10274" max="10274" width="12.88671875" style="33" bestFit="1" customWidth="1"/>
    <col min="10275" max="10275" width="12.88671875" style="33" customWidth="1"/>
    <col min="10276" max="10276" width="12.88671875" style="33" bestFit="1" customWidth="1"/>
    <col min="10277" max="10277" width="12.88671875" style="33" customWidth="1"/>
    <col min="10278" max="10278" width="11.33203125" style="33" bestFit="1" customWidth="1"/>
    <col min="10279" max="10279" width="11.33203125" style="33" customWidth="1"/>
    <col min="10280" max="10280" width="12.88671875" style="33" bestFit="1" customWidth="1"/>
    <col min="10281" max="10281" width="12.88671875" style="33" customWidth="1"/>
    <col min="10282" max="10282" width="12.88671875" style="33" bestFit="1" customWidth="1"/>
    <col min="10283" max="10283" width="12.88671875" style="33" customWidth="1"/>
    <col min="10284" max="10284" width="12.88671875" style="33" bestFit="1" customWidth="1"/>
    <col min="10285" max="10285" width="12.88671875" style="33" customWidth="1"/>
    <col min="10286" max="10286" width="11.33203125" style="33" bestFit="1" customWidth="1"/>
    <col min="10287" max="10287" width="11.33203125" style="33" customWidth="1"/>
    <col min="10288" max="10288" width="11.33203125" style="33" bestFit="1" customWidth="1"/>
    <col min="10289" max="10289" width="11.33203125" style="33" customWidth="1"/>
    <col min="10290" max="10290" width="11.33203125" style="33" bestFit="1" customWidth="1"/>
    <col min="10291" max="10291" width="11.33203125" style="33" customWidth="1"/>
    <col min="10292" max="10292" width="12.88671875" style="33" bestFit="1" customWidth="1"/>
    <col min="10293" max="10293" width="12.88671875" style="33" customWidth="1"/>
    <col min="10294" max="10294" width="12.88671875" style="33" bestFit="1" customWidth="1"/>
    <col min="10295" max="10295" width="12.88671875" style="33" customWidth="1"/>
    <col min="10296" max="10296" width="12.88671875" style="33" bestFit="1" customWidth="1"/>
    <col min="10297" max="10297" width="12.88671875" style="33" customWidth="1"/>
    <col min="10298" max="10298" width="12.88671875" style="33" bestFit="1" customWidth="1"/>
    <col min="10299" max="10299" width="12.88671875" style="33" customWidth="1"/>
    <col min="10300" max="10300" width="12.88671875" style="33" bestFit="1" customWidth="1"/>
    <col min="10301" max="10301" width="12.88671875" style="33" customWidth="1"/>
    <col min="10302" max="10302" width="12.88671875" style="33" bestFit="1" customWidth="1"/>
    <col min="10303" max="10303" width="12.88671875" style="33" customWidth="1"/>
    <col min="10304" max="10304" width="12.88671875" style="33" bestFit="1" customWidth="1"/>
    <col min="10305" max="10305" width="12.88671875" style="33" customWidth="1"/>
    <col min="10306" max="10306" width="12.88671875" style="33" bestFit="1" customWidth="1"/>
    <col min="10307" max="10307" width="12.88671875" style="33" customWidth="1"/>
    <col min="10308" max="10308" width="11.33203125" style="33" bestFit="1" customWidth="1"/>
    <col min="10309" max="10309" width="11.33203125" style="33" customWidth="1"/>
    <col min="10310" max="10310" width="12.88671875" style="33" bestFit="1" customWidth="1"/>
    <col min="10311" max="10311" width="12.88671875" style="33" customWidth="1"/>
    <col min="10312" max="10312" width="12.88671875" style="33" bestFit="1" customWidth="1"/>
    <col min="10313" max="10313" width="12.88671875" style="33" customWidth="1"/>
    <col min="10314" max="10314" width="12.88671875" style="33" bestFit="1" customWidth="1"/>
    <col min="10315" max="10315" width="12.88671875" style="33" customWidth="1"/>
    <col min="10316" max="10316" width="12.88671875" style="33" bestFit="1" customWidth="1"/>
    <col min="10317" max="10317" width="12.88671875" style="33" customWidth="1"/>
    <col min="10318" max="10318" width="12.88671875" style="33" bestFit="1" customWidth="1"/>
    <col min="10319" max="10319" width="12.88671875" style="33" customWidth="1"/>
    <col min="10320" max="10320" width="12.88671875" style="33" bestFit="1" customWidth="1"/>
    <col min="10321" max="10321" width="12.88671875" style="33" customWidth="1"/>
    <col min="10322" max="10322" width="12.88671875" style="33" bestFit="1" customWidth="1"/>
    <col min="10323" max="10323" width="12.88671875" style="33" customWidth="1"/>
    <col min="10324" max="10324" width="11.33203125" style="33" bestFit="1" customWidth="1"/>
    <col min="10325" max="10325" width="11.33203125" style="33" customWidth="1"/>
    <col min="10326" max="10326" width="12.88671875" style="33" bestFit="1" customWidth="1"/>
    <col min="10327" max="10327" width="12.88671875" style="33" customWidth="1"/>
    <col min="10328" max="10328" width="11.33203125" style="33" bestFit="1" customWidth="1"/>
    <col min="10329" max="10329" width="11.33203125" style="33" customWidth="1"/>
    <col min="10330" max="10330" width="11.33203125" style="33" bestFit="1" customWidth="1"/>
    <col min="10331" max="10331" width="11.33203125" style="33" customWidth="1"/>
    <col min="10332" max="10332" width="12.88671875" style="33" bestFit="1" customWidth="1"/>
    <col min="10333" max="10333" width="12.88671875" style="33" customWidth="1"/>
    <col min="10334" max="10334" width="12.88671875" style="33" bestFit="1" customWidth="1"/>
    <col min="10335" max="10335" width="12.88671875" style="33" customWidth="1"/>
    <col min="10336" max="10336" width="12.88671875" style="33" bestFit="1" customWidth="1"/>
    <col min="10337" max="10337" width="12.88671875" style="33" customWidth="1"/>
    <col min="10338" max="10338" width="12.88671875" style="33" bestFit="1" customWidth="1"/>
    <col min="10339" max="10339" width="12.88671875" style="33" customWidth="1"/>
    <col min="10340" max="10340" width="12.88671875" style="33" bestFit="1" customWidth="1"/>
    <col min="10341" max="10341" width="12.88671875" style="33" customWidth="1"/>
    <col min="10342" max="10342" width="12.88671875" style="33" bestFit="1" customWidth="1"/>
    <col min="10343" max="10343" width="12.88671875" style="33" customWidth="1"/>
    <col min="10344" max="10344" width="12.88671875" style="33" bestFit="1" customWidth="1"/>
    <col min="10345" max="10345" width="12.88671875" style="33" customWidth="1"/>
    <col min="10346" max="10346" width="12.88671875" style="33" bestFit="1" customWidth="1"/>
    <col min="10347" max="10347" width="12.88671875" style="33" customWidth="1"/>
    <col min="10348" max="10348" width="11.33203125" style="33" bestFit="1" customWidth="1"/>
    <col min="10349" max="10349" width="11.33203125" style="33" customWidth="1"/>
    <col min="10350" max="10350" width="11.33203125" style="33" bestFit="1" customWidth="1"/>
    <col min="10351" max="10351" width="11.33203125" style="33" customWidth="1"/>
    <col min="10352" max="10352" width="12.88671875" style="33" bestFit="1" customWidth="1"/>
    <col min="10353" max="10353" width="12.88671875" style="33" customWidth="1"/>
    <col min="10354" max="10354" width="12.88671875" style="33" bestFit="1" customWidth="1"/>
    <col min="10355" max="10355" width="12.88671875" style="33" customWidth="1"/>
    <col min="10356" max="10356" width="12.88671875" style="33" bestFit="1" customWidth="1"/>
    <col min="10357" max="10357" width="12.88671875" style="33" customWidth="1"/>
    <col min="10358" max="10358" width="11.33203125" style="33" bestFit="1" customWidth="1"/>
    <col min="10359" max="10359" width="11.33203125" style="33" customWidth="1"/>
    <col min="10360" max="10360" width="12.88671875" style="33" bestFit="1" customWidth="1"/>
    <col min="10361" max="10361" width="12.88671875" style="33" customWidth="1"/>
    <col min="10362" max="10362" width="11.33203125" style="33" bestFit="1" customWidth="1"/>
    <col min="10363" max="10363" width="11.33203125" style="33" customWidth="1"/>
    <col min="10364" max="10364" width="12.88671875" style="33" bestFit="1" customWidth="1"/>
    <col min="10365" max="10365" width="12.88671875" style="33" customWidth="1"/>
    <col min="10366" max="10366" width="11.33203125" style="33" bestFit="1" customWidth="1"/>
    <col min="10367" max="10367" width="11.33203125" style="33" customWidth="1"/>
    <col min="10368" max="10368" width="11.33203125" style="33" bestFit="1" customWidth="1"/>
    <col min="10369" max="10369" width="11.33203125" style="33" customWidth="1"/>
    <col min="10370" max="10370" width="13.109375" style="33" bestFit="1" customWidth="1"/>
    <col min="10371" max="10371" width="8.88671875" style="33"/>
    <col min="10372" max="10372" width="12" style="33" bestFit="1" customWidth="1"/>
    <col min="10373" max="10373" width="10.44140625" style="33" bestFit="1" customWidth="1"/>
    <col min="10374" max="10374" width="8.44140625" style="33" bestFit="1" customWidth="1"/>
    <col min="10375" max="10375" width="15" style="33" bestFit="1" customWidth="1"/>
    <col min="10376" max="10376" width="10.5546875" style="33" customWidth="1"/>
    <col min="10377" max="10496" width="8.88671875" style="33"/>
    <col min="10497" max="10497" width="10.5546875" style="33" bestFit="1" customWidth="1"/>
    <col min="10498" max="10498" width="12.88671875" style="33" bestFit="1" customWidth="1"/>
    <col min="10499" max="10499" width="12.88671875" style="33" customWidth="1"/>
    <col min="10500" max="10500" width="12.88671875" style="33" bestFit="1" customWidth="1"/>
    <col min="10501" max="10501" width="12.88671875" style="33" customWidth="1"/>
    <col min="10502" max="10502" width="14" style="33" bestFit="1" customWidth="1"/>
    <col min="10503" max="10503" width="14" style="33" customWidth="1"/>
    <col min="10504" max="10504" width="11.33203125" style="33" bestFit="1" customWidth="1"/>
    <col min="10505" max="10505" width="11.33203125" style="33" customWidth="1"/>
    <col min="10506" max="10506" width="12.88671875" style="33" bestFit="1" customWidth="1"/>
    <col min="10507" max="10507" width="12.88671875" style="33" customWidth="1"/>
    <col min="10508" max="10508" width="11.33203125" style="33" bestFit="1" customWidth="1"/>
    <col min="10509" max="10509" width="11.33203125" style="33" customWidth="1"/>
    <col min="10510" max="10510" width="12.88671875" style="33" bestFit="1" customWidth="1"/>
    <col min="10511" max="10511" width="12.88671875" style="33" customWidth="1"/>
    <col min="10512" max="10512" width="12.88671875" style="33" bestFit="1" customWidth="1"/>
    <col min="10513" max="10513" width="12.88671875" style="33" customWidth="1"/>
    <col min="10514" max="10514" width="12.88671875" style="33" bestFit="1" customWidth="1"/>
    <col min="10515" max="10515" width="12.88671875" style="33" customWidth="1"/>
    <col min="10516" max="10516" width="12.88671875" style="33" bestFit="1" customWidth="1"/>
    <col min="10517" max="10517" width="12.88671875" style="33" customWidth="1"/>
    <col min="10518" max="10518" width="12.88671875" style="33" bestFit="1" customWidth="1"/>
    <col min="10519" max="10519" width="12.88671875" style="33" customWidth="1"/>
    <col min="10520" max="10520" width="11.33203125" style="33" bestFit="1" customWidth="1"/>
    <col min="10521" max="10521" width="11.33203125" style="33" customWidth="1"/>
    <col min="10522" max="10522" width="12.88671875" style="33" bestFit="1" customWidth="1"/>
    <col min="10523" max="10523" width="12.88671875" style="33" customWidth="1"/>
    <col min="10524" max="10524" width="11.33203125" style="33" bestFit="1" customWidth="1"/>
    <col min="10525" max="10525" width="11.33203125" style="33" customWidth="1"/>
    <col min="10526" max="10526" width="12.88671875" style="33" bestFit="1" customWidth="1"/>
    <col min="10527" max="10527" width="12.88671875" style="33" customWidth="1"/>
    <col min="10528" max="10528" width="12.88671875" style="33" bestFit="1" customWidth="1"/>
    <col min="10529" max="10529" width="12.88671875" style="33" customWidth="1"/>
    <col min="10530" max="10530" width="12.88671875" style="33" bestFit="1" customWidth="1"/>
    <col min="10531" max="10531" width="12.88671875" style="33" customWidth="1"/>
    <col min="10532" max="10532" width="12.88671875" style="33" bestFit="1" customWidth="1"/>
    <col min="10533" max="10533" width="12.88671875" style="33" customWidth="1"/>
    <col min="10534" max="10534" width="11.33203125" style="33" bestFit="1" customWidth="1"/>
    <col min="10535" max="10535" width="11.33203125" style="33" customWidth="1"/>
    <col min="10536" max="10536" width="12.88671875" style="33" bestFit="1" customWidth="1"/>
    <col min="10537" max="10537" width="12.88671875" style="33" customWidth="1"/>
    <col min="10538" max="10538" width="12.88671875" style="33" bestFit="1" customWidth="1"/>
    <col min="10539" max="10539" width="12.88671875" style="33" customWidth="1"/>
    <col min="10540" max="10540" width="12.88671875" style="33" bestFit="1" customWidth="1"/>
    <col min="10541" max="10541" width="12.88671875" style="33" customWidth="1"/>
    <col min="10542" max="10542" width="11.33203125" style="33" bestFit="1" customWidth="1"/>
    <col min="10543" max="10543" width="11.33203125" style="33" customWidth="1"/>
    <col min="10544" max="10544" width="11.33203125" style="33" bestFit="1" customWidth="1"/>
    <col min="10545" max="10545" width="11.33203125" style="33" customWidth="1"/>
    <col min="10546" max="10546" width="11.33203125" style="33" bestFit="1" customWidth="1"/>
    <col min="10547" max="10547" width="11.33203125" style="33" customWidth="1"/>
    <col min="10548" max="10548" width="12.88671875" style="33" bestFit="1" customWidth="1"/>
    <col min="10549" max="10549" width="12.88671875" style="33" customWidth="1"/>
    <col min="10550" max="10550" width="12.88671875" style="33" bestFit="1" customWidth="1"/>
    <col min="10551" max="10551" width="12.88671875" style="33" customWidth="1"/>
    <col min="10552" max="10552" width="12.88671875" style="33" bestFit="1" customWidth="1"/>
    <col min="10553" max="10553" width="12.88671875" style="33" customWidth="1"/>
    <col min="10554" max="10554" width="12.88671875" style="33" bestFit="1" customWidth="1"/>
    <col min="10555" max="10555" width="12.88671875" style="33" customWidth="1"/>
    <col min="10556" max="10556" width="12.88671875" style="33" bestFit="1" customWidth="1"/>
    <col min="10557" max="10557" width="12.88671875" style="33" customWidth="1"/>
    <col min="10558" max="10558" width="12.88671875" style="33" bestFit="1" customWidth="1"/>
    <col min="10559" max="10559" width="12.88671875" style="33" customWidth="1"/>
    <col min="10560" max="10560" width="12.88671875" style="33" bestFit="1" customWidth="1"/>
    <col min="10561" max="10561" width="12.88671875" style="33" customWidth="1"/>
    <col min="10562" max="10562" width="12.88671875" style="33" bestFit="1" customWidth="1"/>
    <col min="10563" max="10563" width="12.88671875" style="33" customWidth="1"/>
    <col min="10564" max="10564" width="11.33203125" style="33" bestFit="1" customWidth="1"/>
    <col min="10565" max="10565" width="11.33203125" style="33" customWidth="1"/>
    <col min="10566" max="10566" width="12.88671875" style="33" bestFit="1" customWidth="1"/>
    <col min="10567" max="10567" width="12.88671875" style="33" customWidth="1"/>
    <col min="10568" max="10568" width="12.88671875" style="33" bestFit="1" customWidth="1"/>
    <col min="10569" max="10569" width="12.88671875" style="33" customWidth="1"/>
    <col min="10570" max="10570" width="12.88671875" style="33" bestFit="1" customWidth="1"/>
    <col min="10571" max="10571" width="12.88671875" style="33" customWidth="1"/>
    <col min="10572" max="10572" width="12.88671875" style="33" bestFit="1" customWidth="1"/>
    <col min="10573" max="10573" width="12.88671875" style="33" customWidth="1"/>
    <col min="10574" max="10574" width="12.88671875" style="33" bestFit="1" customWidth="1"/>
    <col min="10575" max="10575" width="12.88671875" style="33" customWidth="1"/>
    <col min="10576" max="10576" width="12.88671875" style="33" bestFit="1" customWidth="1"/>
    <col min="10577" max="10577" width="12.88671875" style="33" customWidth="1"/>
    <col min="10578" max="10578" width="12.88671875" style="33" bestFit="1" customWidth="1"/>
    <col min="10579" max="10579" width="12.88671875" style="33" customWidth="1"/>
    <col min="10580" max="10580" width="11.33203125" style="33" bestFit="1" customWidth="1"/>
    <col min="10581" max="10581" width="11.33203125" style="33" customWidth="1"/>
    <col min="10582" max="10582" width="12.88671875" style="33" bestFit="1" customWidth="1"/>
    <col min="10583" max="10583" width="12.88671875" style="33" customWidth="1"/>
    <col min="10584" max="10584" width="11.33203125" style="33" bestFit="1" customWidth="1"/>
    <col min="10585" max="10585" width="11.33203125" style="33" customWidth="1"/>
    <col min="10586" max="10586" width="11.33203125" style="33" bestFit="1" customWidth="1"/>
    <col min="10587" max="10587" width="11.33203125" style="33" customWidth="1"/>
    <col min="10588" max="10588" width="12.88671875" style="33" bestFit="1" customWidth="1"/>
    <col min="10589" max="10589" width="12.88671875" style="33" customWidth="1"/>
    <col min="10590" max="10590" width="12.88671875" style="33" bestFit="1" customWidth="1"/>
    <col min="10591" max="10591" width="12.88671875" style="33" customWidth="1"/>
    <col min="10592" max="10592" width="12.88671875" style="33" bestFit="1" customWidth="1"/>
    <col min="10593" max="10593" width="12.88671875" style="33" customWidth="1"/>
    <col min="10594" max="10594" width="12.88671875" style="33" bestFit="1" customWidth="1"/>
    <col min="10595" max="10595" width="12.88671875" style="33" customWidth="1"/>
    <col min="10596" max="10596" width="12.88671875" style="33" bestFit="1" customWidth="1"/>
    <col min="10597" max="10597" width="12.88671875" style="33" customWidth="1"/>
    <col min="10598" max="10598" width="12.88671875" style="33" bestFit="1" customWidth="1"/>
    <col min="10599" max="10599" width="12.88671875" style="33" customWidth="1"/>
    <col min="10600" max="10600" width="12.88671875" style="33" bestFit="1" customWidth="1"/>
    <col min="10601" max="10601" width="12.88671875" style="33" customWidth="1"/>
    <col min="10602" max="10602" width="12.88671875" style="33" bestFit="1" customWidth="1"/>
    <col min="10603" max="10603" width="12.88671875" style="33" customWidth="1"/>
    <col min="10604" max="10604" width="11.33203125" style="33" bestFit="1" customWidth="1"/>
    <col min="10605" max="10605" width="11.33203125" style="33" customWidth="1"/>
    <col min="10606" max="10606" width="11.33203125" style="33" bestFit="1" customWidth="1"/>
    <col min="10607" max="10607" width="11.33203125" style="33" customWidth="1"/>
    <col min="10608" max="10608" width="12.88671875" style="33" bestFit="1" customWidth="1"/>
    <col min="10609" max="10609" width="12.88671875" style="33" customWidth="1"/>
    <col min="10610" max="10610" width="12.88671875" style="33" bestFit="1" customWidth="1"/>
    <col min="10611" max="10611" width="12.88671875" style="33" customWidth="1"/>
    <col min="10612" max="10612" width="12.88671875" style="33" bestFit="1" customWidth="1"/>
    <col min="10613" max="10613" width="12.88671875" style="33" customWidth="1"/>
    <col min="10614" max="10614" width="11.33203125" style="33" bestFit="1" customWidth="1"/>
    <col min="10615" max="10615" width="11.33203125" style="33" customWidth="1"/>
    <col min="10616" max="10616" width="12.88671875" style="33" bestFit="1" customWidth="1"/>
    <col min="10617" max="10617" width="12.88671875" style="33" customWidth="1"/>
    <col min="10618" max="10618" width="11.33203125" style="33" bestFit="1" customWidth="1"/>
    <col min="10619" max="10619" width="11.33203125" style="33" customWidth="1"/>
    <col min="10620" max="10620" width="12.88671875" style="33" bestFit="1" customWidth="1"/>
    <col min="10621" max="10621" width="12.88671875" style="33" customWidth="1"/>
    <col min="10622" max="10622" width="11.33203125" style="33" bestFit="1" customWidth="1"/>
    <col min="10623" max="10623" width="11.33203125" style="33" customWidth="1"/>
    <col min="10624" max="10624" width="11.33203125" style="33" bestFit="1" customWidth="1"/>
    <col min="10625" max="10625" width="11.33203125" style="33" customWidth="1"/>
    <col min="10626" max="10626" width="13.109375" style="33" bestFit="1" customWidth="1"/>
    <col min="10627" max="10627" width="8.88671875" style="33"/>
    <col min="10628" max="10628" width="12" style="33" bestFit="1" customWidth="1"/>
    <col min="10629" max="10629" width="10.44140625" style="33" bestFit="1" customWidth="1"/>
    <col min="10630" max="10630" width="8.44140625" style="33" bestFit="1" customWidth="1"/>
    <col min="10631" max="10631" width="15" style="33" bestFit="1" customWidth="1"/>
    <col min="10632" max="10632" width="10.5546875" style="33" customWidth="1"/>
    <col min="10633" max="10752" width="8.88671875" style="33"/>
    <col min="10753" max="10753" width="10.5546875" style="33" bestFit="1" customWidth="1"/>
    <col min="10754" max="10754" width="12.88671875" style="33" bestFit="1" customWidth="1"/>
    <col min="10755" max="10755" width="12.88671875" style="33" customWidth="1"/>
    <col min="10756" max="10756" width="12.88671875" style="33" bestFit="1" customWidth="1"/>
    <col min="10757" max="10757" width="12.88671875" style="33" customWidth="1"/>
    <col min="10758" max="10758" width="14" style="33" bestFit="1" customWidth="1"/>
    <col min="10759" max="10759" width="14" style="33" customWidth="1"/>
    <col min="10760" max="10760" width="11.33203125" style="33" bestFit="1" customWidth="1"/>
    <col min="10761" max="10761" width="11.33203125" style="33" customWidth="1"/>
    <col min="10762" max="10762" width="12.88671875" style="33" bestFit="1" customWidth="1"/>
    <col min="10763" max="10763" width="12.88671875" style="33" customWidth="1"/>
    <col min="10764" max="10764" width="11.33203125" style="33" bestFit="1" customWidth="1"/>
    <col min="10765" max="10765" width="11.33203125" style="33" customWidth="1"/>
    <col min="10766" max="10766" width="12.88671875" style="33" bestFit="1" customWidth="1"/>
    <col min="10767" max="10767" width="12.88671875" style="33" customWidth="1"/>
    <col min="10768" max="10768" width="12.88671875" style="33" bestFit="1" customWidth="1"/>
    <col min="10769" max="10769" width="12.88671875" style="33" customWidth="1"/>
    <col min="10770" max="10770" width="12.88671875" style="33" bestFit="1" customWidth="1"/>
    <col min="10771" max="10771" width="12.88671875" style="33" customWidth="1"/>
    <col min="10772" max="10772" width="12.88671875" style="33" bestFit="1" customWidth="1"/>
    <col min="10773" max="10773" width="12.88671875" style="33" customWidth="1"/>
    <col min="10774" max="10774" width="12.88671875" style="33" bestFit="1" customWidth="1"/>
    <col min="10775" max="10775" width="12.88671875" style="33" customWidth="1"/>
    <col min="10776" max="10776" width="11.33203125" style="33" bestFit="1" customWidth="1"/>
    <col min="10777" max="10777" width="11.33203125" style="33" customWidth="1"/>
    <col min="10778" max="10778" width="12.88671875" style="33" bestFit="1" customWidth="1"/>
    <col min="10779" max="10779" width="12.88671875" style="33" customWidth="1"/>
    <col min="10780" max="10780" width="11.33203125" style="33" bestFit="1" customWidth="1"/>
    <col min="10781" max="10781" width="11.33203125" style="33" customWidth="1"/>
    <col min="10782" max="10782" width="12.88671875" style="33" bestFit="1" customWidth="1"/>
    <col min="10783" max="10783" width="12.88671875" style="33" customWidth="1"/>
    <col min="10784" max="10784" width="12.88671875" style="33" bestFit="1" customWidth="1"/>
    <col min="10785" max="10785" width="12.88671875" style="33" customWidth="1"/>
    <col min="10786" max="10786" width="12.88671875" style="33" bestFit="1" customWidth="1"/>
    <col min="10787" max="10787" width="12.88671875" style="33" customWidth="1"/>
    <col min="10788" max="10788" width="12.88671875" style="33" bestFit="1" customWidth="1"/>
    <col min="10789" max="10789" width="12.88671875" style="33" customWidth="1"/>
    <col min="10790" max="10790" width="11.33203125" style="33" bestFit="1" customWidth="1"/>
    <col min="10791" max="10791" width="11.33203125" style="33" customWidth="1"/>
    <col min="10792" max="10792" width="12.88671875" style="33" bestFit="1" customWidth="1"/>
    <col min="10793" max="10793" width="12.88671875" style="33" customWidth="1"/>
    <col min="10794" max="10794" width="12.88671875" style="33" bestFit="1" customWidth="1"/>
    <col min="10795" max="10795" width="12.88671875" style="33" customWidth="1"/>
    <col min="10796" max="10796" width="12.88671875" style="33" bestFit="1" customWidth="1"/>
    <col min="10797" max="10797" width="12.88671875" style="33" customWidth="1"/>
    <col min="10798" max="10798" width="11.33203125" style="33" bestFit="1" customWidth="1"/>
    <col min="10799" max="10799" width="11.33203125" style="33" customWidth="1"/>
    <col min="10800" max="10800" width="11.33203125" style="33" bestFit="1" customWidth="1"/>
    <col min="10801" max="10801" width="11.33203125" style="33" customWidth="1"/>
    <col min="10802" max="10802" width="11.33203125" style="33" bestFit="1" customWidth="1"/>
    <col min="10803" max="10803" width="11.33203125" style="33" customWidth="1"/>
    <col min="10804" max="10804" width="12.88671875" style="33" bestFit="1" customWidth="1"/>
    <col min="10805" max="10805" width="12.88671875" style="33" customWidth="1"/>
    <col min="10806" max="10806" width="12.88671875" style="33" bestFit="1" customWidth="1"/>
    <col min="10807" max="10807" width="12.88671875" style="33" customWidth="1"/>
    <col min="10808" max="10808" width="12.88671875" style="33" bestFit="1" customWidth="1"/>
    <col min="10809" max="10809" width="12.88671875" style="33" customWidth="1"/>
    <col min="10810" max="10810" width="12.88671875" style="33" bestFit="1" customWidth="1"/>
    <col min="10811" max="10811" width="12.88671875" style="33" customWidth="1"/>
    <col min="10812" max="10812" width="12.88671875" style="33" bestFit="1" customWidth="1"/>
    <col min="10813" max="10813" width="12.88671875" style="33" customWidth="1"/>
    <col min="10814" max="10814" width="12.88671875" style="33" bestFit="1" customWidth="1"/>
    <col min="10815" max="10815" width="12.88671875" style="33" customWidth="1"/>
    <col min="10816" max="10816" width="12.88671875" style="33" bestFit="1" customWidth="1"/>
    <col min="10817" max="10817" width="12.88671875" style="33" customWidth="1"/>
    <col min="10818" max="10818" width="12.88671875" style="33" bestFit="1" customWidth="1"/>
    <col min="10819" max="10819" width="12.88671875" style="33" customWidth="1"/>
    <col min="10820" max="10820" width="11.33203125" style="33" bestFit="1" customWidth="1"/>
    <col min="10821" max="10821" width="11.33203125" style="33" customWidth="1"/>
    <col min="10822" max="10822" width="12.88671875" style="33" bestFit="1" customWidth="1"/>
    <col min="10823" max="10823" width="12.88671875" style="33" customWidth="1"/>
    <col min="10824" max="10824" width="12.88671875" style="33" bestFit="1" customWidth="1"/>
    <col min="10825" max="10825" width="12.88671875" style="33" customWidth="1"/>
    <col min="10826" max="10826" width="12.88671875" style="33" bestFit="1" customWidth="1"/>
    <col min="10827" max="10827" width="12.88671875" style="33" customWidth="1"/>
    <col min="10828" max="10828" width="12.88671875" style="33" bestFit="1" customWidth="1"/>
    <col min="10829" max="10829" width="12.88671875" style="33" customWidth="1"/>
    <col min="10830" max="10830" width="12.88671875" style="33" bestFit="1" customWidth="1"/>
    <col min="10831" max="10831" width="12.88671875" style="33" customWidth="1"/>
    <col min="10832" max="10832" width="12.88671875" style="33" bestFit="1" customWidth="1"/>
    <col min="10833" max="10833" width="12.88671875" style="33" customWidth="1"/>
    <col min="10834" max="10834" width="12.88671875" style="33" bestFit="1" customWidth="1"/>
    <col min="10835" max="10835" width="12.88671875" style="33" customWidth="1"/>
    <col min="10836" max="10836" width="11.33203125" style="33" bestFit="1" customWidth="1"/>
    <col min="10837" max="10837" width="11.33203125" style="33" customWidth="1"/>
    <col min="10838" max="10838" width="12.88671875" style="33" bestFit="1" customWidth="1"/>
    <col min="10839" max="10839" width="12.88671875" style="33" customWidth="1"/>
    <col min="10840" max="10840" width="11.33203125" style="33" bestFit="1" customWidth="1"/>
    <col min="10841" max="10841" width="11.33203125" style="33" customWidth="1"/>
    <col min="10842" max="10842" width="11.33203125" style="33" bestFit="1" customWidth="1"/>
    <col min="10843" max="10843" width="11.33203125" style="33" customWidth="1"/>
    <col min="10844" max="10844" width="12.88671875" style="33" bestFit="1" customWidth="1"/>
    <col min="10845" max="10845" width="12.88671875" style="33" customWidth="1"/>
    <col min="10846" max="10846" width="12.88671875" style="33" bestFit="1" customWidth="1"/>
    <col min="10847" max="10847" width="12.88671875" style="33" customWidth="1"/>
    <col min="10848" max="10848" width="12.88671875" style="33" bestFit="1" customWidth="1"/>
    <col min="10849" max="10849" width="12.88671875" style="33" customWidth="1"/>
    <col min="10850" max="10850" width="12.88671875" style="33" bestFit="1" customWidth="1"/>
    <col min="10851" max="10851" width="12.88671875" style="33" customWidth="1"/>
    <col min="10852" max="10852" width="12.88671875" style="33" bestFit="1" customWidth="1"/>
    <col min="10853" max="10853" width="12.88671875" style="33" customWidth="1"/>
    <col min="10854" max="10854" width="12.88671875" style="33" bestFit="1" customWidth="1"/>
    <col min="10855" max="10855" width="12.88671875" style="33" customWidth="1"/>
    <col min="10856" max="10856" width="12.88671875" style="33" bestFit="1" customWidth="1"/>
    <col min="10857" max="10857" width="12.88671875" style="33" customWidth="1"/>
    <col min="10858" max="10858" width="12.88671875" style="33" bestFit="1" customWidth="1"/>
    <col min="10859" max="10859" width="12.88671875" style="33" customWidth="1"/>
    <col min="10860" max="10860" width="11.33203125" style="33" bestFit="1" customWidth="1"/>
    <col min="10861" max="10861" width="11.33203125" style="33" customWidth="1"/>
    <col min="10862" max="10862" width="11.33203125" style="33" bestFit="1" customWidth="1"/>
    <col min="10863" max="10863" width="11.33203125" style="33" customWidth="1"/>
    <col min="10864" max="10864" width="12.88671875" style="33" bestFit="1" customWidth="1"/>
    <col min="10865" max="10865" width="12.88671875" style="33" customWidth="1"/>
    <col min="10866" max="10866" width="12.88671875" style="33" bestFit="1" customWidth="1"/>
    <col min="10867" max="10867" width="12.88671875" style="33" customWidth="1"/>
    <col min="10868" max="10868" width="12.88671875" style="33" bestFit="1" customWidth="1"/>
    <col min="10869" max="10869" width="12.88671875" style="33" customWidth="1"/>
    <col min="10870" max="10870" width="11.33203125" style="33" bestFit="1" customWidth="1"/>
    <col min="10871" max="10871" width="11.33203125" style="33" customWidth="1"/>
    <col min="10872" max="10872" width="12.88671875" style="33" bestFit="1" customWidth="1"/>
    <col min="10873" max="10873" width="12.88671875" style="33" customWidth="1"/>
    <col min="10874" max="10874" width="11.33203125" style="33" bestFit="1" customWidth="1"/>
    <col min="10875" max="10875" width="11.33203125" style="33" customWidth="1"/>
    <col min="10876" max="10876" width="12.88671875" style="33" bestFit="1" customWidth="1"/>
    <col min="10877" max="10877" width="12.88671875" style="33" customWidth="1"/>
    <col min="10878" max="10878" width="11.33203125" style="33" bestFit="1" customWidth="1"/>
    <col min="10879" max="10879" width="11.33203125" style="33" customWidth="1"/>
    <col min="10880" max="10880" width="11.33203125" style="33" bestFit="1" customWidth="1"/>
    <col min="10881" max="10881" width="11.33203125" style="33" customWidth="1"/>
    <col min="10882" max="10882" width="13.109375" style="33" bestFit="1" customWidth="1"/>
    <col min="10883" max="10883" width="8.88671875" style="33"/>
    <col min="10884" max="10884" width="12" style="33" bestFit="1" customWidth="1"/>
    <col min="10885" max="10885" width="10.44140625" style="33" bestFit="1" customWidth="1"/>
    <col min="10886" max="10886" width="8.44140625" style="33" bestFit="1" customWidth="1"/>
    <col min="10887" max="10887" width="15" style="33" bestFit="1" customWidth="1"/>
    <col min="10888" max="10888" width="10.5546875" style="33" customWidth="1"/>
    <col min="10889" max="11008" width="8.88671875" style="33"/>
    <col min="11009" max="11009" width="10.5546875" style="33" bestFit="1" customWidth="1"/>
    <col min="11010" max="11010" width="12.88671875" style="33" bestFit="1" customWidth="1"/>
    <col min="11011" max="11011" width="12.88671875" style="33" customWidth="1"/>
    <col min="11012" max="11012" width="12.88671875" style="33" bestFit="1" customWidth="1"/>
    <col min="11013" max="11013" width="12.88671875" style="33" customWidth="1"/>
    <col min="11014" max="11014" width="14" style="33" bestFit="1" customWidth="1"/>
    <col min="11015" max="11015" width="14" style="33" customWidth="1"/>
    <col min="11016" max="11016" width="11.33203125" style="33" bestFit="1" customWidth="1"/>
    <col min="11017" max="11017" width="11.33203125" style="33" customWidth="1"/>
    <col min="11018" max="11018" width="12.88671875" style="33" bestFit="1" customWidth="1"/>
    <col min="11019" max="11019" width="12.88671875" style="33" customWidth="1"/>
    <col min="11020" max="11020" width="11.33203125" style="33" bestFit="1" customWidth="1"/>
    <col min="11021" max="11021" width="11.33203125" style="33" customWidth="1"/>
    <col min="11022" max="11022" width="12.88671875" style="33" bestFit="1" customWidth="1"/>
    <col min="11023" max="11023" width="12.88671875" style="33" customWidth="1"/>
    <col min="11024" max="11024" width="12.88671875" style="33" bestFit="1" customWidth="1"/>
    <col min="11025" max="11025" width="12.88671875" style="33" customWidth="1"/>
    <col min="11026" max="11026" width="12.88671875" style="33" bestFit="1" customWidth="1"/>
    <col min="11027" max="11027" width="12.88671875" style="33" customWidth="1"/>
    <col min="11028" max="11028" width="12.88671875" style="33" bestFit="1" customWidth="1"/>
    <col min="11029" max="11029" width="12.88671875" style="33" customWidth="1"/>
    <col min="11030" max="11030" width="12.88671875" style="33" bestFit="1" customWidth="1"/>
    <col min="11031" max="11031" width="12.88671875" style="33" customWidth="1"/>
    <col min="11032" max="11032" width="11.33203125" style="33" bestFit="1" customWidth="1"/>
    <col min="11033" max="11033" width="11.33203125" style="33" customWidth="1"/>
    <col min="11034" max="11034" width="12.88671875" style="33" bestFit="1" customWidth="1"/>
    <col min="11035" max="11035" width="12.88671875" style="33" customWidth="1"/>
    <col min="11036" max="11036" width="11.33203125" style="33" bestFit="1" customWidth="1"/>
    <col min="11037" max="11037" width="11.33203125" style="33" customWidth="1"/>
    <col min="11038" max="11038" width="12.88671875" style="33" bestFit="1" customWidth="1"/>
    <col min="11039" max="11039" width="12.88671875" style="33" customWidth="1"/>
    <col min="11040" max="11040" width="12.88671875" style="33" bestFit="1" customWidth="1"/>
    <col min="11041" max="11041" width="12.88671875" style="33" customWidth="1"/>
    <col min="11042" max="11042" width="12.88671875" style="33" bestFit="1" customWidth="1"/>
    <col min="11043" max="11043" width="12.88671875" style="33" customWidth="1"/>
    <col min="11044" max="11044" width="12.88671875" style="33" bestFit="1" customWidth="1"/>
    <col min="11045" max="11045" width="12.88671875" style="33" customWidth="1"/>
    <col min="11046" max="11046" width="11.33203125" style="33" bestFit="1" customWidth="1"/>
    <col min="11047" max="11047" width="11.33203125" style="33" customWidth="1"/>
    <col min="11048" max="11048" width="12.88671875" style="33" bestFit="1" customWidth="1"/>
    <col min="11049" max="11049" width="12.88671875" style="33" customWidth="1"/>
    <col min="11050" max="11050" width="12.88671875" style="33" bestFit="1" customWidth="1"/>
    <col min="11051" max="11051" width="12.88671875" style="33" customWidth="1"/>
    <col min="11052" max="11052" width="12.88671875" style="33" bestFit="1" customWidth="1"/>
    <col min="11053" max="11053" width="12.88671875" style="33" customWidth="1"/>
    <col min="11054" max="11054" width="11.33203125" style="33" bestFit="1" customWidth="1"/>
    <col min="11055" max="11055" width="11.33203125" style="33" customWidth="1"/>
    <col min="11056" max="11056" width="11.33203125" style="33" bestFit="1" customWidth="1"/>
    <col min="11057" max="11057" width="11.33203125" style="33" customWidth="1"/>
    <col min="11058" max="11058" width="11.33203125" style="33" bestFit="1" customWidth="1"/>
    <col min="11059" max="11059" width="11.33203125" style="33" customWidth="1"/>
    <col min="11060" max="11060" width="12.88671875" style="33" bestFit="1" customWidth="1"/>
    <col min="11061" max="11061" width="12.88671875" style="33" customWidth="1"/>
    <col min="11062" max="11062" width="12.88671875" style="33" bestFit="1" customWidth="1"/>
    <col min="11063" max="11063" width="12.88671875" style="33" customWidth="1"/>
    <col min="11064" max="11064" width="12.88671875" style="33" bestFit="1" customWidth="1"/>
    <col min="11065" max="11065" width="12.88671875" style="33" customWidth="1"/>
    <col min="11066" max="11066" width="12.88671875" style="33" bestFit="1" customWidth="1"/>
    <col min="11067" max="11067" width="12.88671875" style="33" customWidth="1"/>
    <col min="11068" max="11068" width="12.88671875" style="33" bestFit="1" customWidth="1"/>
    <col min="11069" max="11069" width="12.88671875" style="33" customWidth="1"/>
    <col min="11070" max="11070" width="12.88671875" style="33" bestFit="1" customWidth="1"/>
    <col min="11071" max="11071" width="12.88671875" style="33" customWidth="1"/>
    <col min="11072" max="11072" width="12.88671875" style="33" bestFit="1" customWidth="1"/>
    <col min="11073" max="11073" width="12.88671875" style="33" customWidth="1"/>
    <col min="11074" max="11074" width="12.88671875" style="33" bestFit="1" customWidth="1"/>
    <col min="11075" max="11075" width="12.88671875" style="33" customWidth="1"/>
    <col min="11076" max="11076" width="11.33203125" style="33" bestFit="1" customWidth="1"/>
    <col min="11077" max="11077" width="11.33203125" style="33" customWidth="1"/>
    <col min="11078" max="11078" width="12.88671875" style="33" bestFit="1" customWidth="1"/>
    <col min="11079" max="11079" width="12.88671875" style="33" customWidth="1"/>
    <col min="11080" max="11080" width="12.88671875" style="33" bestFit="1" customWidth="1"/>
    <col min="11081" max="11081" width="12.88671875" style="33" customWidth="1"/>
    <col min="11082" max="11082" width="12.88671875" style="33" bestFit="1" customWidth="1"/>
    <col min="11083" max="11083" width="12.88671875" style="33" customWidth="1"/>
    <col min="11084" max="11084" width="12.88671875" style="33" bestFit="1" customWidth="1"/>
    <col min="11085" max="11085" width="12.88671875" style="33" customWidth="1"/>
    <col min="11086" max="11086" width="12.88671875" style="33" bestFit="1" customWidth="1"/>
    <col min="11087" max="11087" width="12.88671875" style="33" customWidth="1"/>
    <col min="11088" max="11088" width="12.88671875" style="33" bestFit="1" customWidth="1"/>
    <col min="11089" max="11089" width="12.88671875" style="33" customWidth="1"/>
    <col min="11090" max="11090" width="12.88671875" style="33" bestFit="1" customWidth="1"/>
    <col min="11091" max="11091" width="12.88671875" style="33" customWidth="1"/>
    <col min="11092" max="11092" width="11.33203125" style="33" bestFit="1" customWidth="1"/>
    <col min="11093" max="11093" width="11.33203125" style="33" customWidth="1"/>
    <col min="11094" max="11094" width="12.88671875" style="33" bestFit="1" customWidth="1"/>
    <col min="11095" max="11095" width="12.88671875" style="33" customWidth="1"/>
    <col min="11096" max="11096" width="11.33203125" style="33" bestFit="1" customWidth="1"/>
    <col min="11097" max="11097" width="11.33203125" style="33" customWidth="1"/>
    <col min="11098" max="11098" width="11.33203125" style="33" bestFit="1" customWidth="1"/>
    <col min="11099" max="11099" width="11.33203125" style="33" customWidth="1"/>
    <col min="11100" max="11100" width="12.88671875" style="33" bestFit="1" customWidth="1"/>
    <col min="11101" max="11101" width="12.88671875" style="33" customWidth="1"/>
    <col min="11102" max="11102" width="12.88671875" style="33" bestFit="1" customWidth="1"/>
    <col min="11103" max="11103" width="12.88671875" style="33" customWidth="1"/>
    <col min="11104" max="11104" width="12.88671875" style="33" bestFit="1" customWidth="1"/>
    <col min="11105" max="11105" width="12.88671875" style="33" customWidth="1"/>
    <col min="11106" max="11106" width="12.88671875" style="33" bestFit="1" customWidth="1"/>
    <col min="11107" max="11107" width="12.88671875" style="33" customWidth="1"/>
    <col min="11108" max="11108" width="12.88671875" style="33" bestFit="1" customWidth="1"/>
    <col min="11109" max="11109" width="12.88671875" style="33" customWidth="1"/>
    <col min="11110" max="11110" width="12.88671875" style="33" bestFit="1" customWidth="1"/>
    <col min="11111" max="11111" width="12.88671875" style="33" customWidth="1"/>
    <col min="11112" max="11112" width="12.88671875" style="33" bestFit="1" customWidth="1"/>
    <col min="11113" max="11113" width="12.88671875" style="33" customWidth="1"/>
    <col min="11114" max="11114" width="12.88671875" style="33" bestFit="1" customWidth="1"/>
    <col min="11115" max="11115" width="12.88671875" style="33" customWidth="1"/>
    <col min="11116" max="11116" width="11.33203125" style="33" bestFit="1" customWidth="1"/>
    <col min="11117" max="11117" width="11.33203125" style="33" customWidth="1"/>
    <col min="11118" max="11118" width="11.33203125" style="33" bestFit="1" customWidth="1"/>
    <col min="11119" max="11119" width="11.33203125" style="33" customWidth="1"/>
    <col min="11120" max="11120" width="12.88671875" style="33" bestFit="1" customWidth="1"/>
    <col min="11121" max="11121" width="12.88671875" style="33" customWidth="1"/>
    <col min="11122" max="11122" width="12.88671875" style="33" bestFit="1" customWidth="1"/>
    <col min="11123" max="11123" width="12.88671875" style="33" customWidth="1"/>
    <col min="11124" max="11124" width="12.88671875" style="33" bestFit="1" customWidth="1"/>
    <col min="11125" max="11125" width="12.88671875" style="33" customWidth="1"/>
    <col min="11126" max="11126" width="11.33203125" style="33" bestFit="1" customWidth="1"/>
    <col min="11127" max="11127" width="11.33203125" style="33" customWidth="1"/>
    <col min="11128" max="11128" width="12.88671875" style="33" bestFit="1" customWidth="1"/>
    <col min="11129" max="11129" width="12.88671875" style="33" customWidth="1"/>
    <col min="11130" max="11130" width="11.33203125" style="33" bestFit="1" customWidth="1"/>
    <col min="11131" max="11131" width="11.33203125" style="33" customWidth="1"/>
    <col min="11132" max="11132" width="12.88671875" style="33" bestFit="1" customWidth="1"/>
    <col min="11133" max="11133" width="12.88671875" style="33" customWidth="1"/>
    <col min="11134" max="11134" width="11.33203125" style="33" bestFit="1" customWidth="1"/>
    <col min="11135" max="11135" width="11.33203125" style="33" customWidth="1"/>
    <col min="11136" max="11136" width="11.33203125" style="33" bestFit="1" customWidth="1"/>
    <col min="11137" max="11137" width="11.33203125" style="33" customWidth="1"/>
    <col min="11138" max="11138" width="13.109375" style="33" bestFit="1" customWidth="1"/>
    <col min="11139" max="11139" width="8.88671875" style="33"/>
    <col min="11140" max="11140" width="12" style="33" bestFit="1" customWidth="1"/>
    <col min="11141" max="11141" width="10.44140625" style="33" bestFit="1" customWidth="1"/>
    <col min="11142" max="11142" width="8.44140625" style="33" bestFit="1" customWidth="1"/>
    <col min="11143" max="11143" width="15" style="33" bestFit="1" customWidth="1"/>
    <col min="11144" max="11144" width="10.5546875" style="33" customWidth="1"/>
    <col min="11145" max="11264" width="8.88671875" style="33"/>
    <col min="11265" max="11265" width="10.5546875" style="33" bestFit="1" customWidth="1"/>
    <col min="11266" max="11266" width="12.88671875" style="33" bestFit="1" customWidth="1"/>
    <col min="11267" max="11267" width="12.88671875" style="33" customWidth="1"/>
    <col min="11268" max="11268" width="12.88671875" style="33" bestFit="1" customWidth="1"/>
    <col min="11269" max="11269" width="12.88671875" style="33" customWidth="1"/>
    <col min="11270" max="11270" width="14" style="33" bestFit="1" customWidth="1"/>
    <col min="11271" max="11271" width="14" style="33" customWidth="1"/>
    <col min="11272" max="11272" width="11.33203125" style="33" bestFit="1" customWidth="1"/>
    <col min="11273" max="11273" width="11.33203125" style="33" customWidth="1"/>
    <col min="11274" max="11274" width="12.88671875" style="33" bestFit="1" customWidth="1"/>
    <col min="11275" max="11275" width="12.88671875" style="33" customWidth="1"/>
    <col min="11276" max="11276" width="11.33203125" style="33" bestFit="1" customWidth="1"/>
    <col min="11277" max="11277" width="11.33203125" style="33" customWidth="1"/>
    <col min="11278" max="11278" width="12.88671875" style="33" bestFit="1" customWidth="1"/>
    <col min="11279" max="11279" width="12.88671875" style="33" customWidth="1"/>
    <col min="11280" max="11280" width="12.88671875" style="33" bestFit="1" customWidth="1"/>
    <col min="11281" max="11281" width="12.88671875" style="33" customWidth="1"/>
    <col min="11282" max="11282" width="12.88671875" style="33" bestFit="1" customWidth="1"/>
    <col min="11283" max="11283" width="12.88671875" style="33" customWidth="1"/>
    <col min="11284" max="11284" width="12.88671875" style="33" bestFit="1" customWidth="1"/>
    <col min="11285" max="11285" width="12.88671875" style="33" customWidth="1"/>
    <col min="11286" max="11286" width="12.88671875" style="33" bestFit="1" customWidth="1"/>
    <col min="11287" max="11287" width="12.88671875" style="33" customWidth="1"/>
    <col min="11288" max="11288" width="11.33203125" style="33" bestFit="1" customWidth="1"/>
    <col min="11289" max="11289" width="11.33203125" style="33" customWidth="1"/>
    <col min="11290" max="11290" width="12.88671875" style="33" bestFit="1" customWidth="1"/>
    <col min="11291" max="11291" width="12.88671875" style="33" customWidth="1"/>
    <col min="11292" max="11292" width="11.33203125" style="33" bestFit="1" customWidth="1"/>
    <col min="11293" max="11293" width="11.33203125" style="33" customWidth="1"/>
    <col min="11294" max="11294" width="12.88671875" style="33" bestFit="1" customWidth="1"/>
    <col min="11295" max="11295" width="12.88671875" style="33" customWidth="1"/>
    <col min="11296" max="11296" width="12.88671875" style="33" bestFit="1" customWidth="1"/>
    <col min="11297" max="11297" width="12.88671875" style="33" customWidth="1"/>
    <col min="11298" max="11298" width="12.88671875" style="33" bestFit="1" customWidth="1"/>
    <col min="11299" max="11299" width="12.88671875" style="33" customWidth="1"/>
    <col min="11300" max="11300" width="12.88671875" style="33" bestFit="1" customWidth="1"/>
    <col min="11301" max="11301" width="12.88671875" style="33" customWidth="1"/>
    <col min="11302" max="11302" width="11.33203125" style="33" bestFit="1" customWidth="1"/>
    <col min="11303" max="11303" width="11.33203125" style="33" customWidth="1"/>
    <col min="11304" max="11304" width="12.88671875" style="33" bestFit="1" customWidth="1"/>
    <col min="11305" max="11305" width="12.88671875" style="33" customWidth="1"/>
    <col min="11306" max="11306" width="12.88671875" style="33" bestFit="1" customWidth="1"/>
    <col min="11307" max="11307" width="12.88671875" style="33" customWidth="1"/>
    <col min="11308" max="11308" width="12.88671875" style="33" bestFit="1" customWidth="1"/>
    <col min="11309" max="11309" width="12.88671875" style="33" customWidth="1"/>
    <col min="11310" max="11310" width="11.33203125" style="33" bestFit="1" customWidth="1"/>
    <col min="11311" max="11311" width="11.33203125" style="33" customWidth="1"/>
    <col min="11312" max="11312" width="11.33203125" style="33" bestFit="1" customWidth="1"/>
    <col min="11313" max="11313" width="11.33203125" style="33" customWidth="1"/>
    <col min="11314" max="11314" width="11.33203125" style="33" bestFit="1" customWidth="1"/>
    <col min="11315" max="11315" width="11.33203125" style="33" customWidth="1"/>
    <col min="11316" max="11316" width="12.88671875" style="33" bestFit="1" customWidth="1"/>
    <col min="11317" max="11317" width="12.88671875" style="33" customWidth="1"/>
    <col min="11318" max="11318" width="12.88671875" style="33" bestFit="1" customWidth="1"/>
    <col min="11319" max="11319" width="12.88671875" style="33" customWidth="1"/>
    <col min="11320" max="11320" width="12.88671875" style="33" bestFit="1" customWidth="1"/>
    <col min="11321" max="11321" width="12.88671875" style="33" customWidth="1"/>
    <col min="11322" max="11322" width="12.88671875" style="33" bestFit="1" customWidth="1"/>
    <col min="11323" max="11323" width="12.88671875" style="33" customWidth="1"/>
    <col min="11324" max="11324" width="12.88671875" style="33" bestFit="1" customWidth="1"/>
    <col min="11325" max="11325" width="12.88671875" style="33" customWidth="1"/>
    <col min="11326" max="11326" width="12.88671875" style="33" bestFit="1" customWidth="1"/>
    <col min="11327" max="11327" width="12.88671875" style="33" customWidth="1"/>
    <col min="11328" max="11328" width="12.88671875" style="33" bestFit="1" customWidth="1"/>
    <col min="11329" max="11329" width="12.88671875" style="33" customWidth="1"/>
    <col min="11330" max="11330" width="12.88671875" style="33" bestFit="1" customWidth="1"/>
    <col min="11331" max="11331" width="12.88671875" style="33" customWidth="1"/>
    <col min="11332" max="11332" width="11.33203125" style="33" bestFit="1" customWidth="1"/>
    <col min="11333" max="11333" width="11.33203125" style="33" customWidth="1"/>
    <col min="11334" max="11334" width="12.88671875" style="33" bestFit="1" customWidth="1"/>
    <col min="11335" max="11335" width="12.88671875" style="33" customWidth="1"/>
    <col min="11336" max="11336" width="12.88671875" style="33" bestFit="1" customWidth="1"/>
    <col min="11337" max="11337" width="12.88671875" style="33" customWidth="1"/>
    <col min="11338" max="11338" width="12.88671875" style="33" bestFit="1" customWidth="1"/>
    <col min="11339" max="11339" width="12.88671875" style="33" customWidth="1"/>
    <col min="11340" max="11340" width="12.88671875" style="33" bestFit="1" customWidth="1"/>
    <col min="11341" max="11341" width="12.88671875" style="33" customWidth="1"/>
    <col min="11342" max="11342" width="12.88671875" style="33" bestFit="1" customWidth="1"/>
    <col min="11343" max="11343" width="12.88671875" style="33" customWidth="1"/>
    <col min="11344" max="11344" width="12.88671875" style="33" bestFit="1" customWidth="1"/>
    <col min="11345" max="11345" width="12.88671875" style="33" customWidth="1"/>
    <col min="11346" max="11346" width="12.88671875" style="33" bestFit="1" customWidth="1"/>
    <col min="11347" max="11347" width="12.88671875" style="33" customWidth="1"/>
    <col min="11348" max="11348" width="11.33203125" style="33" bestFit="1" customWidth="1"/>
    <col min="11349" max="11349" width="11.33203125" style="33" customWidth="1"/>
    <col min="11350" max="11350" width="12.88671875" style="33" bestFit="1" customWidth="1"/>
    <col min="11351" max="11351" width="12.88671875" style="33" customWidth="1"/>
    <col min="11352" max="11352" width="11.33203125" style="33" bestFit="1" customWidth="1"/>
    <col min="11353" max="11353" width="11.33203125" style="33" customWidth="1"/>
    <col min="11354" max="11354" width="11.33203125" style="33" bestFit="1" customWidth="1"/>
    <col min="11355" max="11355" width="11.33203125" style="33" customWidth="1"/>
    <col min="11356" max="11356" width="12.88671875" style="33" bestFit="1" customWidth="1"/>
    <col min="11357" max="11357" width="12.88671875" style="33" customWidth="1"/>
    <col min="11358" max="11358" width="12.88671875" style="33" bestFit="1" customWidth="1"/>
    <col min="11359" max="11359" width="12.88671875" style="33" customWidth="1"/>
    <col min="11360" max="11360" width="12.88671875" style="33" bestFit="1" customWidth="1"/>
    <col min="11361" max="11361" width="12.88671875" style="33" customWidth="1"/>
    <col min="11362" max="11362" width="12.88671875" style="33" bestFit="1" customWidth="1"/>
    <col min="11363" max="11363" width="12.88671875" style="33" customWidth="1"/>
    <col min="11364" max="11364" width="12.88671875" style="33" bestFit="1" customWidth="1"/>
    <col min="11365" max="11365" width="12.88671875" style="33" customWidth="1"/>
    <col min="11366" max="11366" width="12.88671875" style="33" bestFit="1" customWidth="1"/>
    <col min="11367" max="11367" width="12.88671875" style="33" customWidth="1"/>
    <col min="11368" max="11368" width="12.88671875" style="33" bestFit="1" customWidth="1"/>
    <col min="11369" max="11369" width="12.88671875" style="33" customWidth="1"/>
    <col min="11370" max="11370" width="12.88671875" style="33" bestFit="1" customWidth="1"/>
    <col min="11371" max="11371" width="12.88671875" style="33" customWidth="1"/>
    <col min="11372" max="11372" width="11.33203125" style="33" bestFit="1" customWidth="1"/>
    <col min="11373" max="11373" width="11.33203125" style="33" customWidth="1"/>
    <col min="11374" max="11374" width="11.33203125" style="33" bestFit="1" customWidth="1"/>
    <col min="11375" max="11375" width="11.33203125" style="33" customWidth="1"/>
    <col min="11376" max="11376" width="12.88671875" style="33" bestFit="1" customWidth="1"/>
    <col min="11377" max="11377" width="12.88671875" style="33" customWidth="1"/>
    <col min="11378" max="11378" width="12.88671875" style="33" bestFit="1" customWidth="1"/>
    <col min="11379" max="11379" width="12.88671875" style="33" customWidth="1"/>
    <col min="11380" max="11380" width="12.88671875" style="33" bestFit="1" customWidth="1"/>
    <col min="11381" max="11381" width="12.88671875" style="33" customWidth="1"/>
    <col min="11382" max="11382" width="11.33203125" style="33" bestFit="1" customWidth="1"/>
    <col min="11383" max="11383" width="11.33203125" style="33" customWidth="1"/>
    <col min="11384" max="11384" width="12.88671875" style="33" bestFit="1" customWidth="1"/>
    <col min="11385" max="11385" width="12.88671875" style="33" customWidth="1"/>
    <col min="11386" max="11386" width="11.33203125" style="33" bestFit="1" customWidth="1"/>
    <col min="11387" max="11387" width="11.33203125" style="33" customWidth="1"/>
    <col min="11388" max="11388" width="12.88671875" style="33" bestFit="1" customWidth="1"/>
    <col min="11389" max="11389" width="12.88671875" style="33" customWidth="1"/>
    <col min="11390" max="11390" width="11.33203125" style="33" bestFit="1" customWidth="1"/>
    <col min="11391" max="11391" width="11.33203125" style="33" customWidth="1"/>
    <col min="11392" max="11392" width="11.33203125" style="33" bestFit="1" customWidth="1"/>
    <col min="11393" max="11393" width="11.33203125" style="33" customWidth="1"/>
    <col min="11394" max="11394" width="13.109375" style="33" bestFit="1" customWidth="1"/>
    <col min="11395" max="11395" width="8.88671875" style="33"/>
    <col min="11396" max="11396" width="12" style="33" bestFit="1" customWidth="1"/>
    <col min="11397" max="11397" width="10.44140625" style="33" bestFit="1" customWidth="1"/>
    <col min="11398" max="11398" width="8.44140625" style="33" bestFit="1" customWidth="1"/>
    <col min="11399" max="11399" width="15" style="33" bestFit="1" customWidth="1"/>
    <col min="11400" max="11400" width="10.5546875" style="33" customWidth="1"/>
    <col min="11401" max="11520" width="8.88671875" style="33"/>
    <col min="11521" max="11521" width="10.5546875" style="33" bestFit="1" customWidth="1"/>
    <col min="11522" max="11522" width="12.88671875" style="33" bestFit="1" customWidth="1"/>
    <col min="11523" max="11523" width="12.88671875" style="33" customWidth="1"/>
    <col min="11524" max="11524" width="12.88671875" style="33" bestFit="1" customWidth="1"/>
    <col min="11525" max="11525" width="12.88671875" style="33" customWidth="1"/>
    <col min="11526" max="11526" width="14" style="33" bestFit="1" customWidth="1"/>
    <col min="11527" max="11527" width="14" style="33" customWidth="1"/>
    <col min="11528" max="11528" width="11.33203125" style="33" bestFit="1" customWidth="1"/>
    <col min="11529" max="11529" width="11.33203125" style="33" customWidth="1"/>
    <col min="11530" max="11530" width="12.88671875" style="33" bestFit="1" customWidth="1"/>
    <col min="11531" max="11531" width="12.88671875" style="33" customWidth="1"/>
    <col min="11532" max="11532" width="11.33203125" style="33" bestFit="1" customWidth="1"/>
    <col min="11533" max="11533" width="11.33203125" style="33" customWidth="1"/>
    <col min="11534" max="11534" width="12.88671875" style="33" bestFit="1" customWidth="1"/>
    <col min="11535" max="11535" width="12.88671875" style="33" customWidth="1"/>
    <col min="11536" max="11536" width="12.88671875" style="33" bestFit="1" customWidth="1"/>
    <col min="11537" max="11537" width="12.88671875" style="33" customWidth="1"/>
    <col min="11538" max="11538" width="12.88671875" style="33" bestFit="1" customWidth="1"/>
    <col min="11539" max="11539" width="12.88671875" style="33" customWidth="1"/>
    <col min="11540" max="11540" width="12.88671875" style="33" bestFit="1" customWidth="1"/>
    <col min="11541" max="11541" width="12.88671875" style="33" customWidth="1"/>
    <col min="11542" max="11542" width="12.88671875" style="33" bestFit="1" customWidth="1"/>
    <col min="11543" max="11543" width="12.88671875" style="33" customWidth="1"/>
    <col min="11544" max="11544" width="11.33203125" style="33" bestFit="1" customWidth="1"/>
    <col min="11545" max="11545" width="11.33203125" style="33" customWidth="1"/>
    <col min="11546" max="11546" width="12.88671875" style="33" bestFit="1" customWidth="1"/>
    <col min="11547" max="11547" width="12.88671875" style="33" customWidth="1"/>
    <col min="11548" max="11548" width="11.33203125" style="33" bestFit="1" customWidth="1"/>
    <col min="11549" max="11549" width="11.33203125" style="33" customWidth="1"/>
    <col min="11550" max="11550" width="12.88671875" style="33" bestFit="1" customWidth="1"/>
    <col min="11551" max="11551" width="12.88671875" style="33" customWidth="1"/>
    <col min="11552" max="11552" width="12.88671875" style="33" bestFit="1" customWidth="1"/>
    <col min="11553" max="11553" width="12.88671875" style="33" customWidth="1"/>
    <col min="11554" max="11554" width="12.88671875" style="33" bestFit="1" customWidth="1"/>
    <col min="11555" max="11555" width="12.88671875" style="33" customWidth="1"/>
    <col min="11556" max="11556" width="12.88671875" style="33" bestFit="1" customWidth="1"/>
    <col min="11557" max="11557" width="12.88671875" style="33" customWidth="1"/>
    <col min="11558" max="11558" width="11.33203125" style="33" bestFit="1" customWidth="1"/>
    <col min="11559" max="11559" width="11.33203125" style="33" customWidth="1"/>
    <col min="11560" max="11560" width="12.88671875" style="33" bestFit="1" customWidth="1"/>
    <col min="11561" max="11561" width="12.88671875" style="33" customWidth="1"/>
    <col min="11562" max="11562" width="12.88671875" style="33" bestFit="1" customWidth="1"/>
    <col min="11563" max="11563" width="12.88671875" style="33" customWidth="1"/>
    <col min="11564" max="11564" width="12.88671875" style="33" bestFit="1" customWidth="1"/>
    <col min="11565" max="11565" width="12.88671875" style="33" customWidth="1"/>
    <col min="11566" max="11566" width="11.33203125" style="33" bestFit="1" customWidth="1"/>
    <col min="11567" max="11567" width="11.33203125" style="33" customWidth="1"/>
    <col min="11568" max="11568" width="11.33203125" style="33" bestFit="1" customWidth="1"/>
    <col min="11569" max="11569" width="11.33203125" style="33" customWidth="1"/>
    <col min="11570" max="11570" width="11.33203125" style="33" bestFit="1" customWidth="1"/>
    <col min="11571" max="11571" width="11.33203125" style="33" customWidth="1"/>
    <col min="11572" max="11572" width="12.88671875" style="33" bestFit="1" customWidth="1"/>
    <col min="11573" max="11573" width="12.88671875" style="33" customWidth="1"/>
    <col min="11574" max="11574" width="12.88671875" style="33" bestFit="1" customWidth="1"/>
    <col min="11575" max="11575" width="12.88671875" style="33" customWidth="1"/>
    <col min="11576" max="11576" width="12.88671875" style="33" bestFit="1" customWidth="1"/>
    <col min="11577" max="11577" width="12.88671875" style="33" customWidth="1"/>
    <col min="11578" max="11578" width="12.88671875" style="33" bestFit="1" customWidth="1"/>
    <col min="11579" max="11579" width="12.88671875" style="33" customWidth="1"/>
    <col min="11580" max="11580" width="12.88671875" style="33" bestFit="1" customWidth="1"/>
    <col min="11581" max="11581" width="12.88671875" style="33" customWidth="1"/>
    <col min="11582" max="11582" width="12.88671875" style="33" bestFit="1" customWidth="1"/>
    <col min="11583" max="11583" width="12.88671875" style="33" customWidth="1"/>
    <col min="11584" max="11584" width="12.88671875" style="33" bestFit="1" customWidth="1"/>
    <col min="11585" max="11585" width="12.88671875" style="33" customWidth="1"/>
    <col min="11586" max="11586" width="12.88671875" style="33" bestFit="1" customWidth="1"/>
    <col min="11587" max="11587" width="12.88671875" style="33" customWidth="1"/>
    <col min="11588" max="11588" width="11.33203125" style="33" bestFit="1" customWidth="1"/>
    <col min="11589" max="11589" width="11.33203125" style="33" customWidth="1"/>
    <col min="11590" max="11590" width="12.88671875" style="33" bestFit="1" customWidth="1"/>
    <col min="11591" max="11591" width="12.88671875" style="33" customWidth="1"/>
    <col min="11592" max="11592" width="12.88671875" style="33" bestFit="1" customWidth="1"/>
    <col min="11593" max="11593" width="12.88671875" style="33" customWidth="1"/>
    <col min="11594" max="11594" width="12.88671875" style="33" bestFit="1" customWidth="1"/>
    <col min="11595" max="11595" width="12.88671875" style="33" customWidth="1"/>
    <col min="11596" max="11596" width="12.88671875" style="33" bestFit="1" customWidth="1"/>
    <col min="11597" max="11597" width="12.88671875" style="33" customWidth="1"/>
    <col min="11598" max="11598" width="12.88671875" style="33" bestFit="1" customWidth="1"/>
    <col min="11599" max="11599" width="12.88671875" style="33" customWidth="1"/>
    <col min="11600" max="11600" width="12.88671875" style="33" bestFit="1" customWidth="1"/>
    <col min="11601" max="11601" width="12.88671875" style="33" customWidth="1"/>
    <col min="11602" max="11602" width="12.88671875" style="33" bestFit="1" customWidth="1"/>
    <col min="11603" max="11603" width="12.88671875" style="33" customWidth="1"/>
    <col min="11604" max="11604" width="11.33203125" style="33" bestFit="1" customWidth="1"/>
    <col min="11605" max="11605" width="11.33203125" style="33" customWidth="1"/>
    <col min="11606" max="11606" width="12.88671875" style="33" bestFit="1" customWidth="1"/>
    <col min="11607" max="11607" width="12.88671875" style="33" customWidth="1"/>
    <col min="11608" max="11608" width="11.33203125" style="33" bestFit="1" customWidth="1"/>
    <col min="11609" max="11609" width="11.33203125" style="33" customWidth="1"/>
    <col min="11610" max="11610" width="11.33203125" style="33" bestFit="1" customWidth="1"/>
    <col min="11611" max="11611" width="11.33203125" style="33" customWidth="1"/>
    <col min="11612" max="11612" width="12.88671875" style="33" bestFit="1" customWidth="1"/>
    <col min="11613" max="11613" width="12.88671875" style="33" customWidth="1"/>
    <col min="11614" max="11614" width="12.88671875" style="33" bestFit="1" customWidth="1"/>
    <col min="11615" max="11615" width="12.88671875" style="33" customWidth="1"/>
    <col min="11616" max="11616" width="12.88671875" style="33" bestFit="1" customWidth="1"/>
    <col min="11617" max="11617" width="12.88671875" style="33" customWidth="1"/>
    <col min="11618" max="11618" width="12.88671875" style="33" bestFit="1" customWidth="1"/>
    <col min="11619" max="11619" width="12.88671875" style="33" customWidth="1"/>
    <col min="11620" max="11620" width="12.88671875" style="33" bestFit="1" customWidth="1"/>
    <col min="11621" max="11621" width="12.88671875" style="33" customWidth="1"/>
    <col min="11622" max="11622" width="12.88671875" style="33" bestFit="1" customWidth="1"/>
    <col min="11623" max="11623" width="12.88671875" style="33" customWidth="1"/>
    <col min="11624" max="11624" width="12.88671875" style="33" bestFit="1" customWidth="1"/>
    <col min="11625" max="11625" width="12.88671875" style="33" customWidth="1"/>
    <col min="11626" max="11626" width="12.88671875" style="33" bestFit="1" customWidth="1"/>
    <col min="11627" max="11627" width="12.88671875" style="33" customWidth="1"/>
    <col min="11628" max="11628" width="11.33203125" style="33" bestFit="1" customWidth="1"/>
    <col min="11629" max="11629" width="11.33203125" style="33" customWidth="1"/>
    <col min="11630" max="11630" width="11.33203125" style="33" bestFit="1" customWidth="1"/>
    <col min="11631" max="11631" width="11.33203125" style="33" customWidth="1"/>
    <col min="11632" max="11632" width="12.88671875" style="33" bestFit="1" customWidth="1"/>
    <col min="11633" max="11633" width="12.88671875" style="33" customWidth="1"/>
    <col min="11634" max="11634" width="12.88671875" style="33" bestFit="1" customWidth="1"/>
    <col min="11635" max="11635" width="12.88671875" style="33" customWidth="1"/>
    <col min="11636" max="11636" width="12.88671875" style="33" bestFit="1" customWidth="1"/>
    <col min="11637" max="11637" width="12.88671875" style="33" customWidth="1"/>
    <col min="11638" max="11638" width="11.33203125" style="33" bestFit="1" customWidth="1"/>
    <col min="11639" max="11639" width="11.33203125" style="33" customWidth="1"/>
    <col min="11640" max="11640" width="12.88671875" style="33" bestFit="1" customWidth="1"/>
    <col min="11641" max="11641" width="12.88671875" style="33" customWidth="1"/>
    <col min="11642" max="11642" width="11.33203125" style="33" bestFit="1" customWidth="1"/>
    <col min="11643" max="11643" width="11.33203125" style="33" customWidth="1"/>
    <col min="11644" max="11644" width="12.88671875" style="33" bestFit="1" customWidth="1"/>
    <col min="11645" max="11645" width="12.88671875" style="33" customWidth="1"/>
    <col min="11646" max="11646" width="11.33203125" style="33" bestFit="1" customWidth="1"/>
    <col min="11647" max="11647" width="11.33203125" style="33" customWidth="1"/>
    <col min="11648" max="11648" width="11.33203125" style="33" bestFit="1" customWidth="1"/>
    <col min="11649" max="11649" width="11.33203125" style="33" customWidth="1"/>
    <col min="11650" max="11650" width="13.109375" style="33" bestFit="1" customWidth="1"/>
    <col min="11651" max="11651" width="8.88671875" style="33"/>
    <col min="11652" max="11652" width="12" style="33" bestFit="1" customWidth="1"/>
    <col min="11653" max="11653" width="10.44140625" style="33" bestFit="1" customWidth="1"/>
    <col min="11654" max="11654" width="8.44140625" style="33" bestFit="1" customWidth="1"/>
    <col min="11655" max="11655" width="15" style="33" bestFit="1" customWidth="1"/>
    <col min="11656" max="11656" width="10.5546875" style="33" customWidth="1"/>
    <col min="11657" max="11776" width="8.88671875" style="33"/>
    <col min="11777" max="11777" width="10.5546875" style="33" bestFit="1" customWidth="1"/>
    <col min="11778" max="11778" width="12.88671875" style="33" bestFit="1" customWidth="1"/>
    <col min="11779" max="11779" width="12.88671875" style="33" customWidth="1"/>
    <col min="11780" max="11780" width="12.88671875" style="33" bestFit="1" customWidth="1"/>
    <col min="11781" max="11781" width="12.88671875" style="33" customWidth="1"/>
    <col min="11782" max="11782" width="14" style="33" bestFit="1" customWidth="1"/>
    <col min="11783" max="11783" width="14" style="33" customWidth="1"/>
    <col min="11784" max="11784" width="11.33203125" style="33" bestFit="1" customWidth="1"/>
    <col min="11785" max="11785" width="11.33203125" style="33" customWidth="1"/>
    <col min="11786" max="11786" width="12.88671875" style="33" bestFit="1" customWidth="1"/>
    <col min="11787" max="11787" width="12.88671875" style="33" customWidth="1"/>
    <col min="11788" max="11788" width="11.33203125" style="33" bestFit="1" customWidth="1"/>
    <col min="11789" max="11789" width="11.33203125" style="33" customWidth="1"/>
    <col min="11790" max="11790" width="12.88671875" style="33" bestFit="1" customWidth="1"/>
    <col min="11791" max="11791" width="12.88671875" style="33" customWidth="1"/>
    <col min="11792" max="11792" width="12.88671875" style="33" bestFit="1" customWidth="1"/>
    <col min="11793" max="11793" width="12.88671875" style="33" customWidth="1"/>
    <col min="11794" max="11794" width="12.88671875" style="33" bestFit="1" customWidth="1"/>
    <col min="11795" max="11795" width="12.88671875" style="33" customWidth="1"/>
    <col min="11796" max="11796" width="12.88671875" style="33" bestFit="1" customWidth="1"/>
    <col min="11797" max="11797" width="12.88671875" style="33" customWidth="1"/>
    <col min="11798" max="11798" width="12.88671875" style="33" bestFit="1" customWidth="1"/>
    <col min="11799" max="11799" width="12.88671875" style="33" customWidth="1"/>
    <col min="11800" max="11800" width="11.33203125" style="33" bestFit="1" customWidth="1"/>
    <col min="11801" max="11801" width="11.33203125" style="33" customWidth="1"/>
    <col min="11802" max="11802" width="12.88671875" style="33" bestFit="1" customWidth="1"/>
    <col min="11803" max="11803" width="12.88671875" style="33" customWidth="1"/>
    <col min="11804" max="11804" width="11.33203125" style="33" bestFit="1" customWidth="1"/>
    <col min="11805" max="11805" width="11.33203125" style="33" customWidth="1"/>
    <col min="11806" max="11806" width="12.88671875" style="33" bestFit="1" customWidth="1"/>
    <col min="11807" max="11807" width="12.88671875" style="33" customWidth="1"/>
    <col min="11808" max="11808" width="12.88671875" style="33" bestFit="1" customWidth="1"/>
    <col min="11809" max="11809" width="12.88671875" style="33" customWidth="1"/>
    <col min="11810" max="11810" width="12.88671875" style="33" bestFit="1" customWidth="1"/>
    <col min="11811" max="11811" width="12.88671875" style="33" customWidth="1"/>
    <col min="11812" max="11812" width="12.88671875" style="33" bestFit="1" customWidth="1"/>
    <col min="11813" max="11813" width="12.88671875" style="33" customWidth="1"/>
    <col min="11814" max="11814" width="11.33203125" style="33" bestFit="1" customWidth="1"/>
    <col min="11815" max="11815" width="11.33203125" style="33" customWidth="1"/>
    <col min="11816" max="11816" width="12.88671875" style="33" bestFit="1" customWidth="1"/>
    <col min="11817" max="11817" width="12.88671875" style="33" customWidth="1"/>
    <col min="11818" max="11818" width="12.88671875" style="33" bestFit="1" customWidth="1"/>
    <col min="11819" max="11819" width="12.88671875" style="33" customWidth="1"/>
    <col min="11820" max="11820" width="12.88671875" style="33" bestFit="1" customWidth="1"/>
    <col min="11821" max="11821" width="12.88671875" style="33" customWidth="1"/>
    <col min="11822" max="11822" width="11.33203125" style="33" bestFit="1" customWidth="1"/>
    <col min="11823" max="11823" width="11.33203125" style="33" customWidth="1"/>
    <col min="11824" max="11824" width="11.33203125" style="33" bestFit="1" customWidth="1"/>
    <col min="11825" max="11825" width="11.33203125" style="33" customWidth="1"/>
    <col min="11826" max="11826" width="11.33203125" style="33" bestFit="1" customWidth="1"/>
    <col min="11827" max="11827" width="11.33203125" style="33" customWidth="1"/>
    <col min="11828" max="11828" width="12.88671875" style="33" bestFit="1" customWidth="1"/>
    <col min="11829" max="11829" width="12.88671875" style="33" customWidth="1"/>
    <col min="11830" max="11830" width="12.88671875" style="33" bestFit="1" customWidth="1"/>
    <col min="11831" max="11831" width="12.88671875" style="33" customWidth="1"/>
    <col min="11832" max="11832" width="12.88671875" style="33" bestFit="1" customWidth="1"/>
    <col min="11833" max="11833" width="12.88671875" style="33" customWidth="1"/>
    <col min="11834" max="11834" width="12.88671875" style="33" bestFit="1" customWidth="1"/>
    <col min="11835" max="11835" width="12.88671875" style="33" customWidth="1"/>
    <col min="11836" max="11836" width="12.88671875" style="33" bestFit="1" customWidth="1"/>
    <col min="11837" max="11837" width="12.88671875" style="33" customWidth="1"/>
    <col min="11838" max="11838" width="12.88671875" style="33" bestFit="1" customWidth="1"/>
    <col min="11839" max="11839" width="12.88671875" style="33" customWidth="1"/>
    <col min="11840" max="11840" width="12.88671875" style="33" bestFit="1" customWidth="1"/>
    <col min="11841" max="11841" width="12.88671875" style="33" customWidth="1"/>
    <col min="11842" max="11842" width="12.88671875" style="33" bestFit="1" customWidth="1"/>
    <col min="11843" max="11843" width="12.88671875" style="33" customWidth="1"/>
    <col min="11844" max="11844" width="11.33203125" style="33" bestFit="1" customWidth="1"/>
    <col min="11845" max="11845" width="11.33203125" style="33" customWidth="1"/>
    <col min="11846" max="11846" width="12.88671875" style="33" bestFit="1" customWidth="1"/>
    <col min="11847" max="11847" width="12.88671875" style="33" customWidth="1"/>
    <col min="11848" max="11848" width="12.88671875" style="33" bestFit="1" customWidth="1"/>
    <col min="11849" max="11849" width="12.88671875" style="33" customWidth="1"/>
    <col min="11850" max="11850" width="12.88671875" style="33" bestFit="1" customWidth="1"/>
    <col min="11851" max="11851" width="12.88671875" style="33" customWidth="1"/>
    <col min="11852" max="11852" width="12.88671875" style="33" bestFit="1" customWidth="1"/>
    <col min="11853" max="11853" width="12.88671875" style="33" customWidth="1"/>
    <col min="11854" max="11854" width="12.88671875" style="33" bestFit="1" customWidth="1"/>
    <col min="11855" max="11855" width="12.88671875" style="33" customWidth="1"/>
    <col min="11856" max="11856" width="12.88671875" style="33" bestFit="1" customWidth="1"/>
    <col min="11857" max="11857" width="12.88671875" style="33" customWidth="1"/>
    <col min="11858" max="11858" width="12.88671875" style="33" bestFit="1" customWidth="1"/>
    <col min="11859" max="11859" width="12.88671875" style="33" customWidth="1"/>
    <col min="11860" max="11860" width="11.33203125" style="33" bestFit="1" customWidth="1"/>
    <col min="11861" max="11861" width="11.33203125" style="33" customWidth="1"/>
    <col min="11862" max="11862" width="12.88671875" style="33" bestFit="1" customWidth="1"/>
    <col min="11863" max="11863" width="12.88671875" style="33" customWidth="1"/>
    <col min="11864" max="11864" width="11.33203125" style="33" bestFit="1" customWidth="1"/>
    <col min="11865" max="11865" width="11.33203125" style="33" customWidth="1"/>
    <col min="11866" max="11866" width="11.33203125" style="33" bestFit="1" customWidth="1"/>
    <col min="11867" max="11867" width="11.33203125" style="33" customWidth="1"/>
    <col min="11868" max="11868" width="12.88671875" style="33" bestFit="1" customWidth="1"/>
    <col min="11869" max="11869" width="12.88671875" style="33" customWidth="1"/>
    <col min="11870" max="11870" width="12.88671875" style="33" bestFit="1" customWidth="1"/>
    <col min="11871" max="11871" width="12.88671875" style="33" customWidth="1"/>
    <col min="11872" max="11872" width="12.88671875" style="33" bestFit="1" customWidth="1"/>
    <col min="11873" max="11873" width="12.88671875" style="33" customWidth="1"/>
    <col min="11874" max="11874" width="12.88671875" style="33" bestFit="1" customWidth="1"/>
    <col min="11875" max="11875" width="12.88671875" style="33" customWidth="1"/>
    <col min="11876" max="11876" width="12.88671875" style="33" bestFit="1" customWidth="1"/>
    <col min="11877" max="11877" width="12.88671875" style="33" customWidth="1"/>
    <col min="11878" max="11878" width="12.88671875" style="33" bestFit="1" customWidth="1"/>
    <col min="11879" max="11879" width="12.88671875" style="33" customWidth="1"/>
    <col min="11880" max="11880" width="12.88671875" style="33" bestFit="1" customWidth="1"/>
    <col min="11881" max="11881" width="12.88671875" style="33" customWidth="1"/>
    <col min="11882" max="11882" width="12.88671875" style="33" bestFit="1" customWidth="1"/>
    <col min="11883" max="11883" width="12.88671875" style="33" customWidth="1"/>
    <col min="11884" max="11884" width="11.33203125" style="33" bestFit="1" customWidth="1"/>
    <col min="11885" max="11885" width="11.33203125" style="33" customWidth="1"/>
    <col min="11886" max="11886" width="11.33203125" style="33" bestFit="1" customWidth="1"/>
    <col min="11887" max="11887" width="11.33203125" style="33" customWidth="1"/>
    <col min="11888" max="11888" width="12.88671875" style="33" bestFit="1" customWidth="1"/>
    <col min="11889" max="11889" width="12.88671875" style="33" customWidth="1"/>
    <col min="11890" max="11890" width="12.88671875" style="33" bestFit="1" customWidth="1"/>
    <col min="11891" max="11891" width="12.88671875" style="33" customWidth="1"/>
    <col min="11892" max="11892" width="12.88671875" style="33" bestFit="1" customWidth="1"/>
    <col min="11893" max="11893" width="12.88671875" style="33" customWidth="1"/>
    <col min="11894" max="11894" width="11.33203125" style="33" bestFit="1" customWidth="1"/>
    <col min="11895" max="11895" width="11.33203125" style="33" customWidth="1"/>
    <col min="11896" max="11896" width="12.88671875" style="33" bestFit="1" customWidth="1"/>
    <col min="11897" max="11897" width="12.88671875" style="33" customWidth="1"/>
    <col min="11898" max="11898" width="11.33203125" style="33" bestFit="1" customWidth="1"/>
    <col min="11899" max="11899" width="11.33203125" style="33" customWidth="1"/>
    <col min="11900" max="11900" width="12.88671875" style="33" bestFit="1" customWidth="1"/>
    <col min="11901" max="11901" width="12.88671875" style="33" customWidth="1"/>
    <col min="11902" max="11902" width="11.33203125" style="33" bestFit="1" customWidth="1"/>
    <col min="11903" max="11903" width="11.33203125" style="33" customWidth="1"/>
    <col min="11904" max="11904" width="11.33203125" style="33" bestFit="1" customWidth="1"/>
    <col min="11905" max="11905" width="11.33203125" style="33" customWidth="1"/>
    <col min="11906" max="11906" width="13.109375" style="33" bestFit="1" customWidth="1"/>
    <col min="11907" max="11907" width="8.88671875" style="33"/>
    <col min="11908" max="11908" width="12" style="33" bestFit="1" customWidth="1"/>
    <col min="11909" max="11909" width="10.44140625" style="33" bestFit="1" customWidth="1"/>
    <col min="11910" max="11910" width="8.44140625" style="33" bestFit="1" customWidth="1"/>
    <col min="11911" max="11911" width="15" style="33" bestFit="1" customWidth="1"/>
    <col min="11912" max="11912" width="10.5546875" style="33" customWidth="1"/>
    <col min="11913" max="12032" width="8.88671875" style="33"/>
    <col min="12033" max="12033" width="10.5546875" style="33" bestFit="1" customWidth="1"/>
    <col min="12034" max="12034" width="12.88671875" style="33" bestFit="1" customWidth="1"/>
    <col min="12035" max="12035" width="12.88671875" style="33" customWidth="1"/>
    <col min="12036" max="12036" width="12.88671875" style="33" bestFit="1" customWidth="1"/>
    <col min="12037" max="12037" width="12.88671875" style="33" customWidth="1"/>
    <col min="12038" max="12038" width="14" style="33" bestFit="1" customWidth="1"/>
    <col min="12039" max="12039" width="14" style="33" customWidth="1"/>
    <col min="12040" max="12040" width="11.33203125" style="33" bestFit="1" customWidth="1"/>
    <col min="12041" max="12041" width="11.33203125" style="33" customWidth="1"/>
    <col min="12042" max="12042" width="12.88671875" style="33" bestFit="1" customWidth="1"/>
    <col min="12043" max="12043" width="12.88671875" style="33" customWidth="1"/>
    <col min="12044" max="12044" width="11.33203125" style="33" bestFit="1" customWidth="1"/>
    <col min="12045" max="12045" width="11.33203125" style="33" customWidth="1"/>
    <col min="12046" max="12046" width="12.88671875" style="33" bestFit="1" customWidth="1"/>
    <col min="12047" max="12047" width="12.88671875" style="33" customWidth="1"/>
    <col min="12048" max="12048" width="12.88671875" style="33" bestFit="1" customWidth="1"/>
    <col min="12049" max="12049" width="12.88671875" style="33" customWidth="1"/>
    <col min="12050" max="12050" width="12.88671875" style="33" bestFit="1" customWidth="1"/>
    <col min="12051" max="12051" width="12.88671875" style="33" customWidth="1"/>
    <col min="12052" max="12052" width="12.88671875" style="33" bestFit="1" customWidth="1"/>
    <col min="12053" max="12053" width="12.88671875" style="33" customWidth="1"/>
    <col min="12054" max="12054" width="12.88671875" style="33" bestFit="1" customWidth="1"/>
    <col min="12055" max="12055" width="12.88671875" style="33" customWidth="1"/>
    <col min="12056" max="12056" width="11.33203125" style="33" bestFit="1" customWidth="1"/>
    <col min="12057" max="12057" width="11.33203125" style="33" customWidth="1"/>
    <col min="12058" max="12058" width="12.88671875" style="33" bestFit="1" customWidth="1"/>
    <col min="12059" max="12059" width="12.88671875" style="33" customWidth="1"/>
    <col min="12060" max="12060" width="11.33203125" style="33" bestFit="1" customWidth="1"/>
    <col min="12061" max="12061" width="11.33203125" style="33" customWidth="1"/>
    <col min="12062" max="12062" width="12.88671875" style="33" bestFit="1" customWidth="1"/>
    <col min="12063" max="12063" width="12.88671875" style="33" customWidth="1"/>
    <col min="12064" max="12064" width="12.88671875" style="33" bestFit="1" customWidth="1"/>
    <col min="12065" max="12065" width="12.88671875" style="33" customWidth="1"/>
    <col min="12066" max="12066" width="12.88671875" style="33" bestFit="1" customWidth="1"/>
    <col min="12067" max="12067" width="12.88671875" style="33" customWidth="1"/>
    <col min="12068" max="12068" width="12.88671875" style="33" bestFit="1" customWidth="1"/>
    <col min="12069" max="12069" width="12.88671875" style="33" customWidth="1"/>
    <col min="12070" max="12070" width="11.33203125" style="33" bestFit="1" customWidth="1"/>
    <col min="12071" max="12071" width="11.33203125" style="33" customWidth="1"/>
    <col min="12072" max="12072" width="12.88671875" style="33" bestFit="1" customWidth="1"/>
    <col min="12073" max="12073" width="12.88671875" style="33" customWidth="1"/>
    <col min="12074" max="12074" width="12.88671875" style="33" bestFit="1" customWidth="1"/>
    <col min="12075" max="12075" width="12.88671875" style="33" customWidth="1"/>
    <col min="12076" max="12076" width="12.88671875" style="33" bestFit="1" customWidth="1"/>
    <col min="12077" max="12077" width="12.88671875" style="33" customWidth="1"/>
    <col min="12078" max="12078" width="11.33203125" style="33" bestFit="1" customWidth="1"/>
    <col min="12079" max="12079" width="11.33203125" style="33" customWidth="1"/>
    <col min="12080" max="12080" width="11.33203125" style="33" bestFit="1" customWidth="1"/>
    <col min="12081" max="12081" width="11.33203125" style="33" customWidth="1"/>
    <col min="12082" max="12082" width="11.33203125" style="33" bestFit="1" customWidth="1"/>
    <col min="12083" max="12083" width="11.33203125" style="33" customWidth="1"/>
    <col min="12084" max="12084" width="12.88671875" style="33" bestFit="1" customWidth="1"/>
    <col min="12085" max="12085" width="12.88671875" style="33" customWidth="1"/>
    <col min="12086" max="12086" width="12.88671875" style="33" bestFit="1" customWidth="1"/>
    <col min="12087" max="12087" width="12.88671875" style="33" customWidth="1"/>
    <col min="12088" max="12088" width="12.88671875" style="33" bestFit="1" customWidth="1"/>
    <col min="12089" max="12089" width="12.88671875" style="33" customWidth="1"/>
    <col min="12090" max="12090" width="12.88671875" style="33" bestFit="1" customWidth="1"/>
    <col min="12091" max="12091" width="12.88671875" style="33" customWidth="1"/>
    <col min="12092" max="12092" width="12.88671875" style="33" bestFit="1" customWidth="1"/>
    <col min="12093" max="12093" width="12.88671875" style="33" customWidth="1"/>
    <col min="12094" max="12094" width="12.88671875" style="33" bestFit="1" customWidth="1"/>
    <col min="12095" max="12095" width="12.88671875" style="33" customWidth="1"/>
    <col min="12096" max="12096" width="12.88671875" style="33" bestFit="1" customWidth="1"/>
    <col min="12097" max="12097" width="12.88671875" style="33" customWidth="1"/>
    <col min="12098" max="12098" width="12.88671875" style="33" bestFit="1" customWidth="1"/>
    <col min="12099" max="12099" width="12.88671875" style="33" customWidth="1"/>
    <col min="12100" max="12100" width="11.33203125" style="33" bestFit="1" customWidth="1"/>
    <col min="12101" max="12101" width="11.33203125" style="33" customWidth="1"/>
    <col min="12102" max="12102" width="12.88671875" style="33" bestFit="1" customWidth="1"/>
    <col min="12103" max="12103" width="12.88671875" style="33" customWidth="1"/>
    <col min="12104" max="12104" width="12.88671875" style="33" bestFit="1" customWidth="1"/>
    <col min="12105" max="12105" width="12.88671875" style="33" customWidth="1"/>
    <col min="12106" max="12106" width="12.88671875" style="33" bestFit="1" customWidth="1"/>
    <col min="12107" max="12107" width="12.88671875" style="33" customWidth="1"/>
    <col min="12108" max="12108" width="12.88671875" style="33" bestFit="1" customWidth="1"/>
    <col min="12109" max="12109" width="12.88671875" style="33" customWidth="1"/>
    <col min="12110" max="12110" width="12.88671875" style="33" bestFit="1" customWidth="1"/>
    <col min="12111" max="12111" width="12.88671875" style="33" customWidth="1"/>
    <col min="12112" max="12112" width="12.88671875" style="33" bestFit="1" customWidth="1"/>
    <col min="12113" max="12113" width="12.88671875" style="33" customWidth="1"/>
    <col min="12114" max="12114" width="12.88671875" style="33" bestFit="1" customWidth="1"/>
    <col min="12115" max="12115" width="12.88671875" style="33" customWidth="1"/>
    <col min="12116" max="12116" width="11.33203125" style="33" bestFit="1" customWidth="1"/>
    <col min="12117" max="12117" width="11.33203125" style="33" customWidth="1"/>
    <col min="12118" max="12118" width="12.88671875" style="33" bestFit="1" customWidth="1"/>
    <col min="12119" max="12119" width="12.88671875" style="33" customWidth="1"/>
    <col min="12120" max="12120" width="11.33203125" style="33" bestFit="1" customWidth="1"/>
    <col min="12121" max="12121" width="11.33203125" style="33" customWidth="1"/>
    <col min="12122" max="12122" width="11.33203125" style="33" bestFit="1" customWidth="1"/>
    <col min="12123" max="12123" width="11.33203125" style="33" customWidth="1"/>
    <col min="12124" max="12124" width="12.88671875" style="33" bestFit="1" customWidth="1"/>
    <col min="12125" max="12125" width="12.88671875" style="33" customWidth="1"/>
    <col min="12126" max="12126" width="12.88671875" style="33" bestFit="1" customWidth="1"/>
    <col min="12127" max="12127" width="12.88671875" style="33" customWidth="1"/>
    <col min="12128" max="12128" width="12.88671875" style="33" bestFit="1" customWidth="1"/>
    <col min="12129" max="12129" width="12.88671875" style="33" customWidth="1"/>
    <col min="12130" max="12130" width="12.88671875" style="33" bestFit="1" customWidth="1"/>
    <col min="12131" max="12131" width="12.88671875" style="33" customWidth="1"/>
    <col min="12132" max="12132" width="12.88671875" style="33" bestFit="1" customWidth="1"/>
    <col min="12133" max="12133" width="12.88671875" style="33" customWidth="1"/>
    <col min="12134" max="12134" width="12.88671875" style="33" bestFit="1" customWidth="1"/>
    <col min="12135" max="12135" width="12.88671875" style="33" customWidth="1"/>
    <col min="12136" max="12136" width="12.88671875" style="33" bestFit="1" customWidth="1"/>
    <col min="12137" max="12137" width="12.88671875" style="33" customWidth="1"/>
    <col min="12138" max="12138" width="12.88671875" style="33" bestFit="1" customWidth="1"/>
    <col min="12139" max="12139" width="12.88671875" style="33" customWidth="1"/>
    <col min="12140" max="12140" width="11.33203125" style="33" bestFit="1" customWidth="1"/>
    <col min="12141" max="12141" width="11.33203125" style="33" customWidth="1"/>
    <col min="12142" max="12142" width="11.33203125" style="33" bestFit="1" customWidth="1"/>
    <col min="12143" max="12143" width="11.33203125" style="33" customWidth="1"/>
    <col min="12144" max="12144" width="12.88671875" style="33" bestFit="1" customWidth="1"/>
    <col min="12145" max="12145" width="12.88671875" style="33" customWidth="1"/>
    <col min="12146" max="12146" width="12.88671875" style="33" bestFit="1" customWidth="1"/>
    <col min="12147" max="12147" width="12.88671875" style="33" customWidth="1"/>
    <col min="12148" max="12148" width="12.88671875" style="33" bestFit="1" customWidth="1"/>
    <col min="12149" max="12149" width="12.88671875" style="33" customWidth="1"/>
    <col min="12150" max="12150" width="11.33203125" style="33" bestFit="1" customWidth="1"/>
    <col min="12151" max="12151" width="11.33203125" style="33" customWidth="1"/>
    <col min="12152" max="12152" width="12.88671875" style="33" bestFit="1" customWidth="1"/>
    <col min="12153" max="12153" width="12.88671875" style="33" customWidth="1"/>
    <col min="12154" max="12154" width="11.33203125" style="33" bestFit="1" customWidth="1"/>
    <col min="12155" max="12155" width="11.33203125" style="33" customWidth="1"/>
    <col min="12156" max="12156" width="12.88671875" style="33" bestFit="1" customWidth="1"/>
    <col min="12157" max="12157" width="12.88671875" style="33" customWidth="1"/>
    <col min="12158" max="12158" width="11.33203125" style="33" bestFit="1" customWidth="1"/>
    <col min="12159" max="12159" width="11.33203125" style="33" customWidth="1"/>
    <col min="12160" max="12160" width="11.33203125" style="33" bestFit="1" customWidth="1"/>
    <col min="12161" max="12161" width="11.33203125" style="33" customWidth="1"/>
    <col min="12162" max="12162" width="13.109375" style="33" bestFit="1" customWidth="1"/>
    <col min="12163" max="12163" width="8.88671875" style="33"/>
    <col min="12164" max="12164" width="12" style="33" bestFit="1" customWidth="1"/>
    <col min="12165" max="12165" width="10.44140625" style="33" bestFit="1" customWidth="1"/>
    <col min="12166" max="12166" width="8.44140625" style="33" bestFit="1" customWidth="1"/>
    <col min="12167" max="12167" width="15" style="33" bestFit="1" customWidth="1"/>
    <col min="12168" max="12168" width="10.5546875" style="33" customWidth="1"/>
    <col min="12169" max="12288" width="8.88671875" style="33"/>
    <col min="12289" max="12289" width="10.5546875" style="33" bestFit="1" customWidth="1"/>
    <col min="12290" max="12290" width="12.88671875" style="33" bestFit="1" customWidth="1"/>
    <col min="12291" max="12291" width="12.88671875" style="33" customWidth="1"/>
    <col min="12292" max="12292" width="12.88671875" style="33" bestFit="1" customWidth="1"/>
    <col min="12293" max="12293" width="12.88671875" style="33" customWidth="1"/>
    <col min="12294" max="12294" width="14" style="33" bestFit="1" customWidth="1"/>
    <col min="12295" max="12295" width="14" style="33" customWidth="1"/>
    <col min="12296" max="12296" width="11.33203125" style="33" bestFit="1" customWidth="1"/>
    <col min="12297" max="12297" width="11.33203125" style="33" customWidth="1"/>
    <col min="12298" max="12298" width="12.88671875" style="33" bestFit="1" customWidth="1"/>
    <col min="12299" max="12299" width="12.88671875" style="33" customWidth="1"/>
    <col min="12300" max="12300" width="11.33203125" style="33" bestFit="1" customWidth="1"/>
    <col min="12301" max="12301" width="11.33203125" style="33" customWidth="1"/>
    <col min="12302" max="12302" width="12.88671875" style="33" bestFit="1" customWidth="1"/>
    <col min="12303" max="12303" width="12.88671875" style="33" customWidth="1"/>
    <col min="12304" max="12304" width="12.88671875" style="33" bestFit="1" customWidth="1"/>
    <col min="12305" max="12305" width="12.88671875" style="33" customWidth="1"/>
    <col min="12306" max="12306" width="12.88671875" style="33" bestFit="1" customWidth="1"/>
    <col min="12307" max="12307" width="12.88671875" style="33" customWidth="1"/>
    <col min="12308" max="12308" width="12.88671875" style="33" bestFit="1" customWidth="1"/>
    <col min="12309" max="12309" width="12.88671875" style="33" customWidth="1"/>
    <col min="12310" max="12310" width="12.88671875" style="33" bestFit="1" customWidth="1"/>
    <col min="12311" max="12311" width="12.88671875" style="33" customWidth="1"/>
    <col min="12312" max="12312" width="11.33203125" style="33" bestFit="1" customWidth="1"/>
    <col min="12313" max="12313" width="11.33203125" style="33" customWidth="1"/>
    <col min="12314" max="12314" width="12.88671875" style="33" bestFit="1" customWidth="1"/>
    <col min="12315" max="12315" width="12.88671875" style="33" customWidth="1"/>
    <col min="12316" max="12316" width="11.33203125" style="33" bestFit="1" customWidth="1"/>
    <col min="12317" max="12317" width="11.33203125" style="33" customWidth="1"/>
    <col min="12318" max="12318" width="12.88671875" style="33" bestFit="1" customWidth="1"/>
    <col min="12319" max="12319" width="12.88671875" style="33" customWidth="1"/>
    <col min="12320" max="12320" width="12.88671875" style="33" bestFit="1" customWidth="1"/>
    <col min="12321" max="12321" width="12.88671875" style="33" customWidth="1"/>
    <col min="12322" max="12322" width="12.88671875" style="33" bestFit="1" customWidth="1"/>
    <col min="12323" max="12323" width="12.88671875" style="33" customWidth="1"/>
    <col min="12324" max="12324" width="12.88671875" style="33" bestFit="1" customWidth="1"/>
    <col min="12325" max="12325" width="12.88671875" style="33" customWidth="1"/>
    <col min="12326" max="12326" width="11.33203125" style="33" bestFit="1" customWidth="1"/>
    <col min="12327" max="12327" width="11.33203125" style="33" customWidth="1"/>
    <col min="12328" max="12328" width="12.88671875" style="33" bestFit="1" customWidth="1"/>
    <col min="12329" max="12329" width="12.88671875" style="33" customWidth="1"/>
    <col min="12330" max="12330" width="12.88671875" style="33" bestFit="1" customWidth="1"/>
    <col min="12331" max="12331" width="12.88671875" style="33" customWidth="1"/>
    <col min="12332" max="12332" width="12.88671875" style="33" bestFit="1" customWidth="1"/>
    <col min="12333" max="12333" width="12.88671875" style="33" customWidth="1"/>
    <col min="12334" max="12334" width="11.33203125" style="33" bestFit="1" customWidth="1"/>
    <col min="12335" max="12335" width="11.33203125" style="33" customWidth="1"/>
    <col min="12336" max="12336" width="11.33203125" style="33" bestFit="1" customWidth="1"/>
    <col min="12337" max="12337" width="11.33203125" style="33" customWidth="1"/>
    <col min="12338" max="12338" width="11.33203125" style="33" bestFit="1" customWidth="1"/>
    <col min="12339" max="12339" width="11.33203125" style="33" customWidth="1"/>
    <col min="12340" max="12340" width="12.88671875" style="33" bestFit="1" customWidth="1"/>
    <col min="12341" max="12341" width="12.88671875" style="33" customWidth="1"/>
    <col min="12342" max="12342" width="12.88671875" style="33" bestFit="1" customWidth="1"/>
    <col min="12343" max="12343" width="12.88671875" style="33" customWidth="1"/>
    <col min="12344" max="12344" width="12.88671875" style="33" bestFit="1" customWidth="1"/>
    <col min="12345" max="12345" width="12.88671875" style="33" customWidth="1"/>
    <col min="12346" max="12346" width="12.88671875" style="33" bestFit="1" customWidth="1"/>
    <col min="12347" max="12347" width="12.88671875" style="33" customWidth="1"/>
    <col min="12348" max="12348" width="12.88671875" style="33" bestFit="1" customWidth="1"/>
    <col min="12349" max="12349" width="12.88671875" style="33" customWidth="1"/>
    <col min="12350" max="12350" width="12.88671875" style="33" bestFit="1" customWidth="1"/>
    <col min="12351" max="12351" width="12.88671875" style="33" customWidth="1"/>
    <col min="12352" max="12352" width="12.88671875" style="33" bestFit="1" customWidth="1"/>
    <col min="12353" max="12353" width="12.88671875" style="33" customWidth="1"/>
    <col min="12354" max="12354" width="12.88671875" style="33" bestFit="1" customWidth="1"/>
    <col min="12355" max="12355" width="12.88671875" style="33" customWidth="1"/>
    <col min="12356" max="12356" width="11.33203125" style="33" bestFit="1" customWidth="1"/>
    <col min="12357" max="12357" width="11.33203125" style="33" customWidth="1"/>
    <col min="12358" max="12358" width="12.88671875" style="33" bestFit="1" customWidth="1"/>
    <col min="12359" max="12359" width="12.88671875" style="33" customWidth="1"/>
    <col min="12360" max="12360" width="12.88671875" style="33" bestFit="1" customWidth="1"/>
    <col min="12361" max="12361" width="12.88671875" style="33" customWidth="1"/>
    <col min="12362" max="12362" width="12.88671875" style="33" bestFit="1" customWidth="1"/>
    <col min="12363" max="12363" width="12.88671875" style="33" customWidth="1"/>
    <col min="12364" max="12364" width="12.88671875" style="33" bestFit="1" customWidth="1"/>
    <col min="12365" max="12365" width="12.88671875" style="33" customWidth="1"/>
    <col min="12366" max="12366" width="12.88671875" style="33" bestFit="1" customWidth="1"/>
    <col min="12367" max="12367" width="12.88671875" style="33" customWidth="1"/>
    <col min="12368" max="12368" width="12.88671875" style="33" bestFit="1" customWidth="1"/>
    <col min="12369" max="12369" width="12.88671875" style="33" customWidth="1"/>
    <col min="12370" max="12370" width="12.88671875" style="33" bestFit="1" customWidth="1"/>
    <col min="12371" max="12371" width="12.88671875" style="33" customWidth="1"/>
    <col min="12372" max="12372" width="11.33203125" style="33" bestFit="1" customWidth="1"/>
    <col min="12373" max="12373" width="11.33203125" style="33" customWidth="1"/>
    <col min="12374" max="12374" width="12.88671875" style="33" bestFit="1" customWidth="1"/>
    <col min="12375" max="12375" width="12.88671875" style="33" customWidth="1"/>
    <col min="12376" max="12376" width="11.33203125" style="33" bestFit="1" customWidth="1"/>
    <col min="12377" max="12377" width="11.33203125" style="33" customWidth="1"/>
    <col min="12378" max="12378" width="11.33203125" style="33" bestFit="1" customWidth="1"/>
    <col min="12379" max="12379" width="11.33203125" style="33" customWidth="1"/>
    <col min="12380" max="12380" width="12.88671875" style="33" bestFit="1" customWidth="1"/>
    <col min="12381" max="12381" width="12.88671875" style="33" customWidth="1"/>
    <col min="12382" max="12382" width="12.88671875" style="33" bestFit="1" customWidth="1"/>
    <col min="12383" max="12383" width="12.88671875" style="33" customWidth="1"/>
    <col min="12384" max="12384" width="12.88671875" style="33" bestFit="1" customWidth="1"/>
    <col min="12385" max="12385" width="12.88671875" style="33" customWidth="1"/>
    <col min="12386" max="12386" width="12.88671875" style="33" bestFit="1" customWidth="1"/>
    <col min="12387" max="12387" width="12.88671875" style="33" customWidth="1"/>
    <col min="12388" max="12388" width="12.88671875" style="33" bestFit="1" customWidth="1"/>
    <col min="12389" max="12389" width="12.88671875" style="33" customWidth="1"/>
    <col min="12390" max="12390" width="12.88671875" style="33" bestFit="1" customWidth="1"/>
    <col min="12391" max="12391" width="12.88671875" style="33" customWidth="1"/>
    <col min="12392" max="12392" width="12.88671875" style="33" bestFit="1" customWidth="1"/>
    <col min="12393" max="12393" width="12.88671875" style="33" customWidth="1"/>
    <col min="12394" max="12394" width="12.88671875" style="33" bestFit="1" customWidth="1"/>
    <col min="12395" max="12395" width="12.88671875" style="33" customWidth="1"/>
    <col min="12396" max="12396" width="11.33203125" style="33" bestFit="1" customWidth="1"/>
    <col min="12397" max="12397" width="11.33203125" style="33" customWidth="1"/>
    <col min="12398" max="12398" width="11.33203125" style="33" bestFit="1" customWidth="1"/>
    <col min="12399" max="12399" width="11.33203125" style="33" customWidth="1"/>
    <col min="12400" max="12400" width="12.88671875" style="33" bestFit="1" customWidth="1"/>
    <col min="12401" max="12401" width="12.88671875" style="33" customWidth="1"/>
    <col min="12402" max="12402" width="12.88671875" style="33" bestFit="1" customWidth="1"/>
    <col min="12403" max="12403" width="12.88671875" style="33" customWidth="1"/>
    <col min="12404" max="12404" width="12.88671875" style="33" bestFit="1" customWidth="1"/>
    <col min="12405" max="12405" width="12.88671875" style="33" customWidth="1"/>
    <col min="12406" max="12406" width="11.33203125" style="33" bestFit="1" customWidth="1"/>
    <col min="12407" max="12407" width="11.33203125" style="33" customWidth="1"/>
    <col min="12408" max="12408" width="12.88671875" style="33" bestFit="1" customWidth="1"/>
    <col min="12409" max="12409" width="12.88671875" style="33" customWidth="1"/>
    <col min="12410" max="12410" width="11.33203125" style="33" bestFit="1" customWidth="1"/>
    <col min="12411" max="12411" width="11.33203125" style="33" customWidth="1"/>
    <col min="12412" max="12412" width="12.88671875" style="33" bestFit="1" customWidth="1"/>
    <col min="12413" max="12413" width="12.88671875" style="33" customWidth="1"/>
    <col min="12414" max="12414" width="11.33203125" style="33" bestFit="1" customWidth="1"/>
    <col min="12415" max="12415" width="11.33203125" style="33" customWidth="1"/>
    <col min="12416" max="12416" width="11.33203125" style="33" bestFit="1" customWidth="1"/>
    <col min="12417" max="12417" width="11.33203125" style="33" customWidth="1"/>
    <col min="12418" max="12418" width="13.109375" style="33" bestFit="1" customWidth="1"/>
    <col min="12419" max="12419" width="8.88671875" style="33"/>
    <col min="12420" max="12420" width="12" style="33" bestFit="1" customWidth="1"/>
    <col min="12421" max="12421" width="10.44140625" style="33" bestFit="1" customWidth="1"/>
    <col min="12422" max="12422" width="8.44140625" style="33" bestFit="1" customWidth="1"/>
    <col min="12423" max="12423" width="15" style="33" bestFit="1" customWidth="1"/>
    <col min="12424" max="12424" width="10.5546875" style="33" customWidth="1"/>
    <col min="12425" max="12544" width="8.88671875" style="33"/>
    <col min="12545" max="12545" width="10.5546875" style="33" bestFit="1" customWidth="1"/>
    <col min="12546" max="12546" width="12.88671875" style="33" bestFit="1" customWidth="1"/>
    <col min="12547" max="12547" width="12.88671875" style="33" customWidth="1"/>
    <col min="12548" max="12548" width="12.88671875" style="33" bestFit="1" customWidth="1"/>
    <col min="12549" max="12549" width="12.88671875" style="33" customWidth="1"/>
    <col min="12550" max="12550" width="14" style="33" bestFit="1" customWidth="1"/>
    <col min="12551" max="12551" width="14" style="33" customWidth="1"/>
    <col min="12552" max="12552" width="11.33203125" style="33" bestFit="1" customWidth="1"/>
    <col min="12553" max="12553" width="11.33203125" style="33" customWidth="1"/>
    <col min="12554" max="12554" width="12.88671875" style="33" bestFit="1" customWidth="1"/>
    <col min="12555" max="12555" width="12.88671875" style="33" customWidth="1"/>
    <col min="12556" max="12556" width="11.33203125" style="33" bestFit="1" customWidth="1"/>
    <col min="12557" max="12557" width="11.33203125" style="33" customWidth="1"/>
    <col min="12558" max="12558" width="12.88671875" style="33" bestFit="1" customWidth="1"/>
    <col min="12559" max="12559" width="12.88671875" style="33" customWidth="1"/>
    <col min="12560" max="12560" width="12.88671875" style="33" bestFit="1" customWidth="1"/>
    <col min="12561" max="12561" width="12.88671875" style="33" customWidth="1"/>
    <col min="12562" max="12562" width="12.88671875" style="33" bestFit="1" customWidth="1"/>
    <col min="12563" max="12563" width="12.88671875" style="33" customWidth="1"/>
    <col min="12564" max="12564" width="12.88671875" style="33" bestFit="1" customWidth="1"/>
    <col min="12565" max="12565" width="12.88671875" style="33" customWidth="1"/>
    <col min="12566" max="12566" width="12.88671875" style="33" bestFit="1" customWidth="1"/>
    <col min="12567" max="12567" width="12.88671875" style="33" customWidth="1"/>
    <col min="12568" max="12568" width="11.33203125" style="33" bestFit="1" customWidth="1"/>
    <col min="12569" max="12569" width="11.33203125" style="33" customWidth="1"/>
    <col min="12570" max="12570" width="12.88671875" style="33" bestFit="1" customWidth="1"/>
    <col min="12571" max="12571" width="12.88671875" style="33" customWidth="1"/>
    <col min="12572" max="12572" width="11.33203125" style="33" bestFit="1" customWidth="1"/>
    <col min="12573" max="12573" width="11.33203125" style="33" customWidth="1"/>
    <col min="12574" max="12574" width="12.88671875" style="33" bestFit="1" customWidth="1"/>
    <col min="12575" max="12575" width="12.88671875" style="33" customWidth="1"/>
    <col min="12576" max="12576" width="12.88671875" style="33" bestFit="1" customWidth="1"/>
    <col min="12577" max="12577" width="12.88671875" style="33" customWidth="1"/>
    <col min="12578" max="12578" width="12.88671875" style="33" bestFit="1" customWidth="1"/>
    <col min="12579" max="12579" width="12.88671875" style="33" customWidth="1"/>
    <col min="12580" max="12580" width="12.88671875" style="33" bestFit="1" customWidth="1"/>
    <col min="12581" max="12581" width="12.88671875" style="33" customWidth="1"/>
    <col min="12582" max="12582" width="11.33203125" style="33" bestFit="1" customWidth="1"/>
    <col min="12583" max="12583" width="11.33203125" style="33" customWidth="1"/>
    <col min="12584" max="12584" width="12.88671875" style="33" bestFit="1" customWidth="1"/>
    <col min="12585" max="12585" width="12.88671875" style="33" customWidth="1"/>
    <col min="12586" max="12586" width="12.88671875" style="33" bestFit="1" customWidth="1"/>
    <col min="12587" max="12587" width="12.88671875" style="33" customWidth="1"/>
    <col min="12588" max="12588" width="12.88671875" style="33" bestFit="1" customWidth="1"/>
    <col min="12589" max="12589" width="12.88671875" style="33" customWidth="1"/>
    <col min="12590" max="12590" width="11.33203125" style="33" bestFit="1" customWidth="1"/>
    <col min="12591" max="12591" width="11.33203125" style="33" customWidth="1"/>
    <col min="12592" max="12592" width="11.33203125" style="33" bestFit="1" customWidth="1"/>
    <col min="12593" max="12593" width="11.33203125" style="33" customWidth="1"/>
    <col min="12594" max="12594" width="11.33203125" style="33" bestFit="1" customWidth="1"/>
    <col min="12595" max="12595" width="11.33203125" style="33" customWidth="1"/>
    <col min="12596" max="12596" width="12.88671875" style="33" bestFit="1" customWidth="1"/>
    <col min="12597" max="12597" width="12.88671875" style="33" customWidth="1"/>
    <col min="12598" max="12598" width="12.88671875" style="33" bestFit="1" customWidth="1"/>
    <col min="12599" max="12599" width="12.88671875" style="33" customWidth="1"/>
    <col min="12600" max="12600" width="12.88671875" style="33" bestFit="1" customWidth="1"/>
    <col min="12601" max="12601" width="12.88671875" style="33" customWidth="1"/>
    <col min="12602" max="12602" width="12.88671875" style="33" bestFit="1" customWidth="1"/>
    <col min="12603" max="12603" width="12.88671875" style="33" customWidth="1"/>
    <col min="12604" max="12604" width="12.88671875" style="33" bestFit="1" customWidth="1"/>
    <col min="12605" max="12605" width="12.88671875" style="33" customWidth="1"/>
    <col min="12606" max="12606" width="12.88671875" style="33" bestFit="1" customWidth="1"/>
    <col min="12607" max="12607" width="12.88671875" style="33" customWidth="1"/>
    <col min="12608" max="12608" width="12.88671875" style="33" bestFit="1" customWidth="1"/>
    <col min="12609" max="12609" width="12.88671875" style="33" customWidth="1"/>
    <col min="12610" max="12610" width="12.88671875" style="33" bestFit="1" customWidth="1"/>
    <col min="12611" max="12611" width="12.88671875" style="33" customWidth="1"/>
    <col min="12612" max="12612" width="11.33203125" style="33" bestFit="1" customWidth="1"/>
    <col min="12613" max="12613" width="11.33203125" style="33" customWidth="1"/>
    <col min="12614" max="12614" width="12.88671875" style="33" bestFit="1" customWidth="1"/>
    <col min="12615" max="12615" width="12.88671875" style="33" customWidth="1"/>
    <col min="12616" max="12616" width="12.88671875" style="33" bestFit="1" customWidth="1"/>
    <col min="12617" max="12617" width="12.88671875" style="33" customWidth="1"/>
    <col min="12618" max="12618" width="12.88671875" style="33" bestFit="1" customWidth="1"/>
    <col min="12619" max="12619" width="12.88671875" style="33" customWidth="1"/>
    <col min="12620" max="12620" width="12.88671875" style="33" bestFit="1" customWidth="1"/>
    <col min="12621" max="12621" width="12.88671875" style="33" customWidth="1"/>
    <col min="12622" max="12622" width="12.88671875" style="33" bestFit="1" customWidth="1"/>
    <col min="12623" max="12623" width="12.88671875" style="33" customWidth="1"/>
    <col min="12624" max="12624" width="12.88671875" style="33" bestFit="1" customWidth="1"/>
    <col min="12625" max="12625" width="12.88671875" style="33" customWidth="1"/>
    <col min="12626" max="12626" width="12.88671875" style="33" bestFit="1" customWidth="1"/>
    <col min="12627" max="12627" width="12.88671875" style="33" customWidth="1"/>
    <col min="12628" max="12628" width="11.33203125" style="33" bestFit="1" customWidth="1"/>
    <col min="12629" max="12629" width="11.33203125" style="33" customWidth="1"/>
    <col min="12630" max="12630" width="12.88671875" style="33" bestFit="1" customWidth="1"/>
    <col min="12631" max="12631" width="12.88671875" style="33" customWidth="1"/>
    <col min="12632" max="12632" width="11.33203125" style="33" bestFit="1" customWidth="1"/>
    <col min="12633" max="12633" width="11.33203125" style="33" customWidth="1"/>
    <col min="12634" max="12634" width="11.33203125" style="33" bestFit="1" customWidth="1"/>
    <col min="12635" max="12635" width="11.33203125" style="33" customWidth="1"/>
    <col min="12636" max="12636" width="12.88671875" style="33" bestFit="1" customWidth="1"/>
    <col min="12637" max="12637" width="12.88671875" style="33" customWidth="1"/>
    <col min="12638" max="12638" width="12.88671875" style="33" bestFit="1" customWidth="1"/>
    <col min="12639" max="12639" width="12.88671875" style="33" customWidth="1"/>
    <col min="12640" max="12640" width="12.88671875" style="33" bestFit="1" customWidth="1"/>
    <col min="12641" max="12641" width="12.88671875" style="33" customWidth="1"/>
    <col min="12642" max="12642" width="12.88671875" style="33" bestFit="1" customWidth="1"/>
    <col min="12643" max="12643" width="12.88671875" style="33" customWidth="1"/>
    <col min="12644" max="12644" width="12.88671875" style="33" bestFit="1" customWidth="1"/>
    <col min="12645" max="12645" width="12.88671875" style="33" customWidth="1"/>
    <col min="12646" max="12646" width="12.88671875" style="33" bestFit="1" customWidth="1"/>
    <col min="12647" max="12647" width="12.88671875" style="33" customWidth="1"/>
    <col min="12648" max="12648" width="12.88671875" style="33" bestFit="1" customWidth="1"/>
    <col min="12649" max="12649" width="12.88671875" style="33" customWidth="1"/>
    <col min="12650" max="12650" width="12.88671875" style="33" bestFit="1" customWidth="1"/>
    <col min="12651" max="12651" width="12.88671875" style="33" customWidth="1"/>
    <col min="12652" max="12652" width="11.33203125" style="33" bestFit="1" customWidth="1"/>
    <col min="12653" max="12653" width="11.33203125" style="33" customWidth="1"/>
    <col min="12654" max="12654" width="11.33203125" style="33" bestFit="1" customWidth="1"/>
    <col min="12655" max="12655" width="11.33203125" style="33" customWidth="1"/>
    <col min="12656" max="12656" width="12.88671875" style="33" bestFit="1" customWidth="1"/>
    <col min="12657" max="12657" width="12.88671875" style="33" customWidth="1"/>
    <col min="12658" max="12658" width="12.88671875" style="33" bestFit="1" customWidth="1"/>
    <col min="12659" max="12659" width="12.88671875" style="33" customWidth="1"/>
    <col min="12660" max="12660" width="12.88671875" style="33" bestFit="1" customWidth="1"/>
    <col min="12661" max="12661" width="12.88671875" style="33" customWidth="1"/>
    <col min="12662" max="12662" width="11.33203125" style="33" bestFit="1" customWidth="1"/>
    <col min="12663" max="12663" width="11.33203125" style="33" customWidth="1"/>
    <col min="12664" max="12664" width="12.88671875" style="33" bestFit="1" customWidth="1"/>
    <col min="12665" max="12665" width="12.88671875" style="33" customWidth="1"/>
    <col min="12666" max="12666" width="11.33203125" style="33" bestFit="1" customWidth="1"/>
    <col min="12667" max="12667" width="11.33203125" style="33" customWidth="1"/>
    <col min="12668" max="12668" width="12.88671875" style="33" bestFit="1" customWidth="1"/>
    <col min="12669" max="12669" width="12.88671875" style="33" customWidth="1"/>
    <col min="12670" max="12670" width="11.33203125" style="33" bestFit="1" customWidth="1"/>
    <col min="12671" max="12671" width="11.33203125" style="33" customWidth="1"/>
    <col min="12672" max="12672" width="11.33203125" style="33" bestFit="1" customWidth="1"/>
    <col min="12673" max="12673" width="11.33203125" style="33" customWidth="1"/>
    <col min="12674" max="12674" width="13.109375" style="33" bestFit="1" customWidth="1"/>
    <col min="12675" max="12675" width="8.88671875" style="33"/>
    <col min="12676" max="12676" width="12" style="33" bestFit="1" customWidth="1"/>
    <col min="12677" max="12677" width="10.44140625" style="33" bestFit="1" customWidth="1"/>
    <col min="12678" max="12678" width="8.44140625" style="33" bestFit="1" customWidth="1"/>
    <col min="12679" max="12679" width="15" style="33" bestFit="1" customWidth="1"/>
    <col min="12680" max="12680" width="10.5546875" style="33" customWidth="1"/>
    <col min="12681" max="12800" width="8.88671875" style="33"/>
    <col min="12801" max="12801" width="10.5546875" style="33" bestFit="1" customWidth="1"/>
    <col min="12802" max="12802" width="12.88671875" style="33" bestFit="1" customWidth="1"/>
    <col min="12803" max="12803" width="12.88671875" style="33" customWidth="1"/>
    <col min="12804" max="12804" width="12.88671875" style="33" bestFit="1" customWidth="1"/>
    <col min="12805" max="12805" width="12.88671875" style="33" customWidth="1"/>
    <col min="12806" max="12806" width="14" style="33" bestFit="1" customWidth="1"/>
    <col min="12807" max="12807" width="14" style="33" customWidth="1"/>
    <col min="12808" max="12808" width="11.33203125" style="33" bestFit="1" customWidth="1"/>
    <col min="12809" max="12809" width="11.33203125" style="33" customWidth="1"/>
    <col min="12810" max="12810" width="12.88671875" style="33" bestFit="1" customWidth="1"/>
    <col min="12811" max="12811" width="12.88671875" style="33" customWidth="1"/>
    <col min="12812" max="12812" width="11.33203125" style="33" bestFit="1" customWidth="1"/>
    <col min="12813" max="12813" width="11.33203125" style="33" customWidth="1"/>
    <col min="12814" max="12814" width="12.88671875" style="33" bestFit="1" customWidth="1"/>
    <col min="12815" max="12815" width="12.88671875" style="33" customWidth="1"/>
    <col min="12816" max="12816" width="12.88671875" style="33" bestFit="1" customWidth="1"/>
    <col min="12817" max="12817" width="12.88671875" style="33" customWidth="1"/>
    <col min="12818" max="12818" width="12.88671875" style="33" bestFit="1" customWidth="1"/>
    <col min="12819" max="12819" width="12.88671875" style="33" customWidth="1"/>
    <col min="12820" max="12820" width="12.88671875" style="33" bestFit="1" customWidth="1"/>
    <col min="12821" max="12821" width="12.88671875" style="33" customWidth="1"/>
    <col min="12822" max="12822" width="12.88671875" style="33" bestFit="1" customWidth="1"/>
    <col min="12823" max="12823" width="12.88671875" style="33" customWidth="1"/>
    <col min="12824" max="12824" width="11.33203125" style="33" bestFit="1" customWidth="1"/>
    <col min="12825" max="12825" width="11.33203125" style="33" customWidth="1"/>
    <col min="12826" max="12826" width="12.88671875" style="33" bestFit="1" customWidth="1"/>
    <col min="12827" max="12827" width="12.88671875" style="33" customWidth="1"/>
    <col min="12828" max="12828" width="11.33203125" style="33" bestFit="1" customWidth="1"/>
    <col min="12829" max="12829" width="11.33203125" style="33" customWidth="1"/>
    <col min="12830" max="12830" width="12.88671875" style="33" bestFit="1" customWidth="1"/>
    <col min="12831" max="12831" width="12.88671875" style="33" customWidth="1"/>
    <col min="12832" max="12832" width="12.88671875" style="33" bestFit="1" customWidth="1"/>
    <col min="12833" max="12833" width="12.88671875" style="33" customWidth="1"/>
    <col min="12834" max="12834" width="12.88671875" style="33" bestFit="1" customWidth="1"/>
    <col min="12835" max="12835" width="12.88671875" style="33" customWidth="1"/>
    <col min="12836" max="12836" width="12.88671875" style="33" bestFit="1" customWidth="1"/>
    <col min="12837" max="12837" width="12.88671875" style="33" customWidth="1"/>
    <col min="12838" max="12838" width="11.33203125" style="33" bestFit="1" customWidth="1"/>
    <col min="12839" max="12839" width="11.33203125" style="33" customWidth="1"/>
    <col min="12840" max="12840" width="12.88671875" style="33" bestFit="1" customWidth="1"/>
    <col min="12841" max="12841" width="12.88671875" style="33" customWidth="1"/>
    <col min="12842" max="12842" width="12.88671875" style="33" bestFit="1" customWidth="1"/>
    <col min="12843" max="12843" width="12.88671875" style="33" customWidth="1"/>
    <col min="12844" max="12844" width="12.88671875" style="33" bestFit="1" customWidth="1"/>
    <col min="12845" max="12845" width="12.88671875" style="33" customWidth="1"/>
    <col min="12846" max="12846" width="11.33203125" style="33" bestFit="1" customWidth="1"/>
    <col min="12847" max="12847" width="11.33203125" style="33" customWidth="1"/>
    <col min="12848" max="12848" width="11.33203125" style="33" bestFit="1" customWidth="1"/>
    <col min="12849" max="12849" width="11.33203125" style="33" customWidth="1"/>
    <col min="12850" max="12850" width="11.33203125" style="33" bestFit="1" customWidth="1"/>
    <col min="12851" max="12851" width="11.33203125" style="33" customWidth="1"/>
    <col min="12852" max="12852" width="12.88671875" style="33" bestFit="1" customWidth="1"/>
    <col min="12853" max="12853" width="12.88671875" style="33" customWidth="1"/>
    <col min="12854" max="12854" width="12.88671875" style="33" bestFit="1" customWidth="1"/>
    <col min="12855" max="12855" width="12.88671875" style="33" customWidth="1"/>
    <col min="12856" max="12856" width="12.88671875" style="33" bestFit="1" customWidth="1"/>
    <col min="12857" max="12857" width="12.88671875" style="33" customWidth="1"/>
    <col min="12858" max="12858" width="12.88671875" style="33" bestFit="1" customWidth="1"/>
    <col min="12859" max="12859" width="12.88671875" style="33" customWidth="1"/>
    <col min="12860" max="12860" width="12.88671875" style="33" bestFit="1" customWidth="1"/>
    <col min="12861" max="12861" width="12.88671875" style="33" customWidth="1"/>
    <col min="12862" max="12862" width="12.88671875" style="33" bestFit="1" customWidth="1"/>
    <col min="12863" max="12863" width="12.88671875" style="33" customWidth="1"/>
    <col min="12864" max="12864" width="12.88671875" style="33" bestFit="1" customWidth="1"/>
    <col min="12865" max="12865" width="12.88671875" style="33" customWidth="1"/>
    <col min="12866" max="12866" width="12.88671875" style="33" bestFit="1" customWidth="1"/>
    <col min="12867" max="12867" width="12.88671875" style="33" customWidth="1"/>
    <col min="12868" max="12868" width="11.33203125" style="33" bestFit="1" customWidth="1"/>
    <col min="12869" max="12869" width="11.33203125" style="33" customWidth="1"/>
    <col min="12870" max="12870" width="12.88671875" style="33" bestFit="1" customWidth="1"/>
    <col min="12871" max="12871" width="12.88671875" style="33" customWidth="1"/>
    <col min="12872" max="12872" width="12.88671875" style="33" bestFit="1" customWidth="1"/>
    <col min="12873" max="12873" width="12.88671875" style="33" customWidth="1"/>
    <col min="12874" max="12874" width="12.88671875" style="33" bestFit="1" customWidth="1"/>
    <col min="12875" max="12875" width="12.88671875" style="33" customWidth="1"/>
    <col min="12876" max="12876" width="12.88671875" style="33" bestFit="1" customWidth="1"/>
    <col min="12877" max="12877" width="12.88671875" style="33" customWidth="1"/>
    <col min="12878" max="12878" width="12.88671875" style="33" bestFit="1" customWidth="1"/>
    <col min="12879" max="12879" width="12.88671875" style="33" customWidth="1"/>
    <col min="12880" max="12880" width="12.88671875" style="33" bestFit="1" customWidth="1"/>
    <col min="12881" max="12881" width="12.88671875" style="33" customWidth="1"/>
    <col min="12882" max="12882" width="12.88671875" style="33" bestFit="1" customWidth="1"/>
    <col min="12883" max="12883" width="12.88671875" style="33" customWidth="1"/>
    <col min="12884" max="12884" width="11.33203125" style="33" bestFit="1" customWidth="1"/>
    <col min="12885" max="12885" width="11.33203125" style="33" customWidth="1"/>
    <col min="12886" max="12886" width="12.88671875" style="33" bestFit="1" customWidth="1"/>
    <col min="12887" max="12887" width="12.88671875" style="33" customWidth="1"/>
    <col min="12888" max="12888" width="11.33203125" style="33" bestFit="1" customWidth="1"/>
    <col min="12889" max="12889" width="11.33203125" style="33" customWidth="1"/>
    <col min="12890" max="12890" width="11.33203125" style="33" bestFit="1" customWidth="1"/>
    <col min="12891" max="12891" width="11.33203125" style="33" customWidth="1"/>
    <col min="12892" max="12892" width="12.88671875" style="33" bestFit="1" customWidth="1"/>
    <col min="12893" max="12893" width="12.88671875" style="33" customWidth="1"/>
    <col min="12894" max="12894" width="12.88671875" style="33" bestFit="1" customWidth="1"/>
    <col min="12895" max="12895" width="12.88671875" style="33" customWidth="1"/>
    <col min="12896" max="12896" width="12.88671875" style="33" bestFit="1" customWidth="1"/>
    <col min="12897" max="12897" width="12.88671875" style="33" customWidth="1"/>
    <col min="12898" max="12898" width="12.88671875" style="33" bestFit="1" customWidth="1"/>
    <col min="12899" max="12899" width="12.88671875" style="33" customWidth="1"/>
    <col min="12900" max="12900" width="12.88671875" style="33" bestFit="1" customWidth="1"/>
    <col min="12901" max="12901" width="12.88671875" style="33" customWidth="1"/>
    <col min="12902" max="12902" width="12.88671875" style="33" bestFit="1" customWidth="1"/>
    <col min="12903" max="12903" width="12.88671875" style="33" customWidth="1"/>
    <col min="12904" max="12904" width="12.88671875" style="33" bestFit="1" customWidth="1"/>
    <col min="12905" max="12905" width="12.88671875" style="33" customWidth="1"/>
    <col min="12906" max="12906" width="12.88671875" style="33" bestFit="1" customWidth="1"/>
    <col min="12907" max="12907" width="12.88671875" style="33" customWidth="1"/>
    <col min="12908" max="12908" width="11.33203125" style="33" bestFit="1" customWidth="1"/>
    <col min="12909" max="12909" width="11.33203125" style="33" customWidth="1"/>
    <col min="12910" max="12910" width="11.33203125" style="33" bestFit="1" customWidth="1"/>
    <col min="12911" max="12911" width="11.33203125" style="33" customWidth="1"/>
    <col min="12912" max="12912" width="12.88671875" style="33" bestFit="1" customWidth="1"/>
    <col min="12913" max="12913" width="12.88671875" style="33" customWidth="1"/>
    <col min="12914" max="12914" width="12.88671875" style="33" bestFit="1" customWidth="1"/>
    <col min="12915" max="12915" width="12.88671875" style="33" customWidth="1"/>
    <col min="12916" max="12916" width="12.88671875" style="33" bestFit="1" customWidth="1"/>
    <col min="12917" max="12917" width="12.88671875" style="33" customWidth="1"/>
    <col min="12918" max="12918" width="11.33203125" style="33" bestFit="1" customWidth="1"/>
    <col min="12919" max="12919" width="11.33203125" style="33" customWidth="1"/>
    <col min="12920" max="12920" width="12.88671875" style="33" bestFit="1" customWidth="1"/>
    <col min="12921" max="12921" width="12.88671875" style="33" customWidth="1"/>
    <col min="12922" max="12922" width="11.33203125" style="33" bestFit="1" customWidth="1"/>
    <col min="12923" max="12923" width="11.33203125" style="33" customWidth="1"/>
    <col min="12924" max="12924" width="12.88671875" style="33" bestFit="1" customWidth="1"/>
    <col min="12925" max="12925" width="12.88671875" style="33" customWidth="1"/>
    <col min="12926" max="12926" width="11.33203125" style="33" bestFit="1" customWidth="1"/>
    <col min="12927" max="12927" width="11.33203125" style="33" customWidth="1"/>
    <col min="12928" max="12928" width="11.33203125" style="33" bestFit="1" customWidth="1"/>
    <col min="12929" max="12929" width="11.33203125" style="33" customWidth="1"/>
    <col min="12930" max="12930" width="13.109375" style="33" bestFit="1" customWidth="1"/>
    <col min="12931" max="12931" width="8.88671875" style="33"/>
    <col min="12932" max="12932" width="12" style="33" bestFit="1" customWidth="1"/>
    <col min="12933" max="12933" width="10.44140625" style="33" bestFit="1" customWidth="1"/>
    <col min="12934" max="12934" width="8.44140625" style="33" bestFit="1" customWidth="1"/>
    <col min="12935" max="12935" width="15" style="33" bestFit="1" customWidth="1"/>
    <col min="12936" max="12936" width="10.5546875" style="33" customWidth="1"/>
    <col min="12937" max="13056" width="8.88671875" style="33"/>
    <col min="13057" max="13057" width="10.5546875" style="33" bestFit="1" customWidth="1"/>
    <col min="13058" max="13058" width="12.88671875" style="33" bestFit="1" customWidth="1"/>
    <col min="13059" max="13059" width="12.88671875" style="33" customWidth="1"/>
    <col min="13060" max="13060" width="12.88671875" style="33" bestFit="1" customWidth="1"/>
    <col min="13061" max="13061" width="12.88671875" style="33" customWidth="1"/>
    <col min="13062" max="13062" width="14" style="33" bestFit="1" customWidth="1"/>
    <col min="13063" max="13063" width="14" style="33" customWidth="1"/>
    <col min="13064" max="13064" width="11.33203125" style="33" bestFit="1" customWidth="1"/>
    <col min="13065" max="13065" width="11.33203125" style="33" customWidth="1"/>
    <col min="13066" max="13066" width="12.88671875" style="33" bestFit="1" customWidth="1"/>
    <col min="13067" max="13067" width="12.88671875" style="33" customWidth="1"/>
    <col min="13068" max="13068" width="11.33203125" style="33" bestFit="1" customWidth="1"/>
    <col min="13069" max="13069" width="11.33203125" style="33" customWidth="1"/>
    <col min="13070" max="13070" width="12.88671875" style="33" bestFit="1" customWidth="1"/>
    <col min="13071" max="13071" width="12.88671875" style="33" customWidth="1"/>
    <col min="13072" max="13072" width="12.88671875" style="33" bestFit="1" customWidth="1"/>
    <col min="13073" max="13073" width="12.88671875" style="33" customWidth="1"/>
    <col min="13074" max="13074" width="12.88671875" style="33" bestFit="1" customWidth="1"/>
    <col min="13075" max="13075" width="12.88671875" style="33" customWidth="1"/>
    <col min="13076" max="13076" width="12.88671875" style="33" bestFit="1" customWidth="1"/>
    <col min="13077" max="13077" width="12.88671875" style="33" customWidth="1"/>
    <col min="13078" max="13078" width="12.88671875" style="33" bestFit="1" customWidth="1"/>
    <col min="13079" max="13079" width="12.88671875" style="33" customWidth="1"/>
    <col min="13080" max="13080" width="11.33203125" style="33" bestFit="1" customWidth="1"/>
    <col min="13081" max="13081" width="11.33203125" style="33" customWidth="1"/>
    <col min="13082" max="13082" width="12.88671875" style="33" bestFit="1" customWidth="1"/>
    <col min="13083" max="13083" width="12.88671875" style="33" customWidth="1"/>
    <col min="13084" max="13084" width="11.33203125" style="33" bestFit="1" customWidth="1"/>
    <col min="13085" max="13085" width="11.33203125" style="33" customWidth="1"/>
    <col min="13086" max="13086" width="12.88671875" style="33" bestFit="1" customWidth="1"/>
    <col min="13087" max="13087" width="12.88671875" style="33" customWidth="1"/>
    <col min="13088" max="13088" width="12.88671875" style="33" bestFit="1" customWidth="1"/>
    <col min="13089" max="13089" width="12.88671875" style="33" customWidth="1"/>
    <col min="13090" max="13090" width="12.88671875" style="33" bestFit="1" customWidth="1"/>
    <col min="13091" max="13091" width="12.88671875" style="33" customWidth="1"/>
    <col min="13092" max="13092" width="12.88671875" style="33" bestFit="1" customWidth="1"/>
    <col min="13093" max="13093" width="12.88671875" style="33" customWidth="1"/>
    <col min="13094" max="13094" width="11.33203125" style="33" bestFit="1" customWidth="1"/>
    <col min="13095" max="13095" width="11.33203125" style="33" customWidth="1"/>
    <col min="13096" max="13096" width="12.88671875" style="33" bestFit="1" customWidth="1"/>
    <col min="13097" max="13097" width="12.88671875" style="33" customWidth="1"/>
    <col min="13098" max="13098" width="12.88671875" style="33" bestFit="1" customWidth="1"/>
    <col min="13099" max="13099" width="12.88671875" style="33" customWidth="1"/>
    <col min="13100" max="13100" width="12.88671875" style="33" bestFit="1" customWidth="1"/>
    <col min="13101" max="13101" width="12.88671875" style="33" customWidth="1"/>
    <col min="13102" max="13102" width="11.33203125" style="33" bestFit="1" customWidth="1"/>
    <col min="13103" max="13103" width="11.33203125" style="33" customWidth="1"/>
    <col min="13104" max="13104" width="11.33203125" style="33" bestFit="1" customWidth="1"/>
    <col min="13105" max="13105" width="11.33203125" style="33" customWidth="1"/>
    <col min="13106" max="13106" width="11.33203125" style="33" bestFit="1" customWidth="1"/>
    <col min="13107" max="13107" width="11.33203125" style="33" customWidth="1"/>
    <col min="13108" max="13108" width="12.88671875" style="33" bestFit="1" customWidth="1"/>
    <col min="13109" max="13109" width="12.88671875" style="33" customWidth="1"/>
    <col min="13110" max="13110" width="12.88671875" style="33" bestFit="1" customWidth="1"/>
    <col min="13111" max="13111" width="12.88671875" style="33" customWidth="1"/>
    <col min="13112" max="13112" width="12.88671875" style="33" bestFit="1" customWidth="1"/>
    <col min="13113" max="13113" width="12.88671875" style="33" customWidth="1"/>
    <col min="13114" max="13114" width="12.88671875" style="33" bestFit="1" customWidth="1"/>
    <col min="13115" max="13115" width="12.88671875" style="33" customWidth="1"/>
    <col min="13116" max="13116" width="12.88671875" style="33" bestFit="1" customWidth="1"/>
    <col min="13117" max="13117" width="12.88671875" style="33" customWidth="1"/>
    <col min="13118" max="13118" width="12.88671875" style="33" bestFit="1" customWidth="1"/>
    <col min="13119" max="13119" width="12.88671875" style="33" customWidth="1"/>
    <col min="13120" max="13120" width="12.88671875" style="33" bestFit="1" customWidth="1"/>
    <col min="13121" max="13121" width="12.88671875" style="33" customWidth="1"/>
    <col min="13122" max="13122" width="12.88671875" style="33" bestFit="1" customWidth="1"/>
    <col min="13123" max="13123" width="12.88671875" style="33" customWidth="1"/>
    <col min="13124" max="13124" width="11.33203125" style="33" bestFit="1" customWidth="1"/>
    <col min="13125" max="13125" width="11.33203125" style="33" customWidth="1"/>
    <col min="13126" max="13126" width="12.88671875" style="33" bestFit="1" customWidth="1"/>
    <col min="13127" max="13127" width="12.88671875" style="33" customWidth="1"/>
    <col min="13128" max="13128" width="12.88671875" style="33" bestFit="1" customWidth="1"/>
    <col min="13129" max="13129" width="12.88671875" style="33" customWidth="1"/>
    <col min="13130" max="13130" width="12.88671875" style="33" bestFit="1" customWidth="1"/>
    <col min="13131" max="13131" width="12.88671875" style="33" customWidth="1"/>
    <col min="13132" max="13132" width="12.88671875" style="33" bestFit="1" customWidth="1"/>
    <col min="13133" max="13133" width="12.88671875" style="33" customWidth="1"/>
    <col min="13134" max="13134" width="12.88671875" style="33" bestFit="1" customWidth="1"/>
    <col min="13135" max="13135" width="12.88671875" style="33" customWidth="1"/>
    <col min="13136" max="13136" width="12.88671875" style="33" bestFit="1" customWidth="1"/>
    <col min="13137" max="13137" width="12.88671875" style="33" customWidth="1"/>
    <col min="13138" max="13138" width="12.88671875" style="33" bestFit="1" customWidth="1"/>
    <col min="13139" max="13139" width="12.88671875" style="33" customWidth="1"/>
    <col min="13140" max="13140" width="11.33203125" style="33" bestFit="1" customWidth="1"/>
    <col min="13141" max="13141" width="11.33203125" style="33" customWidth="1"/>
    <col min="13142" max="13142" width="12.88671875" style="33" bestFit="1" customWidth="1"/>
    <col min="13143" max="13143" width="12.88671875" style="33" customWidth="1"/>
    <col min="13144" max="13144" width="11.33203125" style="33" bestFit="1" customWidth="1"/>
    <col min="13145" max="13145" width="11.33203125" style="33" customWidth="1"/>
    <col min="13146" max="13146" width="11.33203125" style="33" bestFit="1" customWidth="1"/>
    <col min="13147" max="13147" width="11.33203125" style="33" customWidth="1"/>
    <col min="13148" max="13148" width="12.88671875" style="33" bestFit="1" customWidth="1"/>
    <col min="13149" max="13149" width="12.88671875" style="33" customWidth="1"/>
    <col min="13150" max="13150" width="12.88671875" style="33" bestFit="1" customWidth="1"/>
    <col min="13151" max="13151" width="12.88671875" style="33" customWidth="1"/>
    <col min="13152" max="13152" width="12.88671875" style="33" bestFit="1" customWidth="1"/>
    <col min="13153" max="13153" width="12.88671875" style="33" customWidth="1"/>
    <col min="13154" max="13154" width="12.88671875" style="33" bestFit="1" customWidth="1"/>
    <col min="13155" max="13155" width="12.88671875" style="33" customWidth="1"/>
    <col min="13156" max="13156" width="12.88671875" style="33" bestFit="1" customWidth="1"/>
    <col min="13157" max="13157" width="12.88671875" style="33" customWidth="1"/>
    <col min="13158" max="13158" width="12.88671875" style="33" bestFit="1" customWidth="1"/>
    <col min="13159" max="13159" width="12.88671875" style="33" customWidth="1"/>
    <col min="13160" max="13160" width="12.88671875" style="33" bestFit="1" customWidth="1"/>
    <col min="13161" max="13161" width="12.88671875" style="33" customWidth="1"/>
    <col min="13162" max="13162" width="12.88671875" style="33" bestFit="1" customWidth="1"/>
    <col min="13163" max="13163" width="12.88671875" style="33" customWidth="1"/>
    <col min="13164" max="13164" width="11.33203125" style="33" bestFit="1" customWidth="1"/>
    <col min="13165" max="13165" width="11.33203125" style="33" customWidth="1"/>
    <col min="13166" max="13166" width="11.33203125" style="33" bestFit="1" customWidth="1"/>
    <col min="13167" max="13167" width="11.33203125" style="33" customWidth="1"/>
    <col min="13168" max="13168" width="12.88671875" style="33" bestFit="1" customWidth="1"/>
    <col min="13169" max="13169" width="12.88671875" style="33" customWidth="1"/>
    <col min="13170" max="13170" width="12.88671875" style="33" bestFit="1" customWidth="1"/>
    <col min="13171" max="13171" width="12.88671875" style="33" customWidth="1"/>
    <col min="13172" max="13172" width="12.88671875" style="33" bestFit="1" customWidth="1"/>
    <col min="13173" max="13173" width="12.88671875" style="33" customWidth="1"/>
    <col min="13174" max="13174" width="11.33203125" style="33" bestFit="1" customWidth="1"/>
    <col min="13175" max="13175" width="11.33203125" style="33" customWidth="1"/>
    <col min="13176" max="13176" width="12.88671875" style="33" bestFit="1" customWidth="1"/>
    <col min="13177" max="13177" width="12.88671875" style="33" customWidth="1"/>
    <col min="13178" max="13178" width="11.33203125" style="33" bestFit="1" customWidth="1"/>
    <col min="13179" max="13179" width="11.33203125" style="33" customWidth="1"/>
    <col min="13180" max="13180" width="12.88671875" style="33" bestFit="1" customWidth="1"/>
    <col min="13181" max="13181" width="12.88671875" style="33" customWidth="1"/>
    <col min="13182" max="13182" width="11.33203125" style="33" bestFit="1" customWidth="1"/>
    <col min="13183" max="13183" width="11.33203125" style="33" customWidth="1"/>
    <col min="13184" max="13184" width="11.33203125" style="33" bestFit="1" customWidth="1"/>
    <col min="13185" max="13185" width="11.33203125" style="33" customWidth="1"/>
    <col min="13186" max="13186" width="13.109375" style="33" bestFit="1" customWidth="1"/>
    <col min="13187" max="13187" width="8.88671875" style="33"/>
    <col min="13188" max="13188" width="12" style="33" bestFit="1" customWidth="1"/>
    <col min="13189" max="13189" width="10.44140625" style="33" bestFit="1" customWidth="1"/>
    <col min="13190" max="13190" width="8.44140625" style="33" bestFit="1" customWidth="1"/>
    <col min="13191" max="13191" width="15" style="33" bestFit="1" customWidth="1"/>
    <col min="13192" max="13192" width="10.5546875" style="33" customWidth="1"/>
    <col min="13193" max="13312" width="8.88671875" style="33"/>
    <col min="13313" max="13313" width="10.5546875" style="33" bestFit="1" customWidth="1"/>
    <col min="13314" max="13314" width="12.88671875" style="33" bestFit="1" customWidth="1"/>
    <col min="13315" max="13315" width="12.88671875" style="33" customWidth="1"/>
    <col min="13316" max="13316" width="12.88671875" style="33" bestFit="1" customWidth="1"/>
    <col min="13317" max="13317" width="12.88671875" style="33" customWidth="1"/>
    <col min="13318" max="13318" width="14" style="33" bestFit="1" customWidth="1"/>
    <col min="13319" max="13319" width="14" style="33" customWidth="1"/>
    <col min="13320" max="13320" width="11.33203125" style="33" bestFit="1" customWidth="1"/>
    <col min="13321" max="13321" width="11.33203125" style="33" customWidth="1"/>
    <col min="13322" max="13322" width="12.88671875" style="33" bestFit="1" customWidth="1"/>
    <col min="13323" max="13323" width="12.88671875" style="33" customWidth="1"/>
    <col min="13324" max="13324" width="11.33203125" style="33" bestFit="1" customWidth="1"/>
    <col min="13325" max="13325" width="11.33203125" style="33" customWidth="1"/>
    <col min="13326" max="13326" width="12.88671875" style="33" bestFit="1" customWidth="1"/>
    <col min="13327" max="13327" width="12.88671875" style="33" customWidth="1"/>
    <col min="13328" max="13328" width="12.88671875" style="33" bestFit="1" customWidth="1"/>
    <col min="13329" max="13329" width="12.88671875" style="33" customWidth="1"/>
    <col min="13330" max="13330" width="12.88671875" style="33" bestFit="1" customWidth="1"/>
    <col min="13331" max="13331" width="12.88671875" style="33" customWidth="1"/>
    <col min="13332" max="13332" width="12.88671875" style="33" bestFit="1" customWidth="1"/>
    <col min="13333" max="13333" width="12.88671875" style="33" customWidth="1"/>
    <col min="13334" max="13334" width="12.88671875" style="33" bestFit="1" customWidth="1"/>
    <col min="13335" max="13335" width="12.88671875" style="33" customWidth="1"/>
    <col min="13336" max="13336" width="11.33203125" style="33" bestFit="1" customWidth="1"/>
    <col min="13337" max="13337" width="11.33203125" style="33" customWidth="1"/>
    <col min="13338" max="13338" width="12.88671875" style="33" bestFit="1" customWidth="1"/>
    <col min="13339" max="13339" width="12.88671875" style="33" customWidth="1"/>
    <col min="13340" max="13340" width="11.33203125" style="33" bestFit="1" customWidth="1"/>
    <col min="13341" max="13341" width="11.33203125" style="33" customWidth="1"/>
    <col min="13342" max="13342" width="12.88671875" style="33" bestFit="1" customWidth="1"/>
    <col min="13343" max="13343" width="12.88671875" style="33" customWidth="1"/>
    <col min="13344" max="13344" width="12.88671875" style="33" bestFit="1" customWidth="1"/>
    <col min="13345" max="13345" width="12.88671875" style="33" customWidth="1"/>
    <col min="13346" max="13346" width="12.88671875" style="33" bestFit="1" customWidth="1"/>
    <col min="13347" max="13347" width="12.88671875" style="33" customWidth="1"/>
    <col min="13348" max="13348" width="12.88671875" style="33" bestFit="1" customWidth="1"/>
    <col min="13349" max="13349" width="12.88671875" style="33" customWidth="1"/>
    <col min="13350" max="13350" width="11.33203125" style="33" bestFit="1" customWidth="1"/>
    <col min="13351" max="13351" width="11.33203125" style="33" customWidth="1"/>
    <col min="13352" max="13352" width="12.88671875" style="33" bestFit="1" customWidth="1"/>
    <col min="13353" max="13353" width="12.88671875" style="33" customWidth="1"/>
    <col min="13354" max="13354" width="12.88671875" style="33" bestFit="1" customWidth="1"/>
    <col min="13355" max="13355" width="12.88671875" style="33" customWidth="1"/>
    <col min="13356" max="13356" width="12.88671875" style="33" bestFit="1" customWidth="1"/>
    <col min="13357" max="13357" width="12.88671875" style="33" customWidth="1"/>
    <col min="13358" max="13358" width="11.33203125" style="33" bestFit="1" customWidth="1"/>
    <col min="13359" max="13359" width="11.33203125" style="33" customWidth="1"/>
    <col min="13360" max="13360" width="11.33203125" style="33" bestFit="1" customWidth="1"/>
    <col min="13361" max="13361" width="11.33203125" style="33" customWidth="1"/>
    <col min="13362" max="13362" width="11.33203125" style="33" bestFit="1" customWidth="1"/>
    <col min="13363" max="13363" width="11.33203125" style="33" customWidth="1"/>
    <col min="13364" max="13364" width="12.88671875" style="33" bestFit="1" customWidth="1"/>
    <col min="13365" max="13365" width="12.88671875" style="33" customWidth="1"/>
    <col min="13366" max="13366" width="12.88671875" style="33" bestFit="1" customWidth="1"/>
    <col min="13367" max="13367" width="12.88671875" style="33" customWidth="1"/>
    <col min="13368" max="13368" width="12.88671875" style="33" bestFit="1" customWidth="1"/>
    <col min="13369" max="13369" width="12.88671875" style="33" customWidth="1"/>
    <col min="13370" max="13370" width="12.88671875" style="33" bestFit="1" customWidth="1"/>
    <col min="13371" max="13371" width="12.88671875" style="33" customWidth="1"/>
    <col min="13372" max="13372" width="12.88671875" style="33" bestFit="1" customWidth="1"/>
    <col min="13373" max="13373" width="12.88671875" style="33" customWidth="1"/>
    <col min="13374" max="13374" width="12.88671875" style="33" bestFit="1" customWidth="1"/>
    <col min="13375" max="13375" width="12.88671875" style="33" customWidth="1"/>
    <col min="13376" max="13376" width="12.88671875" style="33" bestFit="1" customWidth="1"/>
    <col min="13377" max="13377" width="12.88671875" style="33" customWidth="1"/>
    <col min="13378" max="13378" width="12.88671875" style="33" bestFit="1" customWidth="1"/>
    <col min="13379" max="13379" width="12.88671875" style="33" customWidth="1"/>
    <col min="13380" max="13380" width="11.33203125" style="33" bestFit="1" customWidth="1"/>
    <col min="13381" max="13381" width="11.33203125" style="33" customWidth="1"/>
    <col min="13382" max="13382" width="12.88671875" style="33" bestFit="1" customWidth="1"/>
    <col min="13383" max="13383" width="12.88671875" style="33" customWidth="1"/>
    <col min="13384" max="13384" width="12.88671875" style="33" bestFit="1" customWidth="1"/>
    <col min="13385" max="13385" width="12.88671875" style="33" customWidth="1"/>
    <col min="13386" max="13386" width="12.88671875" style="33" bestFit="1" customWidth="1"/>
    <col min="13387" max="13387" width="12.88671875" style="33" customWidth="1"/>
    <col min="13388" max="13388" width="12.88671875" style="33" bestFit="1" customWidth="1"/>
    <col min="13389" max="13389" width="12.88671875" style="33" customWidth="1"/>
    <col min="13390" max="13390" width="12.88671875" style="33" bestFit="1" customWidth="1"/>
    <col min="13391" max="13391" width="12.88671875" style="33" customWidth="1"/>
    <col min="13392" max="13392" width="12.88671875" style="33" bestFit="1" customWidth="1"/>
    <col min="13393" max="13393" width="12.88671875" style="33" customWidth="1"/>
    <col min="13394" max="13394" width="12.88671875" style="33" bestFit="1" customWidth="1"/>
    <col min="13395" max="13395" width="12.88671875" style="33" customWidth="1"/>
    <col min="13396" max="13396" width="11.33203125" style="33" bestFit="1" customWidth="1"/>
    <col min="13397" max="13397" width="11.33203125" style="33" customWidth="1"/>
    <col min="13398" max="13398" width="12.88671875" style="33" bestFit="1" customWidth="1"/>
    <col min="13399" max="13399" width="12.88671875" style="33" customWidth="1"/>
    <col min="13400" max="13400" width="11.33203125" style="33" bestFit="1" customWidth="1"/>
    <col min="13401" max="13401" width="11.33203125" style="33" customWidth="1"/>
    <col min="13402" max="13402" width="11.33203125" style="33" bestFit="1" customWidth="1"/>
    <col min="13403" max="13403" width="11.33203125" style="33" customWidth="1"/>
    <col min="13404" max="13404" width="12.88671875" style="33" bestFit="1" customWidth="1"/>
    <col min="13405" max="13405" width="12.88671875" style="33" customWidth="1"/>
    <col min="13406" max="13406" width="12.88671875" style="33" bestFit="1" customWidth="1"/>
    <col min="13407" max="13407" width="12.88671875" style="33" customWidth="1"/>
    <col min="13408" max="13408" width="12.88671875" style="33" bestFit="1" customWidth="1"/>
    <col min="13409" max="13409" width="12.88671875" style="33" customWidth="1"/>
    <col min="13410" max="13410" width="12.88671875" style="33" bestFit="1" customWidth="1"/>
    <col min="13411" max="13411" width="12.88671875" style="33" customWidth="1"/>
    <col min="13412" max="13412" width="12.88671875" style="33" bestFit="1" customWidth="1"/>
    <col min="13413" max="13413" width="12.88671875" style="33" customWidth="1"/>
    <col min="13414" max="13414" width="12.88671875" style="33" bestFit="1" customWidth="1"/>
    <col min="13415" max="13415" width="12.88671875" style="33" customWidth="1"/>
    <col min="13416" max="13416" width="12.88671875" style="33" bestFit="1" customWidth="1"/>
    <col min="13417" max="13417" width="12.88671875" style="33" customWidth="1"/>
    <col min="13418" max="13418" width="12.88671875" style="33" bestFit="1" customWidth="1"/>
    <col min="13419" max="13419" width="12.88671875" style="33" customWidth="1"/>
    <col min="13420" max="13420" width="11.33203125" style="33" bestFit="1" customWidth="1"/>
    <col min="13421" max="13421" width="11.33203125" style="33" customWidth="1"/>
    <col min="13422" max="13422" width="11.33203125" style="33" bestFit="1" customWidth="1"/>
    <col min="13423" max="13423" width="11.33203125" style="33" customWidth="1"/>
    <col min="13424" max="13424" width="12.88671875" style="33" bestFit="1" customWidth="1"/>
    <col min="13425" max="13425" width="12.88671875" style="33" customWidth="1"/>
    <col min="13426" max="13426" width="12.88671875" style="33" bestFit="1" customWidth="1"/>
    <col min="13427" max="13427" width="12.88671875" style="33" customWidth="1"/>
    <col min="13428" max="13428" width="12.88671875" style="33" bestFit="1" customWidth="1"/>
    <col min="13429" max="13429" width="12.88671875" style="33" customWidth="1"/>
    <col min="13430" max="13430" width="11.33203125" style="33" bestFit="1" customWidth="1"/>
    <col min="13431" max="13431" width="11.33203125" style="33" customWidth="1"/>
    <col min="13432" max="13432" width="12.88671875" style="33" bestFit="1" customWidth="1"/>
    <col min="13433" max="13433" width="12.88671875" style="33" customWidth="1"/>
    <col min="13434" max="13434" width="11.33203125" style="33" bestFit="1" customWidth="1"/>
    <col min="13435" max="13435" width="11.33203125" style="33" customWidth="1"/>
    <col min="13436" max="13436" width="12.88671875" style="33" bestFit="1" customWidth="1"/>
    <col min="13437" max="13437" width="12.88671875" style="33" customWidth="1"/>
    <col min="13438" max="13438" width="11.33203125" style="33" bestFit="1" customWidth="1"/>
    <col min="13439" max="13439" width="11.33203125" style="33" customWidth="1"/>
    <col min="13440" max="13440" width="11.33203125" style="33" bestFit="1" customWidth="1"/>
    <col min="13441" max="13441" width="11.33203125" style="33" customWidth="1"/>
    <col min="13442" max="13442" width="13.109375" style="33" bestFit="1" customWidth="1"/>
    <col min="13443" max="13443" width="8.88671875" style="33"/>
    <col min="13444" max="13444" width="12" style="33" bestFit="1" customWidth="1"/>
    <col min="13445" max="13445" width="10.44140625" style="33" bestFit="1" customWidth="1"/>
    <col min="13446" max="13446" width="8.44140625" style="33" bestFit="1" customWidth="1"/>
    <col min="13447" max="13447" width="15" style="33" bestFit="1" customWidth="1"/>
    <col min="13448" max="13448" width="10.5546875" style="33" customWidth="1"/>
    <col min="13449" max="13568" width="8.88671875" style="33"/>
    <col min="13569" max="13569" width="10.5546875" style="33" bestFit="1" customWidth="1"/>
    <col min="13570" max="13570" width="12.88671875" style="33" bestFit="1" customWidth="1"/>
    <col min="13571" max="13571" width="12.88671875" style="33" customWidth="1"/>
    <col min="13572" max="13572" width="12.88671875" style="33" bestFit="1" customWidth="1"/>
    <col min="13573" max="13573" width="12.88671875" style="33" customWidth="1"/>
    <col min="13574" max="13574" width="14" style="33" bestFit="1" customWidth="1"/>
    <col min="13575" max="13575" width="14" style="33" customWidth="1"/>
    <col min="13576" max="13576" width="11.33203125" style="33" bestFit="1" customWidth="1"/>
    <col min="13577" max="13577" width="11.33203125" style="33" customWidth="1"/>
    <col min="13578" max="13578" width="12.88671875" style="33" bestFit="1" customWidth="1"/>
    <col min="13579" max="13579" width="12.88671875" style="33" customWidth="1"/>
    <col min="13580" max="13580" width="11.33203125" style="33" bestFit="1" customWidth="1"/>
    <col min="13581" max="13581" width="11.33203125" style="33" customWidth="1"/>
    <col min="13582" max="13582" width="12.88671875" style="33" bestFit="1" customWidth="1"/>
    <col min="13583" max="13583" width="12.88671875" style="33" customWidth="1"/>
    <col min="13584" max="13584" width="12.88671875" style="33" bestFit="1" customWidth="1"/>
    <col min="13585" max="13585" width="12.88671875" style="33" customWidth="1"/>
    <col min="13586" max="13586" width="12.88671875" style="33" bestFit="1" customWidth="1"/>
    <col min="13587" max="13587" width="12.88671875" style="33" customWidth="1"/>
    <col min="13588" max="13588" width="12.88671875" style="33" bestFit="1" customWidth="1"/>
    <col min="13589" max="13589" width="12.88671875" style="33" customWidth="1"/>
    <col min="13590" max="13590" width="12.88671875" style="33" bestFit="1" customWidth="1"/>
    <col min="13591" max="13591" width="12.88671875" style="33" customWidth="1"/>
    <col min="13592" max="13592" width="11.33203125" style="33" bestFit="1" customWidth="1"/>
    <col min="13593" max="13593" width="11.33203125" style="33" customWidth="1"/>
    <col min="13594" max="13594" width="12.88671875" style="33" bestFit="1" customWidth="1"/>
    <col min="13595" max="13595" width="12.88671875" style="33" customWidth="1"/>
    <col min="13596" max="13596" width="11.33203125" style="33" bestFit="1" customWidth="1"/>
    <col min="13597" max="13597" width="11.33203125" style="33" customWidth="1"/>
    <col min="13598" max="13598" width="12.88671875" style="33" bestFit="1" customWidth="1"/>
    <col min="13599" max="13599" width="12.88671875" style="33" customWidth="1"/>
    <col min="13600" max="13600" width="12.88671875" style="33" bestFit="1" customWidth="1"/>
    <col min="13601" max="13601" width="12.88671875" style="33" customWidth="1"/>
    <col min="13602" max="13602" width="12.88671875" style="33" bestFit="1" customWidth="1"/>
    <col min="13603" max="13603" width="12.88671875" style="33" customWidth="1"/>
    <col min="13604" max="13604" width="12.88671875" style="33" bestFit="1" customWidth="1"/>
    <col min="13605" max="13605" width="12.88671875" style="33" customWidth="1"/>
    <col min="13606" max="13606" width="11.33203125" style="33" bestFit="1" customWidth="1"/>
    <col min="13607" max="13607" width="11.33203125" style="33" customWidth="1"/>
    <col min="13608" max="13608" width="12.88671875" style="33" bestFit="1" customWidth="1"/>
    <col min="13609" max="13609" width="12.88671875" style="33" customWidth="1"/>
    <col min="13610" max="13610" width="12.88671875" style="33" bestFit="1" customWidth="1"/>
    <col min="13611" max="13611" width="12.88671875" style="33" customWidth="1"/>
    <col min="13612" max="13612" width="12.88671875" style="33" bestFit="1" customWidth="1"/>
    <col min="13613" max="13613" width="12.88671875" style="33" customWidth="1"/>
    <col min="13614" max="13614" width="11.33203125" style="33" bestFit="1" customWidth="1"/>
    <col min="13615" max="13615" width="11.33203125" style="33" customWidth="1"/>
    <col min="13616" max="13616" width="11.33203125" style="33" bestFit="1" customWidth="1"/>
    <col min="13617" max="13617" width="11.33203125" style="33" customWidth="1"/>
    <col min="13618" max="13618" width="11.33203125" style="33" bestFit="1" customWidth="1"/>
    <col min="13619" max="13619" width="11.33203125" style="33" customWidth="1"/>
    <col min="13620" max="13620" width="12.88671875" style="33" bestFit="1" customWidth="1"/>
    <col min="13621" max="13621" width="12.88671875" style="33" customWidth="1"/>
    <col min="13622" max="13622" width="12.88671875" style="33" bestFit="1" customWidth="1"/>
    <col min="13623" max="13623" width="12.88671875" style="33" customWidth="1"/>
    <col min="13624" max="13624" width="12.88671875" style="33" bestFit="1" customWidth="1"/>
    <col min="13625" max="13625" width="12.88671875" style="33" customWidth="1"/>
    <col min="13626" max="13626" width="12.88671875" style="33" bestFit="1" customWidth="1"/>
    <col min="13627" max="13627" width="12.88671875" style="33" customWidth="1"/>
    <col min="13628" max="13628" width="12.88671875" style="33" bestFit="1" customWidth="1"/>
    <col min="13629" max="13629" width="12.88671875" style="33" customWidth="1"/>
    <col min="13630" max="13630" width="12.88671875" style="33" bestFit="1" customWidth="1"/>
    <col min="13631" max="13631" width="12.88671875" style="33" customWidth="1"/>
    <col min="13632" max="13632" width="12.88671875" style="33" bestFit="1" customWidth="1"/>
    <col min="13633" max="13633" width="12.88671875" style="33" customWidth="1"/>
    <col min="13634" max="13634" width="12.88671875" style="33" bestFit="1" customWidth="1"/>
    <col min="13635" max="13635" width="12.88671875" style="33" customWidth="1"/>
    <col min="13636" max="13636" width="11.33203125" style="33" bestFit="1" customWidth="1"/>
    <col min="13637" max="13637" width="11.33203125" style="33" customWidth="1"/>
    <col min="13638" max="13638" width="12.88671875" style="33" bestFit="1" customWidth="1"/>
    <col min="13639" max="13639" width="12.88671875" style="33" customWidth="1"/>
    <col min="13640" max="13640" width="12.88671875" style="33" bestFit="1" customWidth="1"/>
    <col min="13641" max="13641" width="12.88671875" style="33" customWidth="1"/>
    <col min="13642" max="13642" width="12.88671875" style="33" bestFit="1" customWidth="1"/>
    <col min="13643" max="13643" width="12.88671875" style="33" customWidth="1"/>
    <col min="13644" max="13644" width="12.88671875" style="33" bestFit="1" customWidth="1"/>
    <col min="13645" max="13645" width="12.88671875" style="33" customWidth="1"/>
    <col min="13646" max="13646" width="12.88671875" style="33" bestFit="1" customWidth="1"/>
    <col min="13647" max="13647" width="12.88671875" style="33" customWidth="1"/>
    <col min="13648" max="13648" width="12.88671875" style="33" bestFit="1" customWidth="1"/>
    <col min="13649" max="13649" width="12.88671875" style="33" customWidth="1"/>
    <col min="13650" max="13650" width="12.88671875" style="33" bestFit="1" customWidth="1"/>
    <col min="13651" max="13651" width="12.88671875" style="33" customWidth="1"/>
    <col min="13652" max="13652" width="11.33203125" style="33" bestFit="1" customWidth="1"/>
    <col min="13653" max="13653" width="11.33203125" style="33" customWidth="1"/>
    <col min="13654" max="13654" width="12.88671875" style="33" bestFit="1" customWidth="1"/>
    <col min="13655" max="13655" width="12.88671875" style="33" customWidth="1"/>
    <col min="13656" max="13656" width="11.33203125" style="33" bestFit="1" customWidth="1"/>
    <col min="13657" max="13657" width="11.33203125" style="33" customWidth="1"/>
    <col min="13658" max="13658" width="11.33203125" style="33" bestFit="1" customWidth="1"/>
    <col min="13659" max="13659" width="11.33203125" style="33" customWidth="1"/>
    <col min="13660" max="13660" width="12.88671875" style="33" bestFit="1" customWidth="1"/>
    <col min="13661" max="13661" width="12.88671875" style="33" customWidth="1"/>
    <col min="13662" max="13662" width="12.88671875" style="33" bestFit="1" customWidth="1"/>
    <col min="13663" max="13663" width="12.88671875" style="33" customWidth="1"/>
    <col min="13664" max="13664" width="12.88671875" style="33" bestFit="1" customWidth="1"/>
    <col min="13665" max="13665" width="12.88671875" style="33" customWidth="1"/>
    <col min="13666" max="13666" width="12.88671875" style="33" bestFit="1" customWidth="1"/>
    <col min="13667" max="13667" width="12.88671875" style="33" customWidth="1"/>
    <col min="13668" max="13668" width="12.88671875" style="33" bestFit="1" customWidth="1"/>
    <col min="13669" max="13669" width="12.88671875" style="33" customWidth="1"/>
    <col min="13670" max="13670" width="12.88671875" style="33" bestFit="1" customWidth="1"/>
    <col min="13671" max="13671" width="12.88671875" style="33" customWidth="1"/>
    <col min="13672" max="13672" width="12.88671875" style="33" bestFit="1" customWidth="1"/>
    <col min="13673" max="13673" width="12.88671875" style="33" customWidth="1"/>
    <col min="13674" max="13674" width="12.88671875" style="33" bestFit="1" customWidth="1"/>
    <col min="13675" max="13675" width="12.88671875" style="33" customWidth="1"/>
    <col min="13676" max="13676" width="11.33203125" style="33" bestFit="1" customWidth="1"/>
    <col min="13677" max="13677" width="11.33203125" style="33" customWidth="1"/>
    <col min="13678" max="13678" width="11.33203125" style="33" bestFit="1" customWidth="1"/>
    <col min="13679" max="13679" width="11.33203125" style="33" customWidth="1"/>
    <col min="13680" max="13680" width="12.88671875" style="33" bestFit="1" customWidth="1"/>
    <col min="13681" max="13681" width="12.88671875" style="33" customWidth="1"/>
    <col min="13682" max="13682" width="12.88671875" style="33" bestFit="1" customWidth="1"/>
    <col min="13683" max="13683" width="12.88671875" style="33" customWidth="1"/>
    <col min="13684" max="13684" width="12.88671875" style="33" bestFit="1" customWidth="1"/>
    <col min="13685" max="13685" width="12.88671875" style="33" customWidth="1"/>
    <col min="13686" max="13686" width="11.33203125" style="33" bestFit="1" customWidth="1"/>
    <col min="13687" max="13687" width="11.33203125" style="33" customWidth="1"/>
    <col min="13688" max="13688" width="12.88671875" style="33" bestFit="1" customWidth="1"/>
    <col min="13689" max="13689" width="12.88671875" style="33" customWidth="1"/>
    <col min="13690" max="13690" width="11.33203125" style="33" bestFit="1" customWidth="1"/>
    <col min="13691" max="13691" width="11.33203125" style="33" customWidth="1"/>
    <col min="13692" max="13692" width="12.88671875" style="33" bestFit="1" customWidth="1"/>
    <col min="13693" max="13693" width="12.88671875" style="33" customWidth="1"/>
    <col min="13694" max="13694" width="11.33203125" style="33" bestFit="1" customWidth="1"/>
    <col min="13695" max="13695" width="11.33203125" style="33" customWidth="1"/>
    <col min="13696" max="13696" width="11.33203125" style="33" bestFit="1" customWidth="1"/>
    <col min="13697" max="13697" width="11.33203125" style="33" customWidth="1"/>
    <col min="13698" max="13698" width="13.109375" style="33" bestFit="1" customWidth="1"/>
    <col min="13699" max="13699" width="8.88671875" style="33"/>
    <col min="13700" max="13700" width="12" style="33" bestFit="1" customWidth="1"/>
    <col min="13701" max="13701" width="10.44140625" style="33" bestFit="1" customWidth="1"/>
    <col min="13702" max="13702" width="8.44140625" style="33" bestFit="1" customWidth="1"/>
    <col min="13703" max="13703" width="15" style="33" bestFit="1" customWidth="1"/>
    <col min="13704" max="13704" width="10.5546875" style="33" customWidth="1"/>
    <col min="13705" max="13824" width="8.88671875" style="33"/>
    <col min="13825" max="13825" width="10.5546875" style="33" bestFit="1" customWidth="1"/>
    <col min="13826" max="13826" width="12.88671875" style="33" bestFit="1" customWidth="1"/>
    <col min="13827" max="13827" width="12.88671875" style="33" customWidth="1"/>
    <col min="13828" max="13828" width="12.88671875" style="33" bestFit="1" customWidth="1"/>
    <col min="13829" max="13829" width="12.88671875" style="33" customWidth="1"/>
    <col min="13830" max="13830" width="14" style="33" bestFit="1" customWidth="1"/>
    <col min="13831" max="13831" width="14" style="33" customWidth="1"/>
    <col min="13832" max="13832" width="11.33203125" style="33" bestFit="1" customWidth="1"/>
    <col min="13833" max="13833" width="11.33203125" style="33" customWidth="1"/>
    <col min="13834" max="13834" width="12.88671875" style="33" bestFit="1" customWidth="1"/>
    <col min="13835" max="13835" width="12.88671875" style="33" customWidth="1"/>
    <col min="13836" max="13836" width="11.33203125" style="33" bestFit="1" customWidth="1"/>
    <col min="13837" max="13837" width="11.33203125" style="33" customWidth="1"/>
    <col min="13838" max="13838" width="12.88671875" style="33" bestFit="1" customWidth="1"/>
    <col min="13839" max="13839" width="12.88671875" style="33" customWidth="1"/>
    <col min="13840" max="13840" width="12.88671875" style="33" bestFit="1" customWidth="1"/>
    <col min="13841" max="13841" width="12.88671875" style="33" customWidth="1"/>
    <col min="13842" max="13842" width="12.88671875" style="33" bestFit="1" customWidth="1"/>
    <col min="13843" max="13843" width="12.88671875" style="33" customWidth="1"/>
    <col min="13844" max="13844" width="12.88671875" style="33" bestFit="1" customWidth="1"/>
    <col min="13845" max="13845" width="12.88671875" style="33" customWidth="1"/>
    <col min="13846" max="13846" width="12.88671875" style="33" bestFit="1" customWidth="1"/>
    <col min="13847" max="13847" width="12.88671875" style="33" customWidth="1"/>
    <col min="13848" max="13848" width="11.33203125" style="33" bestFit="1" customWidth="1"/>
    <col min="13849" max="13849" width="11.33203125" style="33" customWidth="1"/>
    <col min="13850" max="13850" width="12.88671875" style="33" bestFit="1" customWidth="1"/>
    <col min="13851" max="13851" width="12.88671875" style="33" customWidth="1"/>
    <col min="13852" max="13852" width="11.33203125" style="33" bestFit="1" customWidth="1"/>
    <col min="13853" max="13853" width="11.33203125" style="33" customWidth="1"/>
    <col min="13854" max="13854" width="12.88671875" style="33" bestFit="1" customWidth="1"/>
    <col min="13855" max="13855" width="12.88671875" style="33" customWidth="1"/>
    <col min="13856" max="13856" width="12.88671875" style="33" bestFit="1" customWidth="1"/>
    <col min="13857" max="13857" width="12.88671875" style="33" customWidth="1"/>
    <col min="13858" max="13858" width="12.88671875" style="33" bestFit="1" customWidth="1"/>
    <col min="13859" max="13859" width="12.88671875" style="33" customWidth="1"/>
    <col min="13860" max="13860" width="12.88671875" style="33" bestFit="1" customWidth="1"/>
    <col min="13861" max="13861" width="12.88671875" style="33" customWidth="1"/>
    <col min="13862" max="13862" width="11.33203125" style="33" bestFit="1" customWidth="1"/>
    <col min="13863" max="13863" width="11.33203125" style="33" customWidth="1"/>
    <col min="13864" max="13864" width="12.88671875" style="33" bestFit="1" customWidth="1"/>
    <col min="13865" max="13865" width="12.88671875" style="33" customWidth="1"/>
    <col min="13866" max="13866" width="12.88671875" style="33" bestFit="1" customWidth="1"/>
    <col min="13867" max="13867" width="12.88671875" style="33" customWidth="1"/>
    <col min="13868" max="13868" width="12.88671875" style="33" bestFit="1" customWidth="1"/>
    <col min="13869" max="13869" width="12.88671875" style="33" customWidth="1"/>
    <col min="13870" max="13870" width="11.33203125" style="33" bestFit="1" customWidth="1"/>
    <col min="13871" max="13871" width="11.33203125" style="33" customWidth="1"/>
    <col min="13872" max="13872" width="11.33203125" style="33" bestFit="1" customWidth="1"/>
    <col min="13873" max="13873" width="11.33203125" style="33" customWidth="1"/>
    <col min="13874" max="13874" width="11.33203125" style="33" bestFit="1" customWidth="1"/>
    <col min="13875" max="13875" width="11.33203125" style="33" customWidth="1"/>
    <col min="13876" max="13876" width="12.88671875" style="33" bestFit="1" customWidth="1"/>
    <col min="13877" max="13877" width="12.88671875" style="33" customWidth="1"/>
    <col min="13878" max="13878" width="12.88671875" style="33" bestFit="1" customWidth="1"/>
    <col min="13879" max="13879" width="12.88671875" style="33" customWidth="1"/>
    <col min="13880" max="13880" width="12.88671875" style="33" bestFit="1" customWidth="1"/>
    <col min="13881" max="13881" width="12.88671875" style="33" customWidth="1"/>
    <col min="13882" max="13882" width="12.88671875" style="33" bestFit="1" customWidth="1"/>
    <col min="13883" max="13883" width="12.88671875" style="33" customWidth="1"/>
    <col min="13884" max="13884" width="12.88671875" style="33" bestFit="1" customWidth="1"/>
    <col min="13885" max="13885" width="12.88671875" style="33" customWidth="1"/>
    <col min="13886" max="13886" width="12.88671875" style="33" bestFit="1" customWidth="1"/>
    <col min="13887" max="13887" width="12.88671875" style="33" customWidth="1"/>
    <col min="13888" max="13888" width="12.88671875" style="33" bestFit="1" customWidth="1"/>
    <col min="13889" max="13889" width="12.88671875" style="33" customWidth="1"/>
    <col min="13890" max="13890" width="12.88671875" style="33" bestFit="1" customWidth="1"/>
    <col min="13891" max="13891" width="12.88671875" style="33" customWidth="1"/>
    <col min="13892" max="13892" width="11.33203125" style="33" bestFit="1" customWidth="1"/>
    <col min="13893" max="13893" width="11.33203125" style="33" customWidth="1"/>
    <col min="13894" max="13894" width="12.88671875" style="33" bestFit="1" customWidth="1"/>
    <col min="13895" max="13895" width="12.88671875" style="33" customWidth="1"/>
    <col min="13896" max="13896" width="12.88671875" style="33" bestFit="1" customWidth="1"/>
    <col min="13897" max="13897" width="12.88671875" style="33" customWidth="1"/>
    <col min="13898" max="13898" width="12.88671875" style="33" bestFit="1" customWidth="1"/>
    <col min="13899" max="13899" width="12.88671875" style="33" customWidth="1"/>
    <col min="13900" max="13900" width="12.88671875" style="33" bestFit="1" customWidth="1"/>
    <col min="13901" max="13901" width="12.88671875" style="33" customWidth="1"/>
    <col min="13902" max="13902" width="12.88671875" style="33" bestFit="1" customWidth="1"/>
    <col min="13903" max="13903" width="12.88671875" style="33" customWidth="1"/>
    <col min="13904" max="13904" width="12.88671875" style="33" bestFit="1" customWidth="1"/>
    <col min="13905" max="13905" width="12.88671875" style="33" customWidth="1"/>
    <col min="13906" max="13906" width="12.88671875" style="33" bestFit="1" customWidth="1"/>
    <col min="13907" max="13907" width="12.88671875" style="33" customWidth="1"/>
    <col min="13908" max="13908" width="11.33203125" style="33" bestFit="1" customWidth="1"/>
    <col min="13909" max="13909" width="11.33203125" style="33" customWidth="1"/>
    <col min="13910" max="13910" width="12.88671875" style="33" bestFit="1" customWidth="1"/>
    <col min="13911" max="13911" width="12.88671875" style="33" customWidth="1"/>
    <col min="13912" max="13912" width="11.33203125" style="33" bestFit="1" customWidth="1"/>
    <col min="13913" max="13913" width="11.33203125" style="33" customWidth="1"/>
    <col min="13914" max="13914" width="11.33203125" style="33" bestFit="1" customWidth="1"/>
    <col min="13915" max="13915" width="11.33203125" style="33" customWidth="1"/>
    <col min="13916" max="13916" width="12.88671875" style="33" bestFit="1" customWidth="1"/>
    <col min="13917" max="13917" width="12.88671875" style="33" customWidth="1"/>
    <col min="13918" max="13918" width="12.88671875" style="33" bestFit="1" customWidth="1"/>
    <col min="13919" max="13919" width="12.88671875" style="33" customWidth="1"/>
    <col min="13920" max="13920" width="12.88671875" style="33" bestFit="1" customWidth="1"/>
    <col min="13921" max="13921" width="12.88671875" style="33" customWidth="1"/>
    <col min="13922" max="13922" width="12.88671875" style="33" bestFit="1" customWidth="1"/>
    <col min="13923" max="13923" width="12.88671875" style="33" customWidth="1"/>
    <col min="13924" max="13924" width="12.88671875" style="33" bestFit="1" customWidth="1"/>
    <col min="13925" max="13925" width="12.88671875" style="33" customWidth="1"/>
    <col min="13926" max="13926" width="12.88671875" style="33" bestFit="1" customWidth="1"/>
    <col min="13927" max="13927" width="12.88671875" style="33" customWidth="1"/>
    <col min="13928" max="13928" width="12.88671875" style="33" bestFit="1" customWidth="1"/>
    <col min="13929" max="13929" width="12.88671875" style="33" customWidth="1"/>
    <col min="13930" max="13930" width="12.88671875" style="33" bestFit="1" customWidth="1"/>
    <col min="13931" max="13931" width="12.88671875" style="33" customWidth="1"/>
    <col min="13932" max="13932" width="11.33203125" style="33" bestFit="1" customWidth="1"/>
    <col min="13933" max="13933" width="11.33203125" style="33" customWidth="1"/>
    <col min="13934" max="13934" width="11.33203125" style="33" bestFit="1" customWidth="1"/>
    <col min="13935" max="13935" width="11.33203125" style="33" customWidth="1"/>
    <col min="13936" max="13936" width="12.88671875" style="33" bestFit="1" customWidth="1"/>
    <col min="13937" max="13937" width="12.88671875" style="33" customWidth="1"/>
    <col min="13938" max="13938" width="12.88671875" style="33" bestFit="1" customWidth="1"/>
    <col min="13939" max="13939" width="12.88671875" style="33" customWidth="1"/>
    <col min="13940" max="13940" width="12.88671875" style="33" bestFit="1" customWidth="1"/>
    <col min="13941" max="13941" width="12.88671875" style="33" customWidth="1"/>
    <col min="13942" max="13942" width="11.33203125" style="33" bestFit="1" customWidth="1"/>
    <col min="13943" max="13943" width="11.33203125" style="33" customWidth="1"/>
    <col min="13944" max="13944" width="12.88671875" style="33" bestFit="1" customWidth="1"/>
    <col min="13945" max="13945" width="12.88671875" style="33" customWidth="1"/>
    <col min="13946" max="13946" width="11.33203125" style="33" bestFit="1" customWidth="1"/>
    <col min="13947" max="13947" width="11.33203125" style="33" customWidth="1"/>
    <col min="13948" max="13948" width="12.88671875" style="33" bestFit="1" customWidth="1"/>
    <col min="13949" max="13949" width="12.88671875" style="33" customWidth="1"/>
    <col min="13950" max="13950" width="11.33203125" style="33" bestFit="1" customWidth="1"/>
    <col min="13951" max="13951" width="11.33203125" style="33" customWidth="1"/>
    <col min="13952" max="13952" width="11.33203125" style="33" bestFit="1" customWidth="1"/>
    <col min="13953" max="13953" width="11.33203125" style="33" customWidth="1"/>
    <col min="13954" max="13954" width="13.109375" style="33" bestFit="1" customWidth="1"/>
    <col min="13955" max="13955" width="8.88671875" style="33"/>
    <col min="13956" max="13956" width="12" style="33" bestFit="1" customWidth="1"/>
    <col min="13957" max="13957" width="10.44140625" style="33" bestFit="1" customWidth="1"/>
    <col min="13958" max="13958" width="8.44140625" style="33" bestFit="1" customWidth="1"/>
    <col min="13959" max="13959" width="15" style="33" bestFit="1" customWidth="1"/>
    <col min="13960" max="13960" width="10.5546875" style="33" customWidth="1"/>
    <col min="13961" max="14080" width="8.88671875" style="33"/>
    <col min="14081" max="14081" width="10.5546875" style="33" bestFit="1" customWidth="1"/>
    <col min="14082" max="14082" width="12.88671875" style="33" bestFit="1" customWidth="1"/>
    <col min="14083" max="14083" width="12.88671875" style="33" customWidth="1"/>
    <col min="14084" max="14084" width="12.88671875" style="33" bestFit="1" customWidth="1"/>
    <col min="14085" max="14085" width="12.88671875" style="33" customWidth="1"/>
    <col min="14086" max="14086" width="14" style="33" bestFit="1" customWidth="1"/>
    <col min="14087" max="14087" width="14" style="33" customWidth="1"/>
    <col min="14088" max="14088" width="11.33203125" style="33" bestFit="1" customWidth="1"/>
    <col min="14089" max="14089" width="11.33203125" style="33" customWidth="1"/>
    <col min="14090" max="14090" width="12.88671875" style="33" bestFit="1" customWidth="1"/>
    <col min="14091" max="14091" width="12.88671875" style="33" customWidth="1"/>
    <col min="14092" max="14092" width="11.33203125" style="33" bestFit="1" customWidth="1"/>
    <col min="14093" max="14093" width="11.33203125" style="33" customWidth="1"/>
    <col min="14094" max="14094" width="12.88671875" style="33" bestFit="1" customWidth="1"/>
    <col min="14095" max="14095" width="12.88671875" style="33" customWidth="1"/>
    <col min="14096" max="14096" width="12.88671875" style="33" bestFit="1" customWidth="1"/>
    <col min="14097" max="14097" width="12.88671875" style="33" customWidth="1"/>
    <col min="14098" max="14098" width="12.88671875" style="33" bestFit="1" customWidth="1"/>
    <col min="14099" max="14099" width="12.88671875" style="33" customWidth="1"/>
    <col min="14100" max="14100" width="12.88671875" style="33" bestFit="1" customWidth="1"/>
    <col min="14101" max="14101" width="12.88671875" style="33" customWidth="1"/>
    <col min="14102" max="14102" width="12.88671875" style="33" bestFit="1" customWidth="1"/>
    <col min="14103" max="14103" width="12.88671875" style="33" customWidth="1"/>
    <col min="14104" max="14104" width="11.33203125" style="33" bestFit="1" customWidth="1"/>
    <col min="14105" max="14105" width="11.33203125" style="33" customWidth="1"/>
    <col min="14106" max="14106" width="12.88671875" style="33" bestFit="1" customWidth="1"/>
    <col min="14107" max="14107" width="12.88671875" style="33" customWidth="1"/>
    <col min="14108" max="14108" width="11.33203125" style="33" bestFit="1" customWidth="1"/>
    <col min="14109" max="14109" width="11.33203125" style="33" customWidth="1"/>
    <col min="14110" max="14110" width="12.88671875" style="33" bestFit="1" customWidth="1"/>
    <col min="14111" max="14111" width="12.88671875" style="33" customWidth="1"/>
    <col min="14112" max="14112" width="12.88671875" style="33" bestFit="1" customWidth="1"/>
    <col min="14113" max="14113" width="12.88671875" style="33" customWidth="1"/>
    <col min="14114" max="14114" width="12.88671875" style="33" bestFit="1" customWidth="1"/>
    <col min="14115" max="14115" width="12.88671875" style="33" customWidth="1"/>
    <col min="14116" max="14116" width="12.88671875" style="33" bestFit="1" customWidth="1"/>
    <col min="14117" max="14117" width="12.88671875" style="33" customWidth="1"/>
    <col min="14118" max="14118" width="11.33203125" style="33" bestFit="1" customWidth="1"/>
    <col min="14119" max="14119" width="11.33203125" style="33" customWidth="1"/>
    <col min="14120" max="14120" width="12.88671875" style="33" bestFit="1" customWidth="1"/>
    <col min="14121" max="14121" width="12.88671875" style="33" customWidth="1"/>
    <col min="14122" max="14122" width="12.88671875" style="33" bestFit="1" customWidth="1"/>
    <col min="14123" max="14123" width="12.88671875" style="33" customWidth="1"/>
    <col min="14124" max="14124" width="12.88671875" style="33" bestFit="1" customWidth="1"/>
    <col min="14125" max="14125" width="12.88671875" style="33" customWidth="1"/>
    <col min="14126" max="14126" width="11.33203125" style="33" bestFit="1" customWidth="1"/>
    <col min="14127" max="14127" width="11.33203125" style="33" customWidth="1"/>
    <col min="14128" max="14128" width="11.33203125" style="33" bestFit="1" customWidth="1"/>
    <col min="14129" max="14129" width="11.33203125" style="33" customWidth="1"/>
    <col min="14130" max="14130" width="11.33203125" style="33" bestFit="1" customWidth="1"/>
    <col min="14131" max="14131" width="11.33203125" style="33" customWidth="1"/>
    <col min="14132" max="14132" width="12.88671875" style="33" bestFit="1" customWidth="1"/>
    <col min="14133" max="14133" width="12.88671875" style="33" customWidth="1"/>
    <col min="14134" max="14134" width="12.88671875" style="33" bestFit="1" customWidth="1"/>
    <col min="14135" max="14135" width="12.88671875" style="33" customWidth="1"/>
    <col min="14136" max="14136" width="12.88671875" style="33" bestFit="1" customWidth="1"/>
    <col min="14137" max="14137" width="12.88671875" style="33" customWidth="1"/>
    <col min="14138" max="14138" width="12.88671875" style="33" bestFit="1" customWidth="1"/>
    <col min="14139" max="14139" width="12.88671875" style="33" customWidth="1"/>
    <col min="14140" max="14140" width="12.88671875" style="33" bestFit="1" customWidth="1"/>
    <col min="14141" max="14141" width="12.88671875" style="33" customWidth="1"/>
    <col min="14142" max="14142" width="12.88671875" style="33" bestFit="1" customWidth="1"/>
    <col min="14143" max="14143" width="12.88671875" style="33" customWidth="1"/>
    <col min="14144" max="14144" width="12.88671875" style="33" bestFit="1" customWidth="1"/>
    <col min="14145" max="14145" width="12.88671875" style="33" customWidth="1"/>
    <col min="14146" max="14146" width="12.88671875" style="33" bestFit="1" customWidth="1"/>
    <col min="14147" max="14147" width="12.88671875" style="33" customWidth="1"/>
    <col min="14148" max="14148" width="11.33203125" style="33" bestFit="1" customWidth="1"/>
    <col min="14149" max="14149" width="11.33203125" style="33" customWidth="1"/>
    <col min="14150" max="14150" width="12.88671875" style="33" bestFit="1" customWidth="1"/>
    <col min="14151" max="14151" width="12.88671875" style="33" customWidth="1"/>
    <col min="14152" max="14152" width="12.88671875" style="33" bestFit="1" customWidth="1"/>
    <col min="14153" max="14153" width="12.88671875" style="33" customWidth="1"/>
    <col min="14154" max="14154" width="12.88671875" style="33" bestFit="1" customWidth="1"/>
    <col min="14155" max="14155" width="12.88671875" style="33" customWidth="1"/>
    <col min="14156" max="14156" width="12.88671875" style="33" bestFit="1" customWidth="1"/>
    <col min="14157" max="14157" width="12.88671875" style="33" customWidth="1"/>
    <col min="14158" max="14158" width="12.88671875" style="33" bestFit="1" customWidth="1"/>
    <col min="14159" max="14159" width="12.88671875" style="33" customWidth="1"/>
    <col min="14160" max="14160" width="12.88671875" style="33" bestFit="1" customWidth="1"/>
    <col min="14161" max="14161" width="12.88671875" style="33" customWidth="1"/>
    <col min="14162" max="14162" width="12.88671875" style="33" bestFit="1" customWidth="1"/>
    <col min="14163" max="14163" width="12.88671875" style="33" customWidth="1"/>
    <col min="14164" max="14164" width="11.33203125" style="33" bestFit="1" customWidth="1"/>
    <col min="14165" max="14165" width="11.33203125" style="33" customWidth="1"/>
    <col min="14166" max="14166" width="12.88671875" style="33" bestFit="1" customWidth="1"/>
    <col min="14167" max="14167" width="12.88671875" style="33" customWidth="1"/>
    <col min="14168" max="14168" width="11.33203125" style="33" bestFit="1" customWidth="1"/>
    <col min="14169" max="14169" width="11.33203125" style="33" customWidth="1"/>
    <col min="14170" max="14170" width="11.33203125" style="33" bestFit="1" customWidth="1"/>
    <col min="14171" max="14171" width="11.33203125" style="33" customWidth="1"/>
    <col min="14172" max="14172" width="12.88671875" style="33" bestFit="1" customWidth="1"/>
    <col min="14173" max="14173" width="12.88671875" style="33" customWidth="1"/>
    <col min="14174" max="14174" width="12.88671875" style="33" bestFit="1" customWidth="1"/>
    <col min="14175" max="14175" width="12.88671875" style="33" customWidth="1"/>
    <col min="14176" max="14176" width="12.88671875" style="33" bestFit="1" customWidth="1"/>
    <col min="14177" max="14177" width="12.88671875" style="33" customWidth="1"/>
    <col min="14178" max="14178" width="12.88671875" style="33" bestFit="1" customWidth="1"/>
    <col min="14179" max="14179" width="12.88671875" style="33" customWidth="1"/>
    <col min="14180" max="14180" width="12.88671875" style="33" bestFit="1" customWidth="1"/>
    <col min="14181" max="14181" width="12.88671875" style="33" customWidth="1"/>
    <col min="14182" max="14182" width="12.88671875" style="33" bestFit="1" customWidth="1"/>
    <col min="14183" max="14183" width="12.88671875" style="33" customWidth="1"/>
    <col min="14184" max="14184" width="12.88671875" style="33" bestFit="1" customWidth="1"/>
    <col min="14185" max="14185" width="12.88671875" style="33" customWidth="1"/>
    <col min="14186" max="14186" width="12.88671875" style="33" bestFit="1" customWidth="1"/>
    <col min="14187" max="14187" width="12.88671875" style="33" customWidth="1"/>
    <col min="14188" max="14188" width="11.33203125" style="33" bestFit="1" customWidth="1"/>
    <col min="14189" max="14189" width="11.33203125" style="33" customWidth="1"/>
    <col min="14190" max="14190" width="11.33203125" style="33" bestFit="1" customWidth="1"/>
    <col min="14191" max="14191" width="11.33203125" style="33" customWidth="1"/>
    <col min="14192" max="14192" width="12.88671875" style="33" bestFit="1" customWidth="1"/>
    <col min="14193" max="14193" width="12.88671875" style="33" customWidth="1"/>
    <col min="14194" max="14194" width="12.88671875" style="33" bestFit="1" customWidth="1"/>
    <col min="14195" max="14195" width="12.88671875" style="33" customWidth="1"/>
    <col min="14196" max="14196" width="12.88671875" style="33" bestFit="1" customWidth="1"/>
    <col min="14197" max="14197" width="12.88671875" style="33" customWidth="1"/>
    <col min="14198" max="14198" width="11.33203125" style="33" bestFit="1" customWidth="1"/>
    <col min="14199" max="14199" width="11.33203125" style="33" customWidth="1"/>
    <col min="14200" max="14200" width="12.88671875" style="33" bestFit="1" customWidth="1"/>
    <col min="14201" max="14201" width="12.88671875" style="33" customWidth="1"/>
    <col min="14202" max="14202" width="11.33203125" style="33" bestFit="1" customWidth="1"/>
    <col min="14203" max="14203" width="11.33203125" style="33" customWidth="1"/>
    <col min="14204" max="14204" width="12.88671875" style="33" bestFit="1" customWidth="1"/>
    <col min="14205" max="14205" width="12.88671875" style="33" customWidth="1"/>
    <col min="14206" max="14206" width="11.33203125" style="33" bestFit="1" customWidth="1"/>
    <col min="14207" max="14207" width="11.33203125" style="33" customWidth="1"/>
    <col min="14208" max="14208" width="11.33203125" style="33" bestFit="1" customWidth="1"/>
    <col min="14209" max="14209" width="11.33203125" style="33" customWidth="1"/>
    <col min="14210" max="14210" width="13.109375" style="33" bestFit="1" customWidth="1"/>
    <col min="14211" max="14211" width="8.88671875" style="33"/>
    <col min="14212" max="14212" width="12" style="33" bestFit="1" customWidth="1"/>
    <col min="14213" max="14213" width="10.44140625" style="33" bestFit="1" customWidth="1"/>
    <col min="14214" max="14214" width="8.44140625" style="33" bestFit="1" customWidth="1"/>
    <col min="14215" max="14215" width="15" style="33" bestFit="1" customWidth="1"/>
    <col min="14216" max="14216" width="10.5546875" style="33" customWidth="1"/>
    <col min="14217" max="14336" width="8.88671875" style="33"/>
    <col min="14337" max="14337" width="10.5546875" style="33" bestFit="1" customWidth="1"/>
    <col min="14338" max="14338" width="12.88671875" style="33" bestFit="1" customWidth="1"/>
    <col min="14339" max="14339" width="12.88671875" style="33" customWidth="1"/>
    <col min="14340" max="14340" width="12.88671875" style="33" bestFit="1" customWidth="1"/>
    <col min="14341" max="14341" width="12.88671875" style="33" customWidth="1"/>
    <col min="14342" max="14342" width="14" style="33" bestFit="1" customWidth="1"/>
    <col min="14343" max="14343" width="14" style="33" customWidth="1"/>
    <col min="14344" max="14344" width="11.33203125" style="33" bestFit="1" customWidth="1"/>
    <col min="14345" max="14345" width="11.33203125" style="33" customWidth="1"/>
    <col min="14346" max="14346" width="12.88671875" style="33" bestFit="1" customWidth="1"/>
    <col min="14347" max="14347" width="12.88671875" style="33" customWidth="1"/>
    <col min="14348" max="14348" width="11.33203125" style="33" bestFit="1" customWidth="1"/>
    <col min="14349" max="14349" width="11.33203125" style="33" customWidth="1"/>
    <col min="14350" max="14350" width="12.88671875" style="33" bestFit="1" customWidth="1"/>
    <col min="14351" max="14351" width="12.88671875" style="33" customWidth="1"/>
    <col min="14352" max="14352" width="12.88671875" style="33" bestFit="1" customWidth="1"/>
    <col min="14353" max="14353" width="12.88671875" style="33" customWidth="1"/>
    <col min="14354" max="14354" width="12.88671875" style="33" bestFit="1" customWidth="1"/>
    <col min="14355" max="14355" width="12.88671875" style="33" customWidth="1"/>
    <col min="14356" max="14356" width="12.88671875" style="33" bestFit="1" customWidth="1"/>
    <col min="14357" max="14357" width="12.88671875" style="33" customWidth="1"/>
    <col min="14358" max="14358" width="12.88671875" style="33" bestFit="1" customWidth="1"/>
    <col min="14359" max="14359" width="12.88671875" style="33" customWidth="1"/>
    <col min="14360" max="14360" width="11.33203125" style="33" bestFit="1" customWidth="1"/>
    <col min="14361" max="14361" width="11.33203125" style="33" customWidth="1"/>
    <col min="14362" max="14362" width="12.88671875" style="33" bestFit="1" customWidth="1"/>
    <col min="14363" max="14363" width="12.88671875" style="33" customWidth="1"/>
    <col min="14364" max="14364" width="11.33203125" style="33" bestFit="1" customWidth="1"/>
    <col min="14365" max="14365" width="11.33203125" style="33" customWidth="1"/>
    <col min="14366" max="14366" width="12.88671875" style="33" bestFit="1" customWidth="1"/>
    <col min="14367" max="14367" width="12.88671875" style="33" customWidth="1"/>
    <col min="14368" max="14368" width="12.88671875" style="33" bestFit="1" customWidth="1"/>
    <col min="14369" max="14369" width="12.88671875" style="33" customWidth="1"/>
    <col min="14370" max="14370" width="12.88671875" style="33" bestFit="1" customWidth="1"/>
    <col min="14371" max="14371" width="12.88671875" style="33" customWidth="1"/>
    <col min="14372" max="14372" width="12.88671875" style="33" bestFit="1" customWidth="1"/>
    <col min="14373" max="14373" width="12.88671875" style="33" customWidth="1"/>
    <col min="14374" max="14374" width="11.33203125" style="33" bestFit="1" customWidth="1"/>
    <col min="14375" max="14375" width="11.33203125" style="33" customWidth="1"/>
    <col min="14376" max="14376" width="12.88671875" style="33" bestFit="1" customWidth="1"/>
    <col min="14377" max="14377" width="12.88671875" style="33" customWidth="1"/>
    <col min="14378" max="14378" width="12.88671875" style="33" bestFit="1" customWidth="1"/>
    <col min="14379" max="14379" width="12.88671875" style="33" customWidth="1"/>
    <col min="14380" max="14380" width="12.88671875" style="33" bestFit="1" customWidth="1"/>
    <col min="14381" max="14381" width="12.88671875" style="33" customWidth="1"/>
    <col min="14382" max="14382" width="11.33203125" style="33" bestFit="1" customWidth="1"/>
    <col min="14383" max="14383" width="11.33203125" style="33" customWidth="1"/>
    <col min="14384" max="14384" width="11.33203125" style="33" bestFit="1" customWidth="1"/>
    <col min="14385" max="14385" width="11.33203125" style="33" customWidth="1"/>
    <col min="14386" max="14386" width="11.33203125" style="33" bestFit="1" customWidth="1"/>
    <col min="14387" max="14387" width="11.33203125" style="33" customWidth="1"/>
    <col min="14388" max="14388" width="12.88671875" style="33" bestFit="1" customWidth="1"/>
    <col min="14389" max="14389" width="12.88671875" style="33" customWidth="1"/>
    <col min="14390" max="14390" width="12.88671875" style="33" bestFit="1" customWidth="1"/>
    <col min="14391" max="14391" width="12.88671875" style="33" customWidth="1"/>
    <col min="14392" max="14392" width="12.88671875" style="33" bestFit="1" customWidth="1"/>
    <col min="14393" max="14393" width="12.88671875" style="33" customWidth="1"/>
    <col min="14394" max="14394" width="12.88671875" style="33" bestFit="1" customWidth="1"/>
    <col min="14395" max="14395" width="12.88671875" style="33" customWidth="1"/>
    <col min="14396" max="14396" width="12.88671875" style="33" bestFit="1" customWidth="1"/>
    <col min="14397" max="14397" width="12.88671875" style="33" customWidth="1"/>
    <col min="14398" max="14398" width="12.88671875" style="33" bestFit="1" customWidth="1"/>
    <col min="14399" max="14399" width="12.88671875" style="33" customWidth="1"/>
    <col min="14400" max="14400" width="12.88671875" style="33" bestFit="1" customWidth="1"/>
    <col min="14401" max="14401" width="12.88671875" style="33" customWidth="1"/>
    <col min="14402" max="14402" width="12.88671875" style="33" bestFit="1" customWidth="1"/>
    <col min="14403" max="14403" width="12.88671875" style="33" customWidth="1"/>
    <col min="14404" max="14404" width="11.33203125" style="33" bestFit="1" customWidth="1"/>
    <col min="14405" max="14405" width="11.33203125" style="33" customWidth="1"/>
    <col min="14406" max="14406" width="12.88671875" style="33" bestFit="1" customWidth="1"/>
    <col min="14407" max="14407" width="12.88671875" style="33" customWidth="1"/>
    <col min="14408" max="14408" width="12.88671875" style="33" bestFit="1" customWidth="1"/>
    <col min="14409" max="14409" width="12.88671875" style="33" customWidth="1"/>
    <col min="14410" max="14410" width="12.88671875" style="33" bestFit="1" customWidth="1"/>
    <col min="14411" max="14411" width="12.88671875" style="33" customWidth="1"/>
    <col min="14412" max="14412" width="12.88671875" style="33" bestFit="1" customWidth="1"/>
    <col min="14413" max="14413" width="12.88671875" style="33" customWidth="1"/>
    <col min="14414" max="14414" width="12.88671875" style="33" bestFit="1" customWidth="1"/>
    <col min="14415" max="14415" width="12.88671875" style="33" customWidth="1"/>
    <col min="14416" max="14416" width="12.88671875" style="33" bestFit="1" customWidth="1"/>
    <col min="14417" max="14417" width="12.88671875" style="33" customWidth="1"/>
    <col min="14418" max="14418" width="12.88671875" style="33" bestFit="1" customWidth="1"/>
    <col min="14419" max="14419" width="12.88671875" style="33" customWidth="1"/>
    <col min="14420" max="14420" width="11.33203125" style="33" bestFit="1" customWidth="1"/>
    <col min="14421" max="14421" width="11.33203125" style="33" customWidth="1"/>
    <col min="14422" max="14422" width="12.88671875" style="33" bestFit="1" customWidth="1"/>
    <col min="14423" max="14423" width="12.88671875" style="33" customWidth="1"/>
    <col min="14424" max="14424" width="11.33203125" style="33" bestFit="1" customWidth="1"/>
    <col min="14425" max="14425" width="11.33203125" style="33" customWidth="1"/>
    <col min="14426" max="14426" width="11.33203125" style="33" bestFit="1" customWidth="1"/>
    <col min="14427" max="14427" width="11.33203125" style="33" customWidth="1"/>
    <col min="14428" max="14428" width="12.88671875" style="33" bestFit="1" customWidth="1"/>
    <col min="14429" max="14429" width="12.88671875" style="33" customWidth="1"/>
    <col min="14430" max="14430" width="12.88671875" style="33" bestFit="1" customWidth="1"/>
    <col min="14431" max="14431" width="12.88671875" style="33" customWidth="1"/>
    <col min="14432" max="14432" width="12.88671875" style="33" bestFit="1" customWidth="1"/>
    <col min="14433" max="14433" width="12.88671875" style="33" customWidth="1"/>
    <col min="14434" max="14434" width="12.88671875" style="33" bestFit="1" customWidth="1"/>
    <col min="14435" max="14435" width="12.88671875" style="33" customWidth="1"/>
    <col min="14436" max="14436" width="12.88671875" style="33" bestFit="1" customWidth="1"/>
    <col min="14437" max="14437" width="12.88671875" style="33" customWidth="1"/>
    <col min="14438" max="14438" width="12.88671875" style="33" bestFit="1" customWidth="1"/>
    <col min="14439" max="14439" width="12.88671875" style="33" customWidth="1"/>
    <col min="14440" max="14440" width="12.88671875" style="33" bestFit="1" customWidth="1"/>
    <col min="14441" max="14441" width="12.88671875" style="33" customWidth="1"/>
    <col min="14442" max="14442" width="12.88671875" style="33" bestFit="1" customWidth="1"/>
    <col min="14443" max="14443" width="12.88671875" style="33" customWidth="1"/>
    <col min="14444" max="14444" width="11.33203125" style="33" bestFit="1" customWidth="1"/>
    <col min="14445" max="14445" width="11.33203125" style="33" customWidth="1"/>
    <col min="14446" max="14446" width="11.33203125" style="33" bestFit="1" customWidth="1"/>
    <col min="14447" max="14447" width="11.33203125" style="33" customWidth="1"/>
    <col min="14448" max="14448" width="12.88671875" style="33" bestFit="1" customWidth="1"/>
    <col min="14449" max="14449" width="12.88671875" style="33" customWidth="1"/>
    <col min="14450" max="14450" width="12.88671875" style="33" bestFit="1" customWidth="1"/>
    <col min="14451" max="14451" width="12.88671875" style="33" customWidth="1"/>
    <col min="14452" max="14452" width="12.88671875" style="33" bestFit="1" customWidth="1"/>
    <col min="14453" max="14453" width="12.88671875" style="33" customWidth="1"/>
    <col min="14454" max="14454" width="11.33203125" style="33" bestFit="1" customWidth="1"/>
    <col min="14455" max="14455" width="11.33203125" style="33" customWidth="1"/>
    <col min="14456" max="14456" width="12.88671875" style="33" bestFit="1" customWidth="1"/>
    <col min="14457" max="14457" width="12.88671875" style="33" customWidth="1"/>
    <col min="14458" max="14458" width="11.33203125" style="33" bestFit="1" customWidth="1"/>
    <col min="14459" max="14459" width="11.33203125" style="33" customWidth="1"/>
    <col min="14460" max="14460" width="12.88671875" style="33" bestFit="1" customWidth="1"/>
    <col min="14461" max="14461" width="12.88671875" style="33" customWidth="1"/>
    <col min="14462" max="14462" width="11.33203125" style="33" bestFit="1" customWidth="1"/>
    <col min="14463" max="14463" width="11.33203125" style="33" customWidth="1"/>
    <col min="14464" max="14464" width="11.33203125" style="33" bestFit="1" customWidth="1"/>
    <col min="14465" max="14465" width="11.33203125" style="33" customWidth="1"/>
    <col min="14466" max="14466" width="13.109375" style="33" bestFit="1" customWidth="1"/>
    <col min="14467" max="14467" width="8.88671875" style="33"/>
    <col min="14468" max="14468" width="12" style="33" bestFit="1" customWidth="1"/>
    <col min="14469" max="14469" width="10.44140625" style="33" bestFit="1" customWidth="1"/>
    <col min="14470" max="14470" width="8.44140625" style="33" bestFit="1" customWidth="1"/>
    <col min="14471" max="14471" width="15" style="33" bestFit="1" customWidth="1"/>
    <col min="14472" max="14472" width="10.5546875" style="33" customWidth="1"/>
    <col min="14473" max="14592" width="8.88671875" style="33"/>
    <col min="14593" max="14593" width="10.5546875" style="33" bestFit="1" customWidth="1"/>
    <col min="14594" max="14594" width="12.88671875" style="33" bestFit="1" customWidth="1"/>
    <col min="14595" max="14595" width="12.88671875" style="33" customWidth="1"/>
    <col min="14596" max="14596" width="12.88671875" style="33" bestFit="1" customWidth="1"/>
    <col min="14597" max="14597" width="12.88671875" style="33" customWidth="1"/>
    <col min="14598" max="14598" width="14" style="33" bestFit="1" customWidth="1"/>
    <col min="14599" max="14599" width="14" style="33" customWidth="1"/>
    <col min="14600" max="14600" width="11.33203125" style="33" bestFit="1" customWidth="1"/>
    <col min="14601" max="14601" width="11.33203125" style="33" customWidth="1"/>
    <col min="14602" max="14602" width="12.88671875" style="33" bestFit="1" customWidth="1"/>
    <col min="14603" max="14603" width="12.88671875" style="33" customWidth="1"/>
    <col min="14604" max="14604" width="11.33203125" style="33" bestFit="1" customWidth="1"/>
    <col min="14605" max="14605" width="11.33203125" style="33" customWidth="1"/>
    <col min="14606" max="14606" width="12.88671875" style="33" bestFit="1" customWidth="1"/>
    <col min="14607" max="14607" width="12.88671875" style="33" customWidth="1"/>
    <col min="14608" max="14608" width="12.88671875" style="33" bestFit="1" customWidth="1"/>
    <col min="14609" max="14609" width="12.88671875" style="33" customWidth="1"/>
    <col min="14610" max="14610" width="12.88671875" style="33" bestFit="1" customWidth="1"/>
    <col min="14611" max="14611" width="12.88671875" style="33" customWidth="1"/>
    <col min="14612" max="14612" width="12.88671875" style="33" bestFit="1" customWidth="1"/>
    <col min="14613" max="14613" width="12.88671875" style="33" customWidth="1"/>
    <col min="14614" max="14614" width="12.88671875" style="33" bestFit="1" customWidth="1"/>
    <col min="14615" max="14615" width="12.88671875" style="33" customWidth="1"/>
    <col min="14616" max="14616" width="11.33203125" style="33" bestFit="1" customWidth="1"/>
    <col min="14617" max="14617" width="11.33203125" style="33" customWidth="1"/>
    <col min="14618" max="14618" width="12.88671875" style="33" bestFit="1" customWidth="1"/>
    <col min="14619" max="14619" width="12.88671875" style="33" customWidth="1"/>
    <col min="14620" max="14620" width="11.33203125" style="33" bestFit="1" customWidth="1"/>
    <col min="14621" max="14621" width="11.33203125" style="33" customWidth="1"/>
    <col min="14622" max="14622" width="12.88671875" style="33" bestFit="1" customWidth="1"/>
    <col min="14623" max="14623" width="12.88671875" style="33" customWidth="1"/>
    <col min="14624" max="14624" width="12.88671875" style="33" bestFit="1" customWidth="1"/>
    <col min="14625" max="14625" width="12.88671875" style="33" customWidth="1"/>
    <col min="14626" max="14626" width="12.88671875" style="33" bestFit="1" customWidth="1"/>
    <col min="14627" max="14627" width="12.88671875" style="33" customWidth="1"/>
    <col min="14628" max="14628" width="12.88671875" style="33" bestFit="1" customWidth="1"/>
    <col min="14629" max="14629" width="12.88671875" style="33" customWidth="1"/>
    <col min="14630" max="14630" width="11.33203125" style="33" bestFit="1" customWidth="1"/>
    <col min="14631" max="14631" width="11.33203125" style="33" customWidth="1"/>
    <col min="14632" max="14632" width="12.88671875" style="33" bestFit="1" customWidth="1"/>
    <col min="14633" max="14633" width="12.88671875" style="33" customWidth="1"/>
    <col min="14634" max="14634" width="12.88671875" style="33" bestFit="1" customWidth="1"/>
    <col min="14635" max="14635" width="12.88671875" style="33" customWidth="1"/>
    <col min="14636" max="14636" width="12.88671875" style="33" bestFit="1" customWidth="1"/>
    <col min="14637" max="14637" width="12.88671875" style="33" customWidth="1"/>
    <col min="14638" max="14638" width="11.33203125" style="33" bestFit="1" customWidth="1"/>
    <col min="14639" max="14639" width="11.33203125" style="33" customWidth="1"/>
    <col min="14640" max="14640" width="11.33203125" style="33" bestFit="1" customWidth="1"/>
    <col min="14641" max="14641" width="11.33203125" style="33" customWidth="1"/>
    <col min="14642" max="14642" width="11.33203125" style="33" bestFit="1" customWidth="1"/>
    <col min="14643" max="14643" width="11.33203125" style="33" customWidth="1"/>
    <col min="14644" max="14644" width="12.88671875" style="33" bestFit="1" customWidth="1"/>
    <col min="14645" max="14645" width="12.88671875" style="33" customWidth="1"/>
    <col min="14646" max="14646" width="12.88671875" style="33" bestFit="1" customWidth="1"/>
    <col min="14647" max="14647" width="12.88671875" style="33" customWidth="1"/>
    <col min="14648" max="14648" width="12.88671875" style="33" bestFit="1" customWidth="1"/>
    <col min="14649" max="14649" width="12.88671875" style="33" customWidth="1"/>
    <col min="14650" max="14650" width="12.88671875" style="33" bestFit="1" customWidth="1"/>
    <col min="14651" max="14651" width="12.88671875" style="33" customWidth="1"/>
    <col min="14652" max="14652" width="12.88671875" style="33" bestFit="1" customWidth="1"/>
    <col min="14653" max="14653" width="12.88671875" style="33" customWidth="1"/>
    <col min="14654" max="14654" width="12.88671875" style="33" bestFit="1" customWidth="1"/>
    <col min="14655" max="14655" width="12.88671875" style="33" customWidth="1"/>
    <col min="14656" max="14656" width="12.88671875" style="33" bestFit="1" customWidth="1"/>
    <col min="14657" max="14657" width="12.88671875" style="33" customWidth="1"/>
    <col min="14658" max="14658" width="12.88671875" style="33" bestFit="1" customWidth="1"/>
    <col min="14659" max="14659" width="12.88671875" style="33" customWidth="1"/>
    <col min="14660" max="14660" width="11.33203125" style="33" bestFit="1" customWidth="1"/>
    <col min="14661" max="14661" width="11.33203125" style="33" customWidth="1"/>
    <col min="14662" max="14662" width="12.88671875" style="33" bestFit="1" customWidth="1"/>
    <col min="14663" max="14663" width="12.88671875" style="33" customWidth="1"/>
    <col min="14664" max="14664" width="12.88671875" style="33" bestFit="1" customWidth="1"/>
    <col min="14665" max="14665" width="12.88671875" style="33" customWidth="1"/>
    <col min="14666" max="14666" width="12.88671875" style="33" bestFit="1" customWidth="1"/>
    <col min="14667" max="14667" width="12.88671875" style="33" customWidth="1"/>
    <col min="14668" max="14668" width="12.88671875" style="33" bestFit="1" customWidth="1"/>
    <col min="14669" max="14669" width="12.88671875" style="33" customWidth="1"/>
    <col min="14670" max="14670" width="12.88671875" style="33" bestFit="1" customWidth="1"/>
    <col min="14671" max="14671" width="12.88671875" style="33" customWidth="1"/>
    <col min="14672" max="14672" width="12.88671875" style="33" bestFit="1" customWidth="1"/>
    <col min="14673" max="14673" width="12.88671875" style="33" customWidth="1"/>
    <col min="14674" max="14674" width="12.88671875" style="33" bestFit="1" customWidth="1"/>
    <col min="14675" max="14675" width="12.88671875" style="33" customWidth="1"/>
    <col min="14676" max="14676" width="11.33203125" style="33" bestFit="1" customWidth="1"/>
    <col min="14677" max="14677" width="11.33203125" style="33" customWidth="1"/>
    <col min="14678" max="14678" width="12.88671875" style="33" bestFit="1" customWidth="1"/>
    <col min="14679" max="14679" width="12.88671875" style="33" customWidth="1"/>
    <col min="14680" max="14680" width="11.33203125" style="33" bestFit="1" customWidth="1"/>
    <col min="14681" max="14681" width="11.33203125" style="33" customWidth="1"/>
    <col min="14682" max="14682" width="11.33203125" style="33" bestFit="1" customWidth="1"/>
    <col min="14683" max="14683" width="11.33203125" style="33" customWidth="1"/>
    <col min="14684" max="14684" width="12.88671875" style="33" bestFit="1" customWidth="1"/>
    <col min="14685" max="14685" width="12.88671875" style="33" customWidth="1"/>
    <col min="14686" max="14686" width="12.88671875" style="33" bestFit="1" customWidth="1"/>
    <col min="14687" max="14687" width="12.88671875" style="33" customWidth="1"/>
    <col min="14688" max="14688" width="12.88671875" style="33" bestFit="1" customWidth="1"/>
    <col min="14689" max="14689" width="12.88671875" style="33" customWidth="1"/>
    <col min="14690" max="14690" width="12.88671875" style="33" bestFit="1" customWidth="1"/>
    <col min="14691" max="14691" width="12.88671875" style="33" customWidth="1"/>
    <col min="14692" max="14692" width="12.88671875" style="33" bestFit="1" customWidth="1"/>
    <col min="14693" max="14693" width="12.88671875" style="33" customWidth="1"/>
    <col min="14694" max="14694" width="12.88671875" style="33" bestFit="1" customWidth="1"/>
    <col min="14695" max="14695" width="12.88671875" style="33" customWidth="1"/>
    <col min="14696" max="14696" width="12.88671875" style="33" bestFit="1" customWidth="1"/>
    <col min="14697" max="14697" width="12.88671875" style="33" customWidth="1"/>
    <col min="14698" max="14698" width="12.88671875" style="33" bestFit="1" customWidth="1"/>
    <col min="14699" max="14699" width="12.88671875" style="33" customWidth="1"/>
    <col min="14700" max="14700" width="11.33203125" style="33" bestFit="1" customWidth="1"/>
    <col min="14701" max="14701" width="11.33203125" style="33" customWidth="1"/>
    <col min="14702" max="14702" width="11.33203125" style="33" bestFit="1" customWidth="1"/>
    <col min="14703" max="14703" width="11.33203125" style="33" customWidth="1"/>
    <col min="14704" max="14704" width="12.88671875" style="33" bestFit="1" customWidth="1"/>
    <col min="14705" max="14705" width="12.88671875" style="33" customWidth="1"/>
    <col min="14706" max="14706" width="12.88671875" style="33" bestFit="1" customWidth="1"/>
    <col min="14707" max="14707" width="12.88671875" style="33" customWidth="1"/>
    <col min="14708" max="14708" width="12.88671875" style="33" bestFit="1" customWidth="1"/>
    <col min="14709" max="14709" width="12.88671875" style="33" customWidth="1"/>
    <col min="14710" max="14710" width="11.33203125" style="33" bestFit="1" customWidth="1"/>
    <col min="14711" max="14711" width="11.33203125" style="33" customWidth="1"/>
    <col min="14712" max="14712" width="12.88671875" style="33" bestFit="1" customWidth="1"/>
    <col min="14713" max="14713" width="12.88671875" style="33" customWidth="1"/>
    <col min="14714" max="14714" width="11.33203125" style="33" bestFit="1" customWidth="1"/>
    <col min="14715" max="14715" width="11.33203125" style="33" customWidth="1"/>
    <col min="14716" max="14716" width="12.88671875" style="33" bestFit="1" customWidth="1"/>
    <col min="14717" max="14717" width="12.88671875" style="33" customWidth="1"/>
    <col min="14718" max="14718" width="11.33203125" style="33" bestFit="1" customWidth="1"/>
    <col min="14719" max="14719" width="11.33203125" style="33" customWidth="1"/>
    <col min="14720" max="14720" width="11.33203125" style="33" bestFit="1" customWidth="1"/>
    <col min="14721" max="14721" width="11.33203125" style="33" customWidth="1"/>
    <col min="14722" max="14722" width="13.109375" style="33" bestFit="1" customWidth="1"/>
    <col min="14723" max="14723" width="8.88671875" style="33"/>
    <col min="14724" max="14724" width="12" style="33" bestFit="1" customWidth="1"/>
    <col min="14725" max="14725" width="10.44140625" style="33" bestFit="1" customWidth="1"/>
    <col min="14726" max="14726" width="8.44140625" style="33" bestFit="1" customWidth="1"/>
    <col min="14727" max="14727" width="15" style="33" bestFit="1" customWidth="1"/>
    <col min="14728" max="14728" width="10.5546875" style="33" customWidth="1"/>
    <col min="14729" max="14848" width="8.88671875" style="33"/>
    <col min="14849" max="14849" width="10.5546875" style="33" bestFit="1" customWidth="1"/>
    <col min="14850" max="14850" width="12.88671875" style="33" bestFit="1" customWidth="1"/>
    <col min="14851" max="14851" width="12.88671875" style="33" customWidth="1"/>
    <col min="14852" max="14852" width="12.88671875" style="33" bestFit="1" customWidth="1"/>
    <col min="14853" max="14853" width="12.88671875" style="33" customWidth="1"/>
    <col min="14854" max="14854" width="14" style="33" bestFit="1" customWidth="1"/>
    <col min="14855" max="14855" width="14" style="33" customWidth="1"/>
    <col min="14856" max="14856" width="11.33203125" style="33" bestFit="1" customWidth="1"/>
    <col min="14857" max="14857" width="11.33203125" style="33" customWidth="1"/>
    <col min="14858" max="14858" width="12.88671875" style="33" bestFit="1" customWidth="1"/>
    <col min="14859" max="14859" width="12.88671875" style="33" customWidth="1"/>
    <col min="14860" max="14860" width="11.33203125" style="33" bestFit="1" customWidth="1"/>
    <col min="14861" max="14861" width="11.33203125" style="33" customWidth="1"/>
    <col min="14862" max="14862" width="12.88671875" style="33" bestFit="1" customWidth="1"/>
    <col min="14863" max="14863" width="12.88671875" style="33" customWidth="1"/>
    <col min="14864" max="14864" width="12.88671875" style="33" bestFit="1" customWidth="1"/>
    <col min="14865" max="14865" width="12.88671875" style="33" customWidth="1"/>
    <col min="14866" max="14866" width="12.88671875" style="33" bestFit="1" customWidth="1"/>
    <col min="14867" max="14867" width="12.88671875" style="33" customWidth="1"/>
    <col min="14868" max="14868" width="12.88671875" style="33" bestFit="1" customWidth="1"/>
    <col min="14869" max="14869" width="12.88671875" style="33" customWidth="1"/>
    <col min="14870" max="14870" width="12.88671875" style="33" bestFit="1" customWidth="1"/>
    <col min="14871" max="14871" width="12.88671875" style="33" customWidth="1"/>
    <col min="14872" max="14872" width="11.33203125" style="33" bestFit="1" customWidth="1"/>
    <col min="14873" max="14873" width="11.33203125" style="33" customWidth="1"/>
    <col min="14874" max="14874" width="12.88671875" style="33" bestFit="1" customWidth="1"/>
    <col min="14875" max="14875" width="12.88671875" style="33" customWidth="1"/>
    <col min="14876" max="14876" width="11.33203125" style="33" bestFit="1" customWidth="1"/>
    <col min="14877" max="14877" width="11.33203125" style="33" customWidth="1"/>
    <col min="14878" max="14878" width="12.88671875" style="33" bestFit="1" customWidth="1"/>
    <col min="14879" max="14879" width="12.88671875" style="33" customWidth="1"/>
    <col min="14880" max="14880" width="12.88671875" style="33" bestFit="1" customWidth="1"/>
    <col min="14881" max="14881" width="12.88671875" style="33" customWidth="1"/>
    <col min="14882" max="14882" width="12.88671875" style="33" bestFit="1" customWidth="1"/>
    <col min="14883" max="14883" width="12.88671875" style="33" customWidth="1"/>
    <col min="14884" max="14884" width="12.88671875" style="33" bestFit="1" customWidth="1"/>
    <col min="14885" max="14885" width="12.88671875" style="33" customWidth="1"/>
    <col min="14886" max="14886" width="11.33203125" style="33" bestFit="1" customWidth="1"/>
    <col min="14887" max="14887" width="11.33203125" style="33" customWidth="1"/>
    <col min="14888" max="14888" width="12.88671875" style="33" bestFit="1" customWidth="1"/>
    <col min="14889" max="14889" width="12.88671875" style="33" customWidth="1"/>
    <col min="14890" max="14890" width="12.88671875" style="33" bestFit="1" customWidth="1"/>
    <col min="14891" max="14891" width="12.88671875" style="33" customWidth="1"/>
    <col min="14892" max="14892" width="12.88671875" style="33" bestFit="1" customWidth="1"/>
    <col min="14893" max="14893" width="12.88671875" style="33" customWidth="1"/>
    <col min="14894" max="14894" width="11.33203125" style="33" bestFit="1" customWidth="1"/>
    <col min="14895" max="14895" width="11.33203125" style="33" customWidth="1"/>
    <col min="14896" max="14896" width="11.33203125" style="33" bestFit="1" customWidth="1"/>
    <col min="14897" max="14897" width="11.33203125" style="33" customWidth="1"/>
    <col min="14898" max="14898" width="11.33203125" style="33" bestFit="1" customWidth="1"/>
    <col min="14899" max="14899" width="11.33203125" style="33" customWidth="1"/>
    <col min="14900" max="14900" width="12.88671875" style="33" bestFit="1" customWidth="1"/>
    <col min="14901" max="14901" width="12.88671875" style="33" customWidth="1"/>
    <col min="14902" max="14902" width="12.88671875" style="33" bestFit="1" customWidth="1"/>
    <col min="14903" max="14903" width="12.88671875" style="33" customWidth="1"/>
    <col min="14904" max="14904" width="12.88671875" style="33" bestFit="1" customWidth="1"/>
    <col min="14905" max="14905" width="12.88671875" style="33" customWidth="1"/>
    <col min="14906" max="14906" width="12.88671875" style="33" bestFit="1" customWidth="1"/>
    <col min="14907" max="14907" width="12.88671875" style="33" customWidth="1"/>
    <col min="14908" max="14908" width="12.88671875" style="33" bestFit="1" customWidth="1"/>
    <col min="14909" max="14909" width="12.88671875" style="33" customWidth="1"/>
    <col min="14910" max="14910" width="12.88671875" style="33" bestFit="1" customWidth="1"/>
    <col min="14911" max="14911" width="12.88671875" style="33" customWidth="1"/>
    <col min="14912" max="14912" width="12.88671875" style="33" bestFit="1" customWidth="1"/>
    <col min="14913" max="14913" width="12.88671875" style="33" customWidth="1"/>
    <col min="14914" max="14914" width="12.88671875" style="33" bestFit="1" customWidth="1"/>
    <col min="14915" max="14915" width="12.88671875" style="33" customWidth="1"/>
    <col min="14916" max="14916" width="11.33203125" style="33" bestFit="1" customWidth="1"/>
    <col min="14917" max="14917" width="11.33203125" style="33" customWidth="1"/>
    <col min="14918" max="14918" width="12.88671875" style="33" bestFit="1" customWidth="1"/>
    <col min="14919" max="14919" width="12.88671875" style="33" customWidth="1"/>
    <col min="14920" max="14920" width="12.88671875" style="33" bestFit="1" customWidth="1"/>
    <col min="14921" max="14921" width="12.88671875" style="33" customWidth="1"/>
    <col min="14922" max="14922" width="12.88671875" style="33" bestFit="1" customWidth="1"/>
    <col min="14923" max="14923" width="12.88671875" style="33" customWidth="1"/>
    <col min="14924" max="14924" width="12.88671875" style="33" bestFit="1" customWidth="1"/>
    <col min="14925" max="14925" width="12.88671875" style="33" customWidth="1"/>
    <col min="14926" max="14926" width="12.88671875" style="33" bestFit="1" customWidth="1"/>
    <col min="14927" max="14927" width="12.88671875" style="33" customWidth="1"/>
    <col min="14928" max="14928" width="12.88671875" style="33" bestFit="1" customWidth="1"/>
    <col min="14929" max="14929" width="12.88671875" style="33" customWidth="1"/>
    <col min="14930" max="14930" width="12.88671875" style="33" bestFit="1" customWidth="1"/>
    <col min="14931" max="14931" width="12.88671875" style="33" customWidth="1"/>
    <col min="14932" max="14932" width="11.33203125" style="33" bestFit="1" customWidth="1"/>
    <col min="14933" max="14933" width="11.33203125" style="33" customWidth="1"/>
    <col min="14934" max="14934" width="12.88671875" style="33" bestFit="1" customWidth="1"/>
    <col min="14935" max="14935" width="12.88671875" style="33" customWidth="1"/>
    <col min="14936" max="14936" width="11.33203125" style="33" bestFit="1" customWidth="1"/>
    <col min="14937" max="14937" width="11.33203125" style="33" customWidth="1"/>
    <col min="14938" max="14938" width="11.33203125" style="33" bestFit="1" customWidth="1"/>
    <col min="14939" max="14939" width="11.33203125" style="33" customWidth="1"/>
    <col min="14940" max="14940" width="12.88671875" style="33" bestFit="1" customWidth="1"/>
    <col min="14941" max="14941" width="12.88671875" style="33" customWidth="1"/>
    <col min="14942" max="14942" width="12.88671875" style="33" bestFit="1" customWidth="1"/>
    <col min="14943" max="14943" width="12.88671875" style="33" customWidth="1"/>
    <col min="14944" max="14944" width="12.88671875" style="33" bestFit="1" customWidth="1"/>
    <col min="14945" max="14945" width="12.88671875" style="33" customWidth="1"/>
    <col min="14946" max="14946" width="12.88671875" style="33" bestFit="1" customWidth="1"/>
    <col min="14947" max="14947" width="12.88671875" style="33" customWidth="1"/>
    <col min="14948" max="14948" width="12.88671875" style="33" bestFit="1" customWidth="1"/>
    <col min="14949" max="14949" width="12.88671875" style="33" customWidth="1"/>
    <col min="14950" max="14950" width="12.88671875" style="33" bestFit="1" customWidth="1"/>
    <col min="14951" max="14951" width="12.88671875" style="33" customWidth="1"/>
    <col min="14952" max="14952" width="12.88671875" style="33" bestFit="1" customWidth="1"/>
    <col min="14953" max="14953" width="12.88671875" style="33" customWidth="1"/>
    <col min="14954" max="14954" width="12.88671875" style="33" bestFit="1" customWidth="1"/>
    <col min="14955" max="14955" width="12.88671875" style="33" customWidth="1"/>
    <col min="14956" max="14956" width="11.33203125" style="33" bestFit="1" customWidth="1"/>
    <col min="14957" max="14957" width="11.33203125" style="33" customWidth="1"/>
    <col min="14958" max="14958" width="11.33203125" style="33" bestFit="1" customWidth="1"/>
    <col min="14959" max="14959" width="11.33203125" style="33" customWidth="1"/>
    <col min="14960" max="14960" width="12.88671875" style="33" bestFit="1" customWidth="1"/>
    <col min="14961" max="14961" width="12.88671875" style="33" customWidth="1"/>
    <col min="14962" max="14962" width="12.88671875" style="33" bestFit="1" customWidth="1"/>
    <col min="14963" max="14963" width="12.88671875" style="33" customWidth="1"/>
    <col min="14964" max="14964" width="12.88671875" style="33" bestFit="1" customWidth="1"/>
    <col min="14965" max="14965" width="12.88671875" style="33" customWidth="1"/>
    <col min="14966" max="14966" width="11.33203125" style="33" bestFit="1" customWidth="1"/>
    <col min="14967" max="14967" width="11.33203125" style="33" customWidth="1"/>
    <col min="14968" max="14968" width="12.88671875" style="33" bestFit="1" customWidth="1"/>
    <col min="14969" max="14969" width="12.88671875" style="33" customWidth="1"/>
    <col min="14970" max="14970" width="11.33203125" style="33" bestFit="1" customWidth="1"/>
    <col min="14971" max="14971" width="11.33203125" style="33" customWidth="1"/>
    <col min="14972" max="14972" width="12.88671875" style="33" bestFit="1" customWidth="1"/>
    <col min="14973" max="14973" width="12.88671875" style="33" customWidth="1"/>
    <col min="14974" max="14974" width="11.33203125" style="33" bestFit="1" customWidth="1"/>
    <col min="14975" max="14975" width="11.33203125" style="33" customWidth="1"/>
    <col min="14976" max="14976" width="11.33203125" style="33" bestFit="1" customWidth="1"/>
    <col min="14977" max="14977" width="11.33203125" style="33" customWidth="1"/>
    <col min="14978" max="14978" width="13.109375" style="33" bestFit="1" customWidth="1"/>
    <col min="14979" max="14979" width="8.88671875" style="33"/>
    <col min="14980" max="14980" width="12" style="33" bestFit="1" customWidth="1"/>
    <col min="14981" max="14981" width="10.44140625" style="33" bestFit="1" customWidth="1"/>
    <col min="14982" max="14982" width="8.44140625" style="33" bestFit="1" customWidth="1"/>
    <col min="14983" max="14983" width="15" style="33" bestFit="1" customWidth="1"/>
    <col min="14984" max="14984" width="10.5546875" style="33" customWidth="1"/>
    <col min="14985" max="15104" width="8.88671875" style="33"/>
    <col min="15105" max="15105" width="10.5546875" style="33" bestFit="1" customWidth="1"/>
    <col min="15106" max="15106" width="12.88671875" style="33" bestFit="1" customWidth="1"/>
    <col min="15107" max="15107" width="12.88671875" style="33" customWidth="1"/>
    <col min="15108" max="15108" width="12.88671875" style="33" bestFit="1" customWidth="1"/>
    <col min="15109" max="15109" width="12.88671875" style="33" customWidth="1"/>
    <col min="15110" max="15110" width="14" style="33" bestFit="1" customWidth="1"/>
    <col min="15111" max="15111" width="14" style="33" customWidth="1"/>
    <col min="15112" max="15112" width="11.33203125" style="33" bestFit="1" customWidth="1"/>
    <col min="15113" max="15113" width="11.33203125" style="33" customWidth="1"/>
    <col min="15114" max="15114" width="12.88671875" style="33" bestFit="1" customWidth="1"/>
    <col min="15115" max="15115" width="12.88671875" style="33" customWidth="1"/>
    <col min="15116" max="15116" width="11.33203125" style="33" bestFit="1" customWidth="1"/>
    <col min="15117" max="15117" width="11.33203125" style="33" customWidth="1"/>
    <col min="15118" max="15118" width="12.88671875" style="33" bestFit="1" customWidth="1"/>
    <col min="15119" max="15119" width="12.88671875" style="33" customWidth="1"/>
    <col min="15120" max="15120" width="12.88671875" style="33" bestFit="1" customWidth="1"/>
    <col min="15121" max="15121" width="12.88671875" style="33" customWidth="1"/>
    <col min="15122" max="15122" width="12.88671875" style="33" bestFit="1" customWidth="1"/>
    <col min="15123" max="15123" width="12.88671875" style="33" customWidth="1"/>
    <col min="15124" max="15124" width="12.88671875" style="33" bestFit="1" customWidth="1"/>
    <col min="15125" max="15125" width="12.88671875" style="33" customWidth="1"/>
    <col min="15126" max="15126" width="12.88671875" style="33" bestFit="1" customWidth="1"/>
    <col min="15127" max="15127" width="12.88671875" style="33" customWidth="1"/>
    <col min="15128" max="15128" width="11.33203125" style="33" bestFit="1" customWidth="1"/>
    <col min="15129" max="15129" width="11.33203125" style="33" customWidth="1"/>
    <col min="15130" max="15130" width="12.88671875" style="33" bestFit="1" customWidth="1"/>
    <col min="15131" max="15131" width="12.88671875" style="33" customWidth="1"/>
    <col min="15132" max="15132" width="11.33203125" style="33" bestFit="1" customWidth="1"/>
    <col min="15133" max="15133" width="11.33203125" style="33" customWidth="1"/>
    <col min="15134" max="15134" width="12.88671875" style="33" bestFit="1" customWidth="1"/>
    <col min="15135" max="15135" width="12.88671875" style="33" customWidth="1"/>
    <col min="15136" max="15136" width="12.88671875" style="33" bestFit="1" customWidth="1"/>
    <col min="15137" max="15137" width="12.88671875" style="33" customWidth="1"/>
    <col min="15138" max="15138" width="12.88671875" style="33" bestFit="1" customWidth="1"/>
    <col min="15139" max="15139" width="12.88671875" style="33" customWidth="1"/>
    <col min="15140" max="15140" width="12.88671875" style="33" bestFit="1" customWidth="1"/>
    <col min="15141" max="15141" width="12.88671875" style="33" customWidth="1"/>
    <col min="15142" max="15142" width="11.33203125" style="33" bestFit="1" customWidth="1"/>
    <col min="15143" max="15143" width="11.33203125" style="33" customWidth="1"/>
    <col min="15144" max="15144" width="12.88671875" style="33" bestFit="1" customWidth="1"/>
    <col min="15145" max="15145" width="12.88671875" style="33" customWidth="1"/>
    <col min="15146" max="15146" width="12.88671875" style="33" bestFit="1" customWidth="1"/>
    <col min="15147" max="15147" width="12.88671875" style="33" customWidth="1"/>
    <col min="15148" max="15148" width="12.88671875" style="33" bestFit="1" customWidth="1"/>
    <col min="15149" max="15149" width="12.88671875" style="33" customWidth="1"/>
    <col min="15150" max="15150" width="11.33203125" style="33" bestFit="1" customWidth="1"/>
    <col min="15151" max="15151" width="11.33203125" style="33" customWidth="1"/>
    <col min="15152" max="15152" width="11.33203125" style="33" bestFit="1" customWidth="1"/>
    <col min="15153" max="15153" width="11.33203125" style="33" customWidth="1"/>
    <col min="15154" max="15154" width="11.33203125" style="33" bestFit="1" customWidth="1"/>
    <col min="15155" max="15155" width="11.33203125" style="33" customWidth="1"/>
    <col min="15156" max="15156" width="12.88671875" style="33" bestFit="1" customWidth="1"/>
    <col min="15157" max="15157" width="12.88671875" style="33" customWidth="1"/>
    <col min="15158" max="15158" width="12.88671875" style="33" bestFit="1" customWidth="1"/>
    <col min="15159" max="15159" width="12.88671875" style="33" customWidth="1"/>
    <col min="15160" max="15160" width="12.88671875" style="33" bestFit="1" customWidth="1"/>
    <col min="15161" max="15161" width="12.88671875" style="33" customWidth="1"/>
    <col min="15162" max="15162" width="12.88671875" style="33" bestFit="1" customWidth="1"/>
    <col min="15163" max="15163" width="12.88671875" style="33" customWidth="1"/>
    <col min="15164" max="15164" width="12.88671875" style="33" bestFit="1" customWidth="1"/>
    <col min="15165" max="15165" width="12.88671875" style="33" customWidth="1"/>
    <col min="15166" max="15166" width="12.88671875" style="33" bestFit="1" customWidth="1"/>
    <col min="15167" max="15167" width="12.88671875" style="33" customWidth="1"/>
    <col min="15168" max="15168" width="12.88671875" style="33" bestFit="1" customWidth="1"/>
    <col min="15169" max="15169" width="12.88671875" style="33" customWidth="1"/>
    <col min="15170" max="15170" width="12.88671875" style="33" bestFit="1" customWidth="1"/>
    <col min="15171" max="15171" width="12.88671875" style="33" customWidth="1"/>
    <col min="15172" max="15172" width="11.33203125" style="33" bestFit="1" customWidth="1"/>
    <col min="15173" max="15173" width="11.33203125" style="33" customWidth="1"/>
    <col min="15174" max="15174" width="12.88671875" style="33" bestFit="1" customWidth="1"/>
    <col min="15175" max="15175" width="12.88671875" style="33" customWidth="1"/>
    <col min="15176" max="15176" width="12.88671875" style="33" bestFit="1" customWidth="1"/>
    <col min="15177" max="15177" width="12.88671875" style="33" customWidth="1"/>
    <col min="15178" max="15178" width="12.88671875" style="33" bestFit="1" customWidth="1"/>
    <col min="15179" max="15179" width="12.88671875" style="33" customWidth="1"/>
    <col min="15180" max="15180" width="12.88671875" style="33" bestFit="1" customWidth="1"/>
    <col min="15181" max="15181" width="12.88671875" style="33" customWidth="1"/>
    <col min="15182" max="15182" width="12.88671875" style="33" bestFit="1" customWidth="1"/>
    <col min="15183" max="15183" width="12.88671875" style="33" customWidth="1"/>
    <col min="15184" max="15184" width="12.88671875" style="33" bestFit="1" customWidth="1"/>
    <col min="15185" max="15185" width="12.88671875" style="33" customWidth="1"/>
    <col min="15186" max="15186" width="12.88671875" style="33" bestFit="1" customWidth="1"/>
    <col min="15187" max="15187" width="12.88671875" style="33" customWidth="1"/>
    <col min="15188" max="15188" width="11.33203125" style="33" bestFit="1" customWidth="1"/>
    <col min="15189" max="15189" width="11.33203125" style="33" customWidth="1"/>
    <col min="15190" max="15190" width="12.88671875" style="33" bestFit="1" customWidth="1"/>
    <col min="15191" max="15191" width="12.88671875" style="33" customWidth="1"/>
    <col min="15192" max="15192" width="11.33203125" style="33" bestFit="1" customWidth="1"/>
    <col min="15193" max="15193" width="11.33203125" style="33" customWidth="1"/>
    <col min="15194" max="15194" width="11.33203125" style="33" bestFit="1" customWidth="1"/>
    <col min="15195" max="15195" width="11.33203125" style="33" customWidth="1"/>
    <col min="15196" max="15196" width="12.88671875" style="33" bestFit="1" customWidth="1"/>
    <col min="15197" max="15197" width="12.88671875" style="33" customWidth="1"/>
    <col min="15198" max="15198" width="12.88671875" style="33" bestFit="1" customWidth="1"/>
    <col min="15199" max="15199" width="12.88671875" style="33" customWidth="1"/>
    <col min="15200" max="15200" width="12.88671875" style="33" bestFit="1" customWidth="1"/>
    <col min="15201" max="15201" width="12.88671875" style="33" customWidth="1"/>
    <col min="15202" max="15202" width="12.88671875" style="33" bestFit="1" customWidth="1"/>
    <col min="15203" max="15203" width="12.88671875" style="33" customWidth="1"/>
    <col min="15204" max="15204" width="12.88671875" style="33" bestFit="1" customWidth="1"/>
    <col min="15205" max="15205" width="12.88671875" style="33" customWidth="1"/>
    <col min="15206" max="15206" width="12.88671875" style="33" bestFit="1" customWidth="1"/>
    <col min="15207" max="15207" width="12.88671875" style="33" customWidth="1"/>
    <col min="15208" max="15208" width="12.88671875" style="33" bestFit="1" customWidth="1"/>
    <col min="15209" max="15209" width="12.88671875" style="33" customWidth="1"/>
    <col min="15210" max="15210" width="12.88671875" style="33" bestFit="1" customWidth="1"/>
    <col min="15211" max="15211" width="12.88671875" style="33" customWidth="1"/>
    <col min="15212" max="15212" width="11.33203125" style="33" bestFit="1" customWidth="1"/>
    <col min="15213" max="15213" width="11.33203125" style="33" customWidth="1"/>
    <col min="15214" max="15214" width="11.33203125" style="33" bestFit="1" customWidth="1"/>
    <col min="15215" max="15215" width="11.33203125" style="33" customWidth="1"/>
    <col min="15216" max="15216" width="12.88671875" style="33" bestFit="1" customWidth="1"/>
    <col min="15217" max="15217" width="12.88671875" style="33" customWidth="1"/>
    <col min="15218" max="15218" width="12.88671875" style="33" bestFit="1" customWidth="1"/>
    <col min="15219" max="15219" width="12.88671875" style="33" customWidth="1"/>
    <col min="15220" max="15220" width="12.88671875" style="33" bestFit="1" customWidth="1"/>
    <col min="15221" max="15221" width="12.88671875" style="33" customWidth="1"/>
    <col min="15222" max="15222" width="11.33203125" style="33" bestFit="1" customWidth="1"/>
    <col min="15223" max="15223" width="11.33203125" style="33" customWidth="1"/>
    <col min="15224" max="15224" width="12.88671875" style="33" bestFit="1" customWidth="1"/>
    <col min="15225" max="15225" width="12.88671875" style="33" customWidth="1"/>
    <col min="15226" max="15226" width="11.33203125" style="33" bestFit="1" customWidth="1"/>
    <col min="15227" max="15227" width="11.33203125" style="33" customWidth="1"/>
    <col min="15228" max="15228" width="12.88671875" style="33" bestFit="1" customWidth="1"/>
    <col min="15229" max="15229" width="12.88671875" style="33" customWidth="1"/>
    <col min="15230" max="15230" width="11.33203125" style="33" bestFit="1" customWidth="1"/>
    <col min="15231" max="15231" width="11.33203125" style="33" customWidth="1"/>
    <col min="15232" max="15232" width="11.33203125" style="33" bestFit="1" customWidth="1"/>
    <col min="15233" max="15233" width="11.33203125" style="33" customWidth="1"/>
    <col min="15234" max="15234" width="13.109375" style="33" bestFit="1" customWidth="1"/>
    <col min="15235" max="15235" width="8.88671875" style="33"/>
    <col min="15236" max="15236" width="12" style="33" bestFit="1" customWidth="1"/>
    <col min="15237" max="15237" width="10.44140625" style="33" bestFit="1" customWidth="1"/>
    <col min="15238" max="15238" width="8.44140625" style="33" bestFit="1" customWidth="1"/>
    <col min="15239" max="15239" width="15" style="33" bestFit="1" customWidth="1"/>
    <col min="15240" max="15240" width="10.5546875" style="33" customWidth="1"/>
    <col min="15241" max="15360" width="8.88671875" style="33"/>
    <col min="15361" max="15361" width="10.5546875" style="33" bestFit="1" customWidth="1"/>
    <col min="15362" max="15362" width="12.88671875" style="33" bestFit="1" customWidth="1"/>
    <col min="15363" max="15363" width="12.88671875" style="33" customWidth="1"/>
    <col min="15364" max="15364" width="12.88671875" style="33" bestFit="1" customWidth="1"/>
    <col min="15365" max="15365" width="12.88671875" style="33" customWidth="1"/>
    <col min="15366" max="15366" width="14" style="33" bestFit="1" customWidth="1"/>
    <col min="15367" max="15367" width="14" style="33" customWidth="1"/>
    <col min="15368" max="15368" width="11.33203125" style="33" bestFit="1" customWidth="1"/>
    <col min="15369" max="15369" width="11.33203125" style="33" customWidth="1"/>
    <col min="15370" max="15370" width="12.88671875" style="33" bestFit="1" customWidth="1"/>
    <col min="15371" max="15371" width="12.88671875" style="33" customWidth="1"/>
    <col min="15372" max="15372" width="11.33203125" style="33" bestFit="1" customWidth="1"/>
    <col min="15373" max="15373" width="11.33203125" style="33" customWidth="1"/>
    <col min="15374" max="15374" width="12.88671875" style="33" bestFit="1" customWidth="1"/>
    <col min="15375" max="15375" width="12.88671875" style="33" customWidth="1"/>
    <col min="15376" max="15376" width="12.88671875" style="33" bestFit="1" customWidth="1"/>
    <col min="15377" max="15377" width="12.88671875" style="33" customWidth="1"/>
    <col min="15378" max="15378" width="12.88671875" style="33" bestFit="1" customWidth="1"/>
    <col min="15379" max="15379" width="12.88671875" style="33" customWidth="1"/>
    <col min="15380" max="15380" width="12.88671875" style="33" bestFit="1" customWidth="1"/>
    <col min="15381" max="15381" width="12.88671875" style="33" customWidth="1"/>
    <col min="15382" max="15382" width="12.88671875" style="33" bestFit="1" customWidth="1"/>
    <col min="15383" max="15383" width="12.88671875" style="33" customWidth="1"/>
    <col min="15384" max="15384" width="11.33203125" style="33" bestFit="1" customWidth="1"/>
    <col min="15385" max="15385" width="11.33203125" style="33" customWidth="1"/>
    <col min="15386" max="15386" width="12.88671875" style="33" bestFit="1" customWidth="1"/>
    <col min="15387" max="15387" width="12.88671875" style="33" customWidth="1"/>
    <col min="15388" max="15388" width="11.33203125" style="33" bestFit="1" customWidth="1"/>
    <col min="15389" max="15389" width="11.33203125" style="33" customWidth="1"/>
    <col min="15390" max="15390" width="12.88671875" style="33" bestFit="1" customWidth="1"/>
    <col min="15391" max="15391" width="12.88671875" style="33" customWidth="1"/>
    <col min="15392" max="15392" width="12.88671875" style="33" bestFit="1" customWidth="1"/>
    <col min="15393" max="15393" width="12.88671875" style="33" customWidth="1"/>
    <col min="15394" max="15394" width="12.88671875" style="33" bestFit="1" customWidth="1"/>
    <col min="15395" max="15395" width="12.88671875" style="33" customWidth="1"/>
    <col min="15396" max="15396" width="12.88671875" style="33" bestFit="1" customWidth="1"/>
    <col min="15397" max="15397" width="12.88671875" style="33" customWidth="1"/>
    <col min="15398" max="15398" width="11.33203125" style="33" bestFit="1" customWidth="1"/>
    <col min="15399" max="15399" width="11.33203125" style="33" customWidth="1"/>
    <col min="15400" max="15400" width="12.88671875" style="33" bestFit="1" customWidth="1"/>
    <col min="15401" max="15401" width="12.88671875" style="33" customWidth="1"/>
    <col min="15402" max="15402" width="12.88671875" style="33" bestFit="1" customWidth="1"/>
    <col min="15403" max="15403" width="12.88671875" style="33" customWidth="1"/>
    <col min="15404" max="15404" width="12.88671875" style="33" bestFit="1" customWidth="1"/>
    <col min="15405" max="15405" width="12.88671875" style="33" customWidth="1"/>
    <col min="15406" max="15406" width="11.33203125" style="33" bestFit="1" customWidth="1"/>
    <col min="15407" max="15407" width="11.33203125" style="33" customWidth="1"/>
    <col min="15408" max="15408" width="11.33203125" style="33" bestFit="1" customWidth="1"/>
    <col min="15409" max="15409" width="11.33203125" style="33" customWidth="1"/>
    <col min="15410" max="15410" width="11.33203125" style="33" bestFit="1" customWidth="1"/>
    <col min="15411" max="15411" width="11.33203125" style="33" customWidth="1"/>
    <col min="15412" max="15412" width="12.88671875" style="33" bestFit="1" customWidth="1"/>
    <col min="15413" max="15413" width="12.88671875" style="33" customWidth="1"/>
    <col min="15414" max="15414" width="12.88671875" style="33" bestFit="1" customWidth="1"/>
    <col min="15415" max="15415" width="12.88671875" style="33" customWidth="1"/>
    <col min="15416" max="15416" width="12.88671875" style="33" bestFit="1" customWidth="1"/>
    <col min="15417" max="15417" width="12.88671875" style="33" customWidth="1"/>
    <col min="15418" max="15418" width="12.88671875" style="33" bestFit="1" customWidth="1"/>
    <col min="15419" max="15419" width="12.88671875" style="33" customWidth="1"/>
    <col min="15420" max="15420" width="12.88671875" style="33" bestFit="1" customWidth="1"/>
    <col min="15421" max="15421" width="12.88671875" style="33" customWidth="1"/>
    <col min="15422" max="15422" width="12.88671875" style="33" bestFit="1" customWidth="1"/>
    <col min="15423" max="15423" width="12.88671875" style="33" customWidth="1"/>
    <col min="15424" max="15424" width="12.88671875" style="33" bestFit="1" customWidth="1"/>
    <col min="15425" max="15425" width="12.88671875" style="33" customWidth="1"/>
    <col min="15426" max="15426" width="12.88671875" style="33" bestFit="1" customWidth="1"/>
    <col min="15427" max="15427" width="12.88671875" style="33" customWidth="1"/>
    <col min="15428" max="15428" width="11.33203125" style="33" bestFit="1" customWidth="1"/>
    <col min="15429" max="15429" width="11.33203125" style="33" customWidth="1"/>
    <col min="15430" max="15430" width="12.88671875" style="33" bestFit="1" customWidth="1"/>
    <col min="15431" max="15431" width="12.88671875" style="33" customWidth="1"/>
    <col min="15432" max="15432" width="12.88671875" style="33" bestFit="1" customWidth="1"/>
    <col min="15433" max="15433" width="12.88671875" style="33" customWidth="1"/>
    <col min="15434" max="15434" width="12.88671875" style="33" bestFit="1" customWidth="1"/>
    <col min="15435" max="15435" width="12.88671875" style="33" customWidth="1"/>
    <col min="15436" max="15436" width="12.88671875" style="33" bestFit="1" customWidth="1"/>
    <col min="15437" max="15437" width="12.88671875" style="33" customWidth="1"/>
    <col min="15438" max="15438" width="12.88671875" style="33" bestFit="1" customWidth="1"/>
    <col min="15439" max="15439" width="12.88671875" style="33" customWidth="1"/>
    <col min="15440" max="15440" width="12.88671875" style="33" bestFit="1" customWidth="1"/>
    <col min="15441" max="15441" width="12.88671875" style="33" customWidth="1"/>
    <col min="15442" max="15442" width="12.88671875" style="33" bestFit="1" customWidth="1"/>
    <col min="15443" max="15443" width="12.88671875" style="33" customWidth="1"/>
    <col min="15444" max="15444" width="11.33203125" style="33" bestFit="1" customWidth="1"/>
    <col min="15445" max="15445" width="11.33203125" style="33" customWidth="1"/>
    <col min="15446" max="15446" width="12.88671875" style="33" bestFit="1" customWidth="1"/>
    <col min="15447" max="15447" width="12.88671875" style="33" customWidth="1"/>
    <col min="15448" max="15448" width="11.33203125" style="33" bestFit="1" customWidth="1"/>
    <col min="15449" max="15449" width="11.33203125" style="33" customWidth="1"/>
    <col min="15450" max="15450" width="11.33203125" style="33" bestFit="1" customWidth="1"/>
    <col min="15451" max="15451" width="11.33203125" style="33" customWidth="1"/>
    <col min="15452" max="15452" width="12.88671875" style="33" bestFit="1" customWidth="1"/>
    <col min="15453" max="15453" width="12.88671875" style="33" customWidth="1"/>
    <col min="15454" max="15454" width="12.88671875" style="33" bestFit="1" customWidth="1"/>
    <col min="15455" max="15455" width="12.88671875" style="33" customWidth="1"/>
    <col min="15456" max="15456" width="12.88671875" style="33" bestFit="1" customWidth="1"/>
    <col min="15457" max="15457" width="12.88671875" style="33" customWidth="1"/>
    <col min="15458" max="15458" width="12.88671875" style="33" bestFit="1" customWidth="1"/>
    <col min="15459" max="15459" width="12.88671875" style="33" customWidth="1"/>
    <col min="15460" max="15460" width="12.88671875" style="33" bestFit="1" customWidth="1"/>
    <col min="15461" max="15461" width="12.88671875" style="33" customWidth="1"/>
    <col min="15462" max="15462" width="12.88671875" style="33" bestFit="1" customWidth="1"/>
    <col min="15463" max="15463" width="12.88671875" style="33" customWidth="1"/>
    <col min="15464" max="15464" width="12.88671875" style="33" bestFit="1" customWidth="1"/>
    <col min="15465" max="15465" width="12.88671875" style="33" customWidth="1"/>
    <col min="15466" max="15466" width="12.88671875" style="33" bestFit="1" customWidth="1"/>
    <col min="15467" max="15467" width="12.88671875" style="33" customWidth="1"/>
    <col min="15468" max="15468" width="11.33203125" style="33" bestFit="1" customWidth="1"/>
    <col min="15469" max="15469" width="11.33203125" style="33" customWidth="1"/>
    <col min="15470" max="15470" width="11.33203125" style="33" bestFit="1" customWidth="1"/>
    <col min="15471" max="15471" width="11.33203125" style="33" customWidth="1"/>
    <col min="15472" max="15472" width="12.88671875" style="33" bestFit="1" customWidth="1"/>
    <col min="15473" max="15473" width="12.88671875" style="33" customWidth="1"/>
    <col min="15474" max="15474" width="12.88671875" style="33" bestFit="1" customWidth="1"/>
    <col min="15475" max="15475" width="12.88671875" style="33" customWidth="1"/>
    <col min="15476" max="15476" width="12.88671875" style="33" bestFit="1" customWidth="1"/>
    <col min="15477" max="15477" width="12.88671875" style="33" customWidth="1"/>
    <col min="15478" max="15478" width="11.33203125" style="33" bestFit="1" customWidth="1"/>
    <col min="15479" max="15479" width="11.33203125" style="33" customWidth="1"/>
    <col min="15480" max="15480" width="12.88671875" style="33" bestFit="1" customWidth="1"/>
    <col min="15481" max="15481" width="12.88671875" style="33" customWidth="1"/>
    <col min="15482" max="15482" width="11.33203125" style="33" bestFit="1" customWidth="1"/>
    <col min="15483" max="15483" width="11.33203125" style="33" customWidth="1"/>
    <col min="15484" max="15484" width="12.88671875" style="33" bestFit="1" customWidth="1"/>
    <col min="15485" max="15485" width="12.88671875" style="33" customWidth="1"/>
    <col min="15486" max="15486" width="11.33203125" style="33" bestFit="1" customWidth="1"/>
    <col min="15487" max="15487" width="11.33203125" style="33" customWidth="1"/>
    <col min="15488" max="15488" width="11.33203125" style="33" bestFit="1" customWidth="1"/>
    <col min="15489" max="15489" width="11.33203125" style="33" customWidth="1"/>
    <col min="15490" max="15490" width="13.109375" style="33" bestFit="1" customWidth="1"/>
    <col min="15491" max="15491" width="8.88671875" style="33"/>
    <col min="15492" max="15492" width="12" style="33" bestFit="1" customWidth="1"/>
    <col min="15493" max="15493" width="10.44140625" style="33" bestFit="1" customWidth="1"/>
    <col min="15494" max="15494" width="8.44140625" style="33" bestFit="1" customWidth="1"/>
    <col min="15495" max="15495" width="15" style="33" bestFit="1" customWidth="1"/>
    <col min="15496" max="15496" width="10.5546875" style="33" customWidth="1"/>
    <col min="15497" max="15616" width="8.88671875" style="33"/>
    <col min="15617" max="15617" width="10.5546875" style="33" bestFit="1" customWidth="1"/>
    <col min="15618" max="15618" width="12.88671875" style="33" bestFit="1" customWidth="1"/>
    <col min="15619" max="15619" width="12.88671875" style="33" customWidth="1"/>
    <col min="15620" max="15620" width="12.88671875" style="33" bestFit="1" customWidth="1"/>
    <col min="15621" max="15621" width="12.88671875" style="33" customWidth="1"/>
    <col min="15622" max="15622" width="14" style="33" bestFit="1" customWidth="1"/>
    <col min="15623" max="15623" width="14" style="33" customWidth="1"/>
    <col min="15624" max="15624" width="11.33203125" style="33" bestFit="1" customWidth="1"/>
    <col min="15625" max="15625" width="11.33203125" style="33" customWidth="1"/>
    <col min="15626" max="15626" width="12.88671875" style="33" bestFit="1" customWidth="1"/>
    <col min="15627" max="15627" width="12.88671875" style="33" customWidth="1"/>
    <col min="15628" max="15628" width="11.33203125" style="33" bestFit="1" customWidth="1"/>
    <col min="15629" max="15629" width="11.33203125" style="33" customWidth="1"/>
    <col min="15630" max="15630" width="12.88671875" style="33" bestFit="1" customWidth="1"/>
    <col min="15631" max="15631" width="12.88671875" style="33" customWidth="1"/>
    <col min="15632" max="15632" width="12.88671875" style="33" bestFit="1" customWidth="1"/>
    <col min="15633" max="15633" width="12.88671875" style="33" customWidth="1"/>
    <col min="15634" max="15634" width="12.88671875" style="33" bestFit="1" customWidth="1"/>
    <col min="15635" max="15635" width="12.88671875" style="33" customWidth="1"/>
    <col min="15636" max="15636" width="12.88671875" style="33" bestFit="1" customWidth="1"/>
    <col min="15637" max="15637" width="12.88671875" style="33" customWidth="1"/>
    <col min="15638" max="15638" width="12.88671875" style="33" bestFit="1" customWidth="1"/>
    <col min="15639" max="15639" width="12.88671875" style="33" customWidth="1"/>
    <col min="15640" max="15640" width="11.33203125" style="33" bestFit="1" customWidth="1"/>
    <col min="15641" max="15641" width="11.33203125" style="33" customWidth="1"/>
    <col min="15642" max="15642" width="12.88671875" style="33" bestFit="1" customWidth="1"/>
    <col min="15643" max="15643" width="12.88671875" style="33" customWidth="1"/>
    <col min="15644" max="15644" width="11.33203125" style="33" bestFit="1" customWidth="1"/>
    <col min="15645" max="15645" width="11.33203125" style="33" customWidth="1"/>
    <col min="15646" max="15646" width="12.88671875" style="33" bestFit="1" customWidth="1"/>
    <col min="15647" max="15647" width="12.88671875" style="33" customWidth="1"/>
    <col min="15648" max="15648" width="12.88671875" style="33" bestFit="1" customWidth="1"/>
    <col min="15649" max="15649" width="12.88671875" style="33" customWidth="1"/>
    <col min="15650" max="15650" width="12.88671875" style="33" bestFit="1" customWidth="1"/>
    <col min="15651" max="15651" width="12.88671875" style="33" customWidth="1"/>
    <col min="15652" max="15652" width="12.88671875" style="33" bestFit="1" customWidth="1"/>
    <col min="15653" max="15653" width="12.88671875" style="33" customWidth="1"/>
    <col min="15654" max="15654" width="11.33203125" style="33" bestFit="1" customWidth="1"/>
    <col min="15655" max="15655" width="11.33203125" style="33" customWidth="1"/>
    <col min="15656" max="15656" width="12.88671875" style="33" bestFit="1" customWidth="1"/>
    <col min="15657" max="15657" width="12.88671875" style="33" customWidth="1"/>
    <col min="15658" max="15658" width="12.88671875" style="33" bestFit="1" customWidth="1"/>
    <col min="15659" max="15659" width="12.88671875" style="33" customWidth="1"/>
    <col min="15660" max="15660" width="12.88671875" style="33" bestFit="1" customWidth="1"/>
    <col min="15661" max="15661" width="12.88671875" style="33" customWidth="1"/>
    <col min="15662" max="15662" width="11.33203125" style="33" bestFit="1" customWidth="1"/>
    <col min="15663" max="15663" width="11.33203125" style="33" customWidth="1"/>
    <col min="15664" max="15664" width="11.33203125" style="33" bestFit="1" customWidth="1"/>
    <col min="15665" max="15665" width="11.33203125" style="33" customWidth="1"/>
    <col min="15666" max="15666" width="11.33203125" style="33" bestFit="1" customWidth="1"/>
    <col min="15667" max="15667" width="11.33203125" style="33" customWidth="1"/>
    <col min="15668" max="15668" width="12.88671875" style="33" bestFit="1" customWidth="1"/>
    <col min="15669" max="15669" width="12.88671875" style="33" customWidth="1"/>
    <col min="15670" max="15670" width="12.88671875" style="33" bestFit="1" customWidth="1"/>
    <col min="15671" max="15671" width="12.88671875" style="33" customWidth="1"/>
    <col min="15672" max="15672" width="12.88671875" style="33" bestFit="1" customWidth="1"/>
    <col min="15673" max="15673" width="12.88671875" style="33" customWidth="1"/>
    <col min="15674" max="15674" width="12.88671875" style="33" bestFit="1" customWidth="1"/>
    <col min="15675" max="15675" width="12.88671875" style="33" customWidth="1"/>
    <col min="15676" max="15676" width="12.88671875" style="33" bestFit="1" customWidth="1"/>
    <col min="15677" max="15677" width="12.88671875" style="33" customWidth="1"/>
    <col min="15678" max="15678" width="12.88671875" style="33" bestFit="1" customWidth="1"/>
    <col min="15679" max="15679" width="12.88671875" style="33" customWidth="1"/>
    <col min="15680" max="15680" width="12.88671875" style="33" bestFit="1" customWidth="1"/>
    <col min="15681" max="15681" width="12.88671875" style="33" customWidth="1"/>
    <col min="15682" max="15682" width="12.88671875" style="33" bestFit="1" customWidth="1"/>
    <col min="15683" max="15683" width="12.88671875" style="33" customWidth="1"/>
    <col min="15684" max="15684" width="11.33203125" style="33" bestFit="1" customWidth="1"/>
    <col min="15685" max="15685" width="11.33203125" style="33" customWidth="1"/>
    <col min="15686" max="15686" width="12.88671875" style="33" bestFit="1" customWidth="1"/>
    <col min="15687" max="15687" width="12.88671875" style="33" customWidth="1"/>
    <col min="15688" max="15688" width="12.88671875" style="33" bestFit="1" customWidth="1"/>
    <col min="15689" max="15689" width="12.88671875" style="33" customWidth="1"/>
    <col min="15690" max="15690" width="12.88671875" style="33" bestFit="1" customWidth="1"/>
    <col min="15691" max="15691" width="12.88671875" style="33" customWidth="1"/>
    <col min="15692" max="15692" width="12.88671875" style="33" bestFit="1" customWidth="1"/>
    <col min="15693" max="15693" width="12.88671875" style="33" customWidth="1"/>
    <col min="15694" max="15694" width="12.88671875" style="33" bestFit="1" customWidth="1"/>
    <col min="15695" max="15695" width="12.88671875" style="33" customWidth="1"/>
    <col min="15696" max="15696" width="12.88671875" style="33" bestFit="1" customWidth="1"/>
    <col min="15697" max="15697" width="12.88671875" style="33" customWidth="1"/>
    <col min="15698" max="15698" width="12.88671875" style="33" bestFit="1" customWidth="1"/>
    <col min="15699" max="15699" width="12.88671875" style="33" customWidth="1"/>
    <col min="15700" max="15700" width="11.33203125" style="33" bestFit="1" customWidth="1"/>
    <col min="15701" max="15701" width="11.33203125" style="33" customWidth="1"/>
    <col min="15702" max="15702" width="12.88671875" style="33" bestFit="1" customWidth="1"/>
    <col min="15703" max="15703" width="12.88671875" style="33" customWidth="1"/>
    <col min="15704" max="15704" width="11.33203125" style="33" bestFit="1" customWidth="1"/>
    <col min="15705" max="15705" width="11.33203125" style="33" customWidth="1"/>
    <col min="15706" max="15706" width="11.33203125" style="33" bestFit="1" customWidth="1"/>
    <col min="15707" max="15707" width="11.33203125" style="33" customWidth="1"/>
    <col min="15708" max="15708" width="12.88671875" style="33" bestFit="1" customWidth="1"/>
    <col min="15709" max="15709" width="12.88671875" style="33" customWidth="1"/>
    <col min="15710" max="15710" width="12.88671875" style="33" bestFit="1" customWidth="1"/>
    <col min="15711" max="15711" width="12.88671875" style="33" customWidth="1"/>
    <col min="15712" max="15712" width="12.88671875" style="33" bestFit="1" customWidth="1"/>
    <col min="15713" max="15713" width="12.88671875" style="33" customWidth="1"/>
    <col min="15714" max="15714" width="12.88671875" style="33" bestFit="1" customWidth="1"/>
    <col min="15715" max="15715" width="12.88671875" style="33" customWidth="1"/>
    <col min="15716" max="15716" width="12.88671875" style="33" bestFit="1" customWidth="1"/>
    <col min="15717" max="15717" width="12.88671875" style="33" customWidth="1"/>
    <col min="15718" max="15718" width="12.88671875" style="33" bestFit="1" customWidth="1"/>
    <col min="15719" max="15719" width="12.88671875" style="33" customWidth="1"/>
    <col min="15720" max="15720" width="12.88671875" style="33" bestFit="1" customWidth="1"/>
    <col min="15721" max="15721" width="12.88671875" style="33" customWidth="1"/>
    <col min="15722" max="15722" width="12.88671875" style="33" bestFit="1" customWidth="1"/>
    <col min="15723" max="15723" width="12.88671875" style="33" customWidth="1"/>
    <col min="15724" max="15724" width="11.33203125" style="33" bestFit="1" customWidth="1"/>
    <col min="15725" max="15725" width="11.33203125" style="33" customWidth="1"/>
    <col min="15726" max="15726" width="11.33203125" style="33" bestFit="1" customWidth="1"/>
    <col min="15727" max="15727" width="11.33203125" style="33" customWidth="1"/>
    <col min="15728" max="15728" width="12.88671875" style="33" bestFit="1" customWidth="1"/>
    <col min="15729" max="15729" width="12.88671875" style="33" customWidth="1"/>
    <col min="15730" max="15730" width="12.88671875" style="33" bestFit="1" customWidth="1"/>
    <col min="15731" max="15731" width="12.88671875" style="33" customWidth="1"/>
    <col min="15732" max="15732" width="12.88671875" style="33" bestFit="1" customWidth="1"/>
    <col min="15733" max="15733" width="12.88671875" style="33" customWidth="1"/>
    <col min="15734" max="15734" width="11.33203125" style="33" bestFit="1" customWidth="1"/>
    <col min="15735" max="15735" width="11.33203125" style="33" customWidth="1"/>
    <col min="15736" max="15736" width="12.88671875" style="33" bestFit="1" customWidth="1"/>
    <col min="15737" max="15737" width="12.88671875" style="33" customWidth="1"/>
    <col min="15738" max="15738" width="11.33203125" style="33" bestFit="1" customWidth="1"/>
    <col min="15739" max="15739" width="11.33203125" style="33" customWidth="1"/>
    <col min="15740" max="15740" width="12.88671875" style="33" bestFit="1" customWidth="1"/>
    <col min="15741" max="15741" width="12.88671875" style="33" customWidth="1"/>
    <col min="15742" max="15742" width="11.33203125" style="33" bestFit="1" customWidth="1"/>
    <col min="15743" max="15743" width="11.33203125" style="33" customWidth="1"/>
    <col min="15744" max="15744" width="11.33203125" style="33" bestFit="1" customWidth="1"/>
    <col min="15745" max="15745" width="11.33203125" style="33" customWidth="1"/>
    <col min="15746" max="15746" width="13.109375" style="33" bestFit="1" customWidth="1"/>
    <col min="15747" max="15747" width="8.88671875" style="33"/>
    <col min="15748" max="15748" width="12" style="33" bestFit="1" customWidth="1"/>
    <col min="15749" max="15749" width="10.44140625" style="33" bestFit="1" customWidth="1"/>
    <col min="15750" max="15750" width="8.44140625" style="33" bestFit="1" customWidth="1"/>
    <col min="15751" max="15751" width="15" style="33" bestFit="1" customWidth="1"/>
    <col min="15752" max="15752" width="10.5546875" style="33" customWidth="1"/>
    <col min="15753" max="15872" width="8.88671875" style="33"/>
    <col min="15873" max="15873" width="10.5546875" style="33" bestFit="1" customWidth="1"/>
    <col min="15874" max="15874" width="12.88671875" style="33" bestFit="1" customWidth="1"/>
    <col min="15875" max="15875" width="12.88671875" style="33" customWidth="1"/>
    <col min="15876" max="15876" width="12.88671875" style="33" bestFit="1" customWidth="1"/>
    <col min="15877" max="15877" width="12.88671875" style="33" customWidth="1"/>
    <col min="15878" max="15878" width="14" style="33" bestFit="1" customWidth="1"/>
    <col min="15879" max="15879" width="14" style="33" customWidth="1"/>
    <col min="15880" max="15880" width="11.33203125" style="33" bestFit="1" customWidth="1"/>
    <col min="15881" max="15881" width="11.33203125" style="33" customWidth="1"/>
    <col min="15882" max="15882" width="12.88671875" style="33" bestFit="1" customWidth="1"/>
    <col min="15883" max="15883" width="12.88671875" style="33" customWidth="1"/>
    <col min="15884" max="15884" width="11.33203125" style="33" bestFit="1" customWidth="1"/>
    <col min="15885" max="15885" width="11.33203125" style="33" customWidth="1"/>
    <col min="15886" max="15886" width="12.88671875" style="33" bestFit="1" customWidth="1"/>
    <col min="15887" max="15887" width="12.88671875" style="33" customWidth="1"/>
    <col min="15888" max="15888" width="12.88671875" style="33" bestFit="1" customWidth="1"/>
    <col min="15889" max="15889" width="12.88671875" style="33" customWidth="1"/>
    <col min="15890" max="15890" width="12.88671875" style="33" bestFit="1" customWidth="1"/>
    <col min="15891" max="15891" width="12.88671875" style="33" customWidth="1"/>
    <col min="15892" max="15892" width="12.88671875" style="33" bestFit="1" customWidth="1"/>
    <col min="15893" max="15893" width="12.88671875" style="33" customWidth="1"/>
    <col min="15894" max="15894" width="12.88671875" style="33" bestFit="1" customWidth="1"/>
    <col min="15895" max="15895" width="12.88671875" style="33" customWidth="1"/>
    <col min="15896" max="15896" width="11.33203125" style="33" bestFit="1" customWidth="1"/>
    <col min="15897" max="15897" width="11.33203125" style="33" customWidth="1"/>
    <col min="15898" max="15898" width="12.88671875" style="33" bestFit="1" customWidth="1"/>
    <col min="15899" max="15899" width="12.88671875" style="33" customWidth="1"/>
    <col min="15900" max="15900" width="11.33203125" style="33" bestFit="1" customWidth="1"/>
    <col min="15901" max="15901" width="11.33203125" style="33" customWidth="1"/>
    <col min="15902" max="15902" width="12.88671875" style="33" bestFit="1" customWidth="1"/>
    <col min="15903" max="15903" width="12.88671875" style="33" customWidth="1"/>
    <col min="15904" max="15904" width="12.88671875" style="33" bestFit="1" customWidth="1"/>
    <col min="15905" max="15905" width="12.88671875" style="33" customWidth="1"/>
    <col min="15906" max="15906" width="12.88671875" style="33" bestFit="1" customWidth="1"/>
    <col min="15907" max="15907" width="12.88671875" style="33" customWidth="1"/>
    <col min="15908" max="15908" width="12.88671875" style="33" bestFit="1" customWidth="1"/>
    <col min="15909" max="15909" width="12.88671875" style="33" customWidth="1"/>
    <col min="15910" max="15910" width="11.33203125" style="33" bestFit="1" customWidth="1"/>
    <col min="15911" max="15911" width="11.33203125" style="33" customWidth="1"/>
    <col min="15912" max="15912" width="12.88671875" style="33" bestFit="1" customWidth="1"/>
    <col min="15913" max="15913" width="12.88671875" style="33" customWidth="1"/>
    <col min="15914" max="15914" width="12.88671875" style="33" bestFit="1" customWidth="1"/>
    <col min="15915" max="15915" width="12.88671875" style="33" customWidth="1"/>
    <col min="15916" max="15916" width="12.88671875" style="33" bestFit="1" customWidth="1"/>
    <col min="15917" max="15917" width="12.88671875" style="33" customWidth="1"/>
    <col min="15918" max="15918" width="11.33203125" style="33" bestFit="1" customWidth="1"/>
    <col min="15919" max="15919" width="11.33203125" style="33" customWidth="1"/>
    <col min="15920" max="15920" width="11.33203125" style="33" bestFit="1" customWidth="1"/>
    <col min="15921" max="15921" width="11.33203125" style="33" customWidth="1"/>
    <col min="15922" max="15922" width="11.33203125" style="33" bestFit="1" customWidth="1"/>
    <col min="15923" max="15923" width="11.33203125" style="33" customWidth="1"/>
    <col min="15924" max="15924" width="12.88671875" style="33" bestFit="1" customWidth="1"/>
    <col min="15925" max="15925" width="12.88671875" style="33" customWidth="1"/>
    <col min="15926" max="15926" width="12.88671875" style="33" bestFit="1" customWidth="1"/>
    <col min="15927" max="15927" width="12.88671875" style="33" customWidth="1"/>
    <col min="15928" max="15928" width="12.88671875" style="33" bestFit="1" customWidth="1"/>
    <col min="15929" max="15929" width="12.88671875" style="33" customWidth="1"/>
    <col min="15930" max="15930" width="12.88671875" style="33" bestFit="1" customWidth="1"/>
    <col min="15931" max="15931" width="12.88671875" style="33" customWidth="1"/>
    <col min="15932" max="15932" width="12.88671875" style="33" bestFit="1" customWidth="1"/>
    <col min="15933" max="15933" width="12.88671875" style="33" customWidth="1"/>
    <col min="15934" max="15934" width="12.88671875" style="33" bestFit="1" customWidth="1"/>
    <col min="15935" max="15935" width="12.88671875" style="33" customWidth="1"/>
    <col min="15936" max="15936" width="12.88671875" style="33" bestFit="1" customWidth="1"/>
    <col min="15937" max="15937" width="12.88671875" style="33" customWidth="1"/>
    <col min="15938" max="15938" width="12.88671875" style="33" bestFit="1" customWidth="1"/>
    <col min="15939" max="15939" width="12.88671875" style="33" customWidth="1"/>
    <col min="15940" max="15940" width="11.33203125" style="33" bestFit="1" customWidth="1"/>
    <col min="15941" max="15941" width="11.33203125" style="33" customWidth="1"/>
    <col min="15942" max="15942" width="12.88671875" style="33" bestFit="1" customWidth="1"/>
    <col min="15943" max="15943" width="12.88671875" style="33" customWidth="1"/>
    <col min="15944" max="15944" width="12.88671875" style="33" bestFit="1" customWidth="1"/>
    <col min="15945" max="15945" width="12.88671875" style="33" customWidth="1"/>
    <col min="15946" max="15946" width="12.88671875" style="33" bestFit="1" customWidth="1"/>
    <col min="15947" max="15947" width="12.88671875" style="33" customWidth="1"/>
    <col min="15948" max="15948" width="12.88671875" style="33" bestFit="1" customWidth="1"/>
    <col min="15949" max="15949" width="12.88671875" style="33" customWidth="1"/>
    <col min="15950" max="15950" width="12.88671875" style="33" bestFit="1" customWidth="1"/>
    <col min="15951" max="15951" width="12.88671875" style="33" customWidth="1"/>
    <col min="15952" max="15952" width="12.88671875" style="33" bestFit="1" customWidth="1"/>
    <col min="15953" max="15953" width="12.88671875" style="33" customWidth="1"/>
    <col min="15954" max="15954" width="12.88671875" style="33" bestFit="1" customWidth="1"/>
    <col min="15955" max="15955" width="12.88671875" style="33" customWidth="1"/>
    <col min="15956" max="15956" width="11.33203125" style="33" bestFit="1" customWidth="1"/>
    <col min="15957" max="15957" width="11.33203125" style="33" customWidth="1"/>
    <col min="15958" max="15958" width="12.88671875" style="33" bestFit="1" customWidth="1"/>
    <col min="15959" max="15959" width="12.88671875" style="33" customWidth="1"/>
    <col min="15960" max="15960" width="11.33203125" style="33" bestFit="1" customWidth="1"/>
    <col min="15961" max="15961" width="11.33203125" style="33" customWidth="1"/>
    <col min="15962" max="15962" width="11.33203125" style="33" bestFit="1" customWidth="1"/>
    <col min="15963" max="15963" width="11.33203125" style="33" customWidth="1"/>
    <col min="15964" max="15964" width="12.88671875" style="33" bestFit="1" customWidth="1"/>
    <col min="15965" max="15965" width="12.88671875" style="33" customWidth="1"/>
    <col min="15966" max="15966" width="12.88671875" style="33" bestFit="1" customWidth="1"/>
    <col min="15967" max="15967" width="12.88671875" style="33" customWidth="1"/>
    <col min="15968" max="15968" width="12.88671875" style="33" bestFit="1" customWidth="1"/>
    <col min="15969" max="15969" width="12.88671875" style="33" customWidth="1"/>
    <col min="15970" max="15970" width="12.88671875" style="33" bestFit="1" customWidth="1"/>
    <col min="15971" max="15971" width="12.88671875" style="33" customWidth="1"/>
    <col min="15972" max="15972" width="12.88671875" style="33" bestFit="1" customWidth="1"/>
    <col min="15973" max="15973" width="12.88671875" style="33" customWidth="1"/>
    <col min="15974" max="15974" width="12.88671875" style="33" bestFit="1" customWidth="1"/>
    <col min="15975" max="15975" width="12.88671875" style="33" customWidth="1"/>
    <col min="15976" max="15976" width="12.88671875" style="33" bestFit="1" customWidth="1"/>
    <col min="15977" max="15977" width="12.88671875" style="33" customWidth="1"/>
    <col min="15978" max="15978" width="12.88671875" style="33" bestFit="1" customWidth="1"/>
    <col min="15979" max="15979" width="12.88671875" style="33" customWidth="1"/>
    <col min="15980" max="15980" width="11.33203125" style="33" bestFit="1" customWidth="1"/>
    <col min="15981" max="15981" width="11.33203125" style="33" customWidth="1"/>
    <col min="15982" max="15982" width="11.33203125" style="33" bestFit="1" customWidth="1"/>
    <col min="15983" max="15983" width="11.33203125" style="33" customWidth="1"/>
    <col min="15984" max="15984" width="12.88671875" style="33" bestFit="1" customWidth="1"/>
    <col min="15985" max="15985" width="12.88671875" style="33" customWidth="1"/>
    <col min="15986" max="15986" width="12.88671875" style="33" bestFit="1" customWidth="1"/>
    <col min="15987" max="15987" width="12.88671875" style="33" customWidth="1"/>
    <col min="15988" max="15988" width="12.88671875" style="33" bestFit="1" customWidth="1"/>
    <col min="15989" max="15989" width="12.88671875" style="33" customWidth="1"/>
    <col min="15990" max="15990" width="11.33203125" style="33" bestFit="1" customWidth="1"/>
    <col min="15991" max="15991" width="11.33203125" style="33" customWidth="1"/>
    <col min="15992" max="15992" width="12.88671875" style="33" bestFit="1" customWidth="1"/>
    <col min="15993" max="15993" width="12.88671875" style="33" customWidth="1"/>
    <col min="15994" max="15994" width="11.33203125" style="33" bestFit="1" customWidth="1"/>
    <col min="15995" max="15995" width="11.33203125" style="33" customWidth="1"/>
    <col min="15996" max="15996" width="12.88671875" style="33" bestFit="1" customWidth="1"/>
    <col min="15997" max="15997" width="12.88671875" style="33" customWidth="1"/>
    <col min="15998" max="15998" width="11.33203125" style="33" bestFit="1" customWidth="1"/>
    <col min="15999" max="15999" width="11.33203125" style="33" customWidth="1"/>
    <col min="16000" max="16000" width="11.33203125" style="33" bestFit="1" customWidth="1"/>
    <col min="16001" max="16001" width="11.33203125" style="33" customWidth="1"/>
    <col min="16002" max="16002" width="13.109375" style="33" bestFit="1" customWidth="1"/>
    <col min="16003" max="16003" width="8.88671875" style="33"/>
    <col min="16004" max="16004" width="12" style="33" bestFit="1" customWidth="1"/>
    <col min="16005" max="16005" width="10.44140625" style="33" bestFit="1" customWidth="1"/>
    <col min="16006" max="16006" width="8.44140625" style="33" bestFit="1" customWidth="1"/>
    <col min="16007" max="16007" width="15" style="33" bestFit="1" customWidth="1"/>
    <col min="16008" max="16008" width="10.5546875" style="33" customWidth="1"/>
    <col min="16009" max="16128" width="8.88671875" style="33"/>
    <col min="16129" max="16129" width="10.5546875" style="33" bestFit="1" customWidth="1"/>
    <col min="16130" max="16130" width="12.88671875" style="33" bestFit="1" customWidth="1"/>
    <col min="16131" max="16131" width="12.88671875" style="33" customWidth="1"/>
    <col min="16132" max="16132" width="12.88671875" style="33" bestFit="1" customWidth="1"/>
    <col min="16133" max="16133" width="12.88671875" style="33" customWidth="1"/>
    <col min="16134" max="16134" width="14" style="33" bestFit="1" customWidth="1"/>
    <col min="16135" max="16135" width="14" style="33" customWidth="1"/>
    <col min="16136" max="16136" width="11.33203125" style="33" bestFit="1" customWidth="1"/>
    <col min="16137" max="16137" width="11.33203125" style="33" customWidth="1"/>
    <col min="16138" max="16138" width="12.88671875" style="33" bestFit="1" customWidth="1"/>
    <col min="16139" max="16139" width="12.88671875" style="33" customWidth="1"/>
    <col min="16140" max="16140" width="11.33203125" style="33" bestFit="1" customWidth="1"/>
    <col min="16141" max="16141" width="11.33203125" style="33" customWidth="1"/>
    <col min="16142" max="16142" width="12.88671875" style="33" bestFit="1" customWidth="1"/>
    <col min="16143" max="16143" width="12.88671875" style="33" customWidth="1"/>
    <col min="16144" max="16144" width="12.88671875" style="33" bestFit="1" customWidth="1"/>
    <col min="16145" max="16145" width="12.88671875" style="33" customWidth="1"/>
    <col min="16146" max="16146" width="12.88671875" style="33" bestFit="1" customWidth="1"/>
    <col min="16147" max="16147" width="12.88671875" style="33" customWidth="1"/>
    <col min="16148" max="16148" width="12.88671875" style="33" bestFit="1" customWidth="1"/>
    <col min="16149" max="16149" width="12.88671875" style="33" customWidth="1"/>
    <col min="16150" max="16150" width="12.88671875" style="33" bestFit="1" customWidth="1"/>
    <col min="16151" max="16151" width="12.88671875" style="33" customWidth="1"/>
    <col min="16152" max="16152" width="11.33203125" style="33" bestFit="1" customWidth="1"/>
    <col min="16153" max="16153" width="11.33203125" style="33" customWidth="1"/>
    <col min="16154" max="16154" width="12.88671875" style="33" bestFit="1" customWidth="1"/>
    <col min="16155" max="16155" width="12.88671875" style="33" customWidth="1"/>
    <col min="16156" max="16156" width="11.33203125" style="33" bestFit="1" customWidth="1"/>
    <col min="16157" max="16157" width="11.33203125" style="33" customWidth="1"/>
    <col min="16158" max="16158" width="12.88671875" style="33" bestFit="1" customWidth="1"/>
    <col min="16159" max="16159" width="12.88671875" style="33" customWidth="1"/>
    <col min="16160" max="16160" width="12.88671875" style="33" bestFit="1" customWidth="1"/>
    <col min="16161" max="16161" width="12.88671875" style="33" customWidth="1"/>
    <col min="16162" max="16162" width="12.88671875" style="33" bestFit="1" customWidth="1"/>
    <col min="16163" max="16163" width="12.88671875" style="33" customWidth="1"/>
    <col min="16164" max="16164" width="12.88671875" style="33" bestFit="1" customWidth="1"/>
    <col min="16165" max="16165" width="12.88671875" style="33" customWidth="1"/>
    <col min="16166" max="16166" width="11.33203125" style="33" bestFit="1" customWidth="1"/>
    <col min="16167" max="16167" width="11.33203125" style="33" customWidth="1"/>
    <col min="16168" max="16168" width="12.88671875" style="33" bestFit="1" customWidth="1"/>
    <col min="16169" max="16169" width="12.88671875" style="33" customWidth="1"/>
    <col min="16170" max="16170" width="12.88671875" style="33" bestFit="1" customWidth="1"/>
    <col min="16171" max="16171" width="12.88671875" style="33" customWidth="1"/>
    <col min="16172" max="16172" width="12.88671875" style="33" bestFit="1" customWidth="1"/>
    <col min="16173" max="16173" width="12.88671875" style="33" customWidth="1"/>
    <col min="16174" max="16174" width="11.33203125" style="33" bestFit="1" customWidth="1"/>
    <col min="16175" max="16175" width="11.33203125" style="33" customWidth="1"/>
    <col min="16176" max="16176" width="11.33203125" style="33" bestFit="1" customWidth="1"/>
    <col min="16177" max="16177" width="11.33203125" style="33" customWidth="1"/>
    <col min="16178" max="16178" width="11.33203125" style="33" bestFit="1" customWidth="1"/>
    <col min="16179" max="16179" width="11.33203125" style="33" customWidth="1"/>
    <col min="16180" max="16180" width="12.88671875" style="33" bestFit="1" customWidth="1"/>
    <col min="16181" max="16181" width="12.88671875" style="33" customWidth="1"/>
    <col min="16182" max="16182" width="12.88671875" style="33" bestFit="1" customWidth="1"/>
    <col min="16183" max="16183" width="12.88671875" style="33" customWidth="1"/>
    <col min="16184" max="16184" width="12.88671875" style="33" bestFit="1" customWidth="1"/>
    <col min="16185" max="16185" width="12.88671875" style="33" customWidth="1"/>
    <col min="16186" max="16186" width="12.88671875" style="33" bestFit="1" customWidth="1"/>
    <col min="16187" max="16187" width="12.88671875" style="33" customWidth="1"/>
    <col min="16188" max="16188" width="12.88671875" style="33" bestFit="1" customWidth="1"/>
    <col min="16189" max="16189" width="12.88671875" style="33" customWidth="1"/>
    <col min="16190" max="16190" width="12.88671875" style="33" bestFit="1" customWidth="1"/>
    <col min="16191" max="16191" width="12.88671875" style="33" customWidth="1"/>
    <col min="16192" max="16192" width="12.88671875" style="33" bestFit="1" customWidth="1"/>
    <col min="16193" max="16193" width="12.88671875" style="33" customWidth="1"/>
    <col min="16194" max="16194" width="12.88671875" style="33" bestFit="1" customWidth="1"/>
    <col min="16195" max="16195" width="12.88671875" style="33" customWidth="1"/>
    <col min="16196" max="16196" width="11.33203125" style="33" bestFit="1" customWidth="1"/>
    <col min="16197" max="16197" width="11.33203125" style="33" customWidth="1"/>
    <col min="16198" max="16198" width="12.88671875" style="33" bestFit="1" customWidth="1"/>
    <col min="16199" max="16199" width="12.88671875" style="33" customWidth="1"/>
    <col min="16200" max="16200" width="12.88671875" style="33" bestFit="1" customWidth="1"/>
    <col min="16201" max="16201" width="12.88671875" style="33" customWidth="1"/>
    <col min="16202" max="16202" width="12.88671875" style="33" bestFit="1" customWidth="1"/>
    <col min="16203" max="16203" width="12.88671875" style="33" customWidth="1"/>
    <col min="16204" max="16204" width="12.88671875" style="33" bestFit="1" customWidth="1"/>
    <col min="16205" max="16205" width="12.88671875" style="33" customWidth="1"/>
    <col min="16206" max="16206" width="12.88671875" style="33" bestFit="1" customWidth="1"/>
    <col min="16207" max="16207" width="12.88671875" style="33" customWidth="1"/>
    <col min="16208" max="16208" width="12.88671875" style="33" bestFit="1" customWidth="1"/>
    <col min="16209" max="16209" width="12.88671875" style="33" customWidth="1"/>
    <col min="16210" max="16210" width="12.88671875" style="33" bestFit="1" customWidth="1"/>
    <col min="16211" max="16211" width="12.88671875" style="33" customWidth="1"/>
    <col min="16212" max="16212" width="11.33203125" style="33" bestFit="1" customWidth="1"/>
    <col min="16213" max="16213" width="11.33203125" style="33" customWidth="1"/>
    <col min="16214" max="16214" width="12.88671875" style="33" bestFit="1" customWidth="1"/>
    <col min="16215" max="16215" width="12.88671875" style="33" customWidth="1"/>
    <col min="16216" max="16216" width="11.33203125" style="33" bestFit="1" customWidth="1"/>
    <col min="16217" max="16217" width="11.33203125" style="33" customWidth="1"/>
    <col min="16218" max="16218" width="11.33203125" style="33" bestFit="1" customWidth="1"/>
    <col min="16219" max="16219" width="11.33203125" style="33" customWidth="1"/>
    <col min="16220" max="16220" width="12.88671875" style="33" bestFit="1" customWidth="1"/>
    <col min="16221" max="16221" width="12.88671875" style="33" customWidth="1"/>
    <col min="16222" max="16222" width="12.88671875" style="33" bestFit="1" customWidth="1"/>
    <col min="16223" max="16223" width="12.88671875" style="33" customWidth="1"/>
    <col min="16224" max="16224" width="12.88671875" style="33" bestFit="1" customWidth="1"/>
    <col min="16225" max="16225" width="12.88671875" style="33" customWidth="1"/>
    <col min="16226" max="16226" width="12.88671875" style="33" bestFit="1" customWidth="1"/>
    <col min="16227" max="16227" width="12.88671875" style="33" customWidth="1"/>
    <col min="16228" max="16228" width="12.88671875" style="33" bestFit="1" customWidth="1"/>
    <col min="16229" max="16229" width="12.88671875" style="33" customWidth="1"/>
    <col min="16230" max="16230" width="12.88671875" style="33" bestFit="1" customWidth="1"/>
    <col min="16231" max="16231" width="12.88671875" style="33" customWidth="1"/>
    <col min="16232" max="16232" width="12.88671875" style="33" bestFit="1" customWidth="1"/>
    <col min="16233" max="16233" width="12.88671875" style="33" customWidth="1"/>
    <col min="16234" max="16234" width="12.88671875" style="33" bestFit="1" customWidth="1"/>
    <col min="16235" max="16235" width="12.88671875" style="33" customWidth="1"/>
    <col min="16236" max="16236" width="11.33203125" style="33" bestFit="1" customWidth="1"/>
    <col min="16237" max="16237" width="11.33203125" style="33" customWidth="1"/>
    <col min="16238" max="16238" width="11.33203125" style="33" bestFit="1" customWidth="1"/>
    <col min="16239" max="16239" width="11.33203125" style="33" customWidth="1"/>
    <col min="16240" max="16240" width="12.88671875" style="33" bestFit="1" customWidth="1"/>
    <col min="16241" max="16241" width="12.88671875" style="33" customWidth="1"/>
    <col min="16242" max="16242" width="12.88671875" style="33" bestFit="1" customWidth="1"/>
    <col min="16243" max="16243" width="12.88671875" style="33" customWidth="1"/>
    <col min="16244" max="16244" width="12.88671875" style="33" bestFit="1" customWidth="1"/>
    <col min="16245" max="16245" width="12.88671875" style="33" customWidth="1"/>
    <col min="16246" max="16246" width="11.33203125" style="33" bestFit="1" customWidth="1"/>
    <col min="16247" max="16247" width="11.33203125" style="33" customWidth="1"/>
    <col min="16248" max="16248" width="12.88671875" style="33" bestFit="1" customWidth="1"/>
    <col min="16249" max="16249" width="12.88671875" style="33" customWidth="1"/>
    <col min="16250" max="16250" width="11.33203125" style="33" bestFit="1" customWidth="1"/>
    <col min="16251" max="16251" width="11.33203125" style="33" customWidth="1"/>
    <col min="16252" max="16252" width="12.88671875" style="33" bestFit="1" customWidth="1"/>
    <col min="16253" max="16253" width="12.88671875" style="33" customWidth="1"/>
    <col min="16254" max="16254" width="11.33203125" style="33" bestFit="1" customWidth="1"/>
    <col min="16255" max="16255" width="11.33203125" style="33" customWidth="1"/>
    <col min="16256" max="16256" width="11.33203125" style="33" bestFit="1" customWidth="1"/>
    <col min="16257" max="16257" width="11.33203125" style="33" customWidth="1"/>
    <col min="16258" max="16258" width="13.109375" style="33" bestFit="1" customWidth="1"/>
    <col min="16259" max="16259" width="8.88671875" style="33"/>
    <col min="16260" max="16260" width="12" style="33" bestFit="1" customWidth="1"/>
    <col min="16261" max="16261" width="10.44140625" style="33" bestFit="1" customWidth="1"/>
    <col min="16262" max="16262" width="8.44140625" style="33" bestFit="1" customWidth="1"/>
    <col min="16263" max="16263" width="15" style="33" bestFit="1" customWidth="1"/>
    <col min="16264" max="16264" width="10.5546875" style="33" customWidth="1"/>
    <col min="16265" max="16384" width="8.88671875" style="33"/>
  </cols>
  <sheetData>
    <row r="1" spans="1:138" s="31" customFormat="1">
      <c r="A1" s="31" t="s">
        <v>60</v>
      </c>
      <c r="B1" s="31" t="s">
        <v>61</v>
      </c>
      <c r="D1" s="31" t="s">
        <v>62</v>
      </c>
      <c r="F1" s="31" t="s">
        <v>63</v>
      </c>
      <c r="H1" s="31" t="s">
        <v>64</v>
      </c>
      <c r="J1" s="31" t="s">
        <v>65</v>
      </c>
      <c r="L1" s="31" t="s">
        <v>66</v>
      </c>
      <c r="N1" s="31" t="s">
        <v>67</v>
      </c>
      <c r="P1" s="31" t="s">
        <v>68</v>
      </c>
      <c r="R1" s="31" t="s">
        <v>69</v>
      </c>
      <c r="T1" s="31" t="s">
        <v>70</v>
      </c>
      <c r="V1" s="31" t="s">
        <v>71</v>
      </c>
      <c r="X1" s="31" t="s">
        <v>72</v>
      </c>
      <c r="Z1" s="31" t="s">
        <v>73</v>
      </c>
      <c r="AB1" s="31" t="s">
        <v>74</v>
      </c>
      <c r="AD1" s="31" t="s">
        <v>75</v>
      </c>
      <c r="AF1" s="31" t="s">
        <v>76</v>
      </c>
      <c r="AH1" s="31" t="s">
        <v>77</v>
      </c>
      <c r="AJ1" s="31" t="s">
        <v>78</v>
      </c>
      <c r="AL1" s="31" t="s">
        <v>79</v>
      </c>
      <c r="AN1" s="31" t="s">
        <v>80</v>
      </c>
      <c r="AP1" s="31" t="s">
        <v>81</v>
      </c>
      <c r="AR1" s="31" t="s">
        <v>82</v>
      </c>
      <c r="AT1" s="31" t="s">
        <v>83</v>
      </c>
      <c r="AV1" s="31" t="s">
        <v>84</v>
      </c>
      <c r="AX1" s="31" t="s">
        <v>85</v>
      </c>
      <c r="AZ1" s="31" t="s">
        <v>86</v>
      </c>
      <c r="BB1" s="31" t="s">
        <v>87</v>
      </c>
      <c r="BD1" s="31" t="s">
        <v>88</v>
      </c>
      <c r="BF1" s="31" t="s">
        <v>89</v>
      </c>
      <c r="BH1" s="31" t="s">
        <v>90</v>
      </c>
      <c r="BJ1" s="31" t="s">
        <v>91</v>
      </c>
      <c r="BL1" s="31" t="s">
        <v>92</v>
      </c>
      <c r="BN1" s="31" t="s">
        <v>93</v>
      </c>
      <c r="BP1" s="31" t="s">
        <v>94</v>
      </c>
      <c r="BR1" s="31" t="s">
        <v>95</v>
      </c>
      <c r="BT1" s="31" t="s">
        <v>96</v>
      </c>
      <c r="BV1" s="31" t="s">
        <v>97</v>
      </c>
      <c r="BX1" s="31" t="s">
        <v>98</v>
      </c>
      <c r="BZ1" s="31" t="s">
        <v>99</v>
      </c>
      <c r="CB1" s="31" t="s">
        <v>100</v>
      </c>
      <c r="CD1" s="31" t="s">
        <v>101</v>
      </c>
      <c r="CF1" s="31" t="s">
        <v>102</v>
      </c>
      <c r="CH1" s="31" t="s">
        <v>103</v>
      </c>
      <c r="CJ1" s="31" t="s">
        <v>104</v>
      </c>
      <c r="CL1" s="31" t="s">
        <v>105</v>
      </c>
      <c r="CN1" s="31" t="s">
        <v>106</v>
      </c>
      <c r="CP1" s="31" t="s">
        <v>107</v>
      </c>
      <c r="CR1" s="31" t="s">
        <v>108</v>
      </c>
      <c r="CT1" s="31" t="s">
        <v>109</v>
      </c>
      <c r="CV1" s="31" t="s">
        <v>110</v>
      </c>
      <c r="CX1" s="31" t="s">
        <v>111</v>
      </c>
      <c r="CZ1" s="31" t="s">
        <v>112</v>
      </c>
      <c r="DB1" s="31" t="s">
        <v>113</v>
      </c>
      <c r="DD1" s="31" t="s">
        <v>114</v>
      </c>
      <c r="DF1" s="31" t="s">
        <v>115</v>
      </c>
      <c r="DH1" s="31" t="s">
        <v>116</v>
      </c>
      <c r="DJ1" s="31" t="s">
        <v>117</v>
      </c>
      <c r="DL1" s="31" t="s">
        <v>118</v>
      </c>
      <c r="DN1" s="31" t="s">
        <v>119</v>
      </c>
      <c r="DP1" s="31" t="s">
        <v>120</v>
      </c>
      <c r="DR1" s="31" t="s">
        <v>121</v>
      </c>
      <c r="DT1" s="31" t="s">
        <v>122</v>
      </c>
      <c r="DV1" s="31" t="s">
        <v>123</v>
      </c>
      <c r="DX1" s="31" t="s">
        <v>124</v>
      </c>
    </row>
    <row r="2" spans="1:138" s="31" customFormat="1" ht="14.4">
      <c r="A2" s="31" t="s">
        <v>6</v>
      </c>
      <c r="B2" s="32">
        <v>1.8772643156879609E-2</v>
      </c>
      <c r="C2" s="32"/>
      <c r="D2" s="32">
        <v>3.0820757421742644E-3</v>
      </c>
      <c r="E2" s="32"/>
      <c r="F2" s="32">
        <v>2.8018870383402401E-2</v>
      </c>
      <c r="G2" s="32"/>
      <c r="H2" s="32">
        <v>3.8509656736257719E-3</v>
      </c>
      <c r="I2" s="32"/>
      <c r="J2" s="32">
        <v>4.3768081945421845E-2</v>
      </c>
      <c r="K2" s="32"/>
      <c r="L2" s="32">
        <v>2.6064065472932467E-3</v>
      </c>
      <c r="M2" s="32"/>
      <c r="N2" s="32">
        <v>3.2580081841165585E-3</v>
      </c>
      <c r="O2" s="32"/>
      <c r="P2" s="32">
        <v>3.4991007897411837E-3</v>
      </c>
      <c r="Q2" s="32"/>
      <c r="R2" s="32">
        <v>6.5160163682331167E-4</v>
      </c>
      <c r="S2" s="32"/>
      <c r="T2" s="32">
        <v>2.1431177835118723E-2</v>
      </c>
      <c r="U2" s="32"/>
      <c r="V2" s="32">
        <v>1.6075012380431099E-2</v>
      </c>
      <c r="W2" s="32"/>
      <c r="X2" s="32">
        <v>3.1732999713295282E-3</v>
      </c>
      <c r="Y2" s="32"/>
      <c r="Z2" s="32">
        <v>9.8606875700471761E-2</v>
      </c>
      <c r="AA2" s="32"/>
      <c r="AB2" s="32">
        <v>4.8609482107019051E-3</v>
      </c>
      <c r="AC2" s="32"/>
      <c r="AD2" s="32">
        <v>3.0951077749107308E-3</v>
      </c>
      <c r="AE2" s="32"/>
      <c r="AF2" s="32">
        <v>6.6789167774389448E-3</v>
      </c>
      <c r="AG2" s="32"/>
      <c r="AH2" s="32">
        <v>9.383063570255688E-4</v>
      </c>
      <c r="AI2" s="32"/>
      <c r="AJ2" s="32">
        <v>8.6793338024865122E-3</v>
      </c>
      <c r="AK2" s="32"/>
      <c r="AL2" s="32">
        <v>2.5086663017697499E-3</v>
      </c>
      <c r="AM2" s="32"/>
      <c r="AN2" s="32">
        <v>1.9548049104699352E-3</v>
      </c>
      <c r="AO2" s="32"/>
      <c r="AP2" s="32">
        <v>2.6266061980347696E-2</v>
      </c>
      <c r="AQ2" s="32"/>
      <c r="AR2" s="32">
        <v>7.167618005056429E-3</v>
      </c>
      <c r="AS2" s="32"/>
      <c r="AT2" s="32">
        <v>1.3032032736466233E-3</v>
      </c>
      <c r="AU2" s="32"/>
      <c r="AV2" s="32">
        <v>5.251909192795892E-3</v>
      </c>
      <c r="AW2" s="32"/>
      <c r="AX2" s="32">
        <v>9.7740245523496761E-4</v>
      </c>
      <c r="AY2" s="32"/>
      <c r="AZ2" s="32">
        <v>4.1050903119868639E-3</v>
      </c>
      <c r="BA2" s="32"/>
      <c r="BB2" s="32">
        <v>5.5125498475252169E-3</v>
      </c>
      <c r="BC2" s="32"/>
      <c r="BD2" s="32">
        <v>1.2321786952328825E-2</v>
      </c>
      <c r="BE2" s="32"/>
      <c r="BF2" s="32">
        <v>7.0698777595329318E-3</v>
      </c>
      <c r="BG2" s="32"/>
      <c r="BH2" s="32">
        <v>1.6791774180936744E-2</v>
      </c>
      <c r="BI2" s="32"/>
      <c r="BJ2" s="32">
        <v>1.0425626189172986E-3</v>
      </c>
      <c r="BK2" s="32"/>
      <c r="BL2" s="32">
        <v>1.8283941929262127E-2</v>
      </c>
      <c r="BM2" s="32"/>
      <c r="BN2" s="32">
        <v>6.9916855631141344E-3</v>
      </c>
      <c r="BO2" s="32"/>
      <c r="BP2" s="32">
        <v>2.0564547658143716E-2</v>
      </c>
      <c r="BQ2" s="32"/>
      <c r="BR2" s="32">
        <v>2.6917663617171007E-2</v>
      </c>
      <c r="BS2" s="32"/>
      <c r="BT2" s="32">
        <v>2.5836004900044309E-2</v>
      </c>
      <c r="BU2" s="32"/>
      <c r="BV2" s="32">
        <v>3.535590481403289E-2</v>
      </c>
      <c r="BW2" s="32"/>
      <c r="BX2" s="32">
        <v>7.3246539995308474E-2</v>
      </c>
      <c r="BY2" s="32"/>
      <c r="BZ2" s="32">
        <v>1.4015951208069435E-2</v>
      </c>
      <c r="CA2" s="32"/>
      <c r="CB2" s="32">
        <v>1.6361717100633357E-2</v>
      </c>
      <c r="CC2" s="32"/>
      <c r="CD2" s="32">
        <v>4.6589517032866786E-3</v>
      </c>
      <c r="CE2" s="32"/>
      <c r="CF2" s="32">
        <v>2.3001537779862905E-3</v>
      </c>
      <c r="CG2" s="32"/>
      <c r="CH2" s="32">
        <v>7.7540594781974094E-3</v>
      </c>
      <c r="CI2" s="32"/>
      <c r="CJ2" s="32">
        <v>5.7731905022545419E-3</v>
      </c>
      <c r="CK2" s="32"/>
      <c r="CL2" s="32">
        <v>2.7953710219720072E-3</v>
      </c>
      <c r="CM2" s="32"/>
      <c r="CN2" s="32">
        <v>2.3750879662209713E-2</v>
      </c>
      <c r="CO2" s="32"/>
      <c r="CP2" s="32">
        <v>3.4143925769541533E-2</v>
      </c>
      <c r="CQ2" s="32"/>
      <c r="CR2" s="32">
        <v>2.9791226835561811E-2</v>
      </c>
      <c r="CS2" s="32"/>
      <c r="CT2" s="32">
        <v>3.453488675163552E-3</v>
      </c>
      <c r="CU2" s="32"/>
      <c r="CV2" s="32">
        <v>4.4823676597075611E-2</v>
      </c>
      <c r="CW2" s="32"/>
      <c r="CX2" s="32">
        <v>9.383063570255688E-4</v>
      </c>
      <c r="CY2" s="32"/>
      <c r="CZ2" s="32">
        <v>1.4915161466885605E-2</v>
      </c>
      <c r="DA2" s="32"/>
      <c r="DB2" s="32">
        <v>8.6988818515912111E-3</v>
      </c>
      <c r="DC2" s="32"/>
      <c r="DD2" s="32">
        <v>2.5412463836109156E-3</v>
      </c>
      <c r="DE2" s="32"/>
      <c r="DF2" s="32">
        <v>5.9295748950921367E-3</v>
      </c>
      <c r="DG2" s="32"/>
      <c r="DH2" s="32">
        <v>5.2128130945864931E-4</v>
      </c>
      <c r="DI2" s="32"/>
      <c r="DJ2" s="32">
        <v>9.7740245523496761E-4</v>
      </c>
      <c r="DK2" s="32"/>
      <c r="DL2" s="32">
        <v>5.4017775692652538E-3</v>
      </c>
      <c r="DM2" s="32"/>
      <c r="DN2" s="32">
        <v>1.1403028644407956E-3</v>
      </c>
      <c r="DO2" s="32"/>
      <c r="DP2" s="32">
        <v>7.9625720019808697E-3</v>
      </c>
      <c r="DQ2" s="32"/>
      <c r="DR2" s="32">
        <v>4.7566919488101758E-3</v>
      </c>
      <c r="DS2" s="32"/>
      <c r="DT2" s="32">
        <v>3.453488675163552E-3</v>
      </c>
      <c r="DU2" s="32"/>
      <c r="DV2" s="32">
        <v>2.2806057288815912E-3</v>
      </c>
      <c r="DW2" s="32"/>
      <c r="DX2" s="32">
        <v>9.7740245523496761E-4</v>
      </c>
      <c r="DY2" s="32"/>
    </row>
    <row r="3" spans="1:138" ht="14.4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EB3" s="34">
        <v>0.82063361743164698</v>
      </c>
    </row>
    <row r="4" spans="1:138">
      <c r="A4" s="35" t="s">
        <v>5</v>
      </c>
      <c r="B4" s="35" t="s">
        <v>61</v>
      </c>
      <c r="C4" s="36"/>
      <c r="D4" s="36" t="s">
        <v>62</v>
      </c>
      <c r="E4" s="36"/>
      <c r="F4" s="36" t="s">
        <v>63</v>
      </c>
      <c r="G4" s="36"/>
      <c r="H4" s="36" t="s">
        <v>64</v>
      </c>
      <c r="I4" s="36"/>
      <c r="J4" s="36" t="s">
        <v>65</v>
      </c>
      <c r="K4" s="36"/>
      <c r="L4" s="36" t="s">
        <v>66</v>
      </c>
      <c r="M4" s="36"/>
      <c r="N4" s="36" t="s">
        <v>67</v>
      </c>
      <c r="O4" s="36"/>
      <c r="P4" s="36" t="s">
        <v>68</v>
      </c>
      <c r="Q4" s="36"/>
      <c r="R4" s="36" t="s">
        <v>69</v>
      </c>
      <c r="S4" s="36"/>
      <c r="T4" s="36" t="s">
        <v>70</v>
      </c>
      <c r="U4" s="36"/>
      <c r="V4" s="36" t="s">
        <v>71</v>
      </c>
      <c r="W4" s="36"/>
      <c r="X4" s="36" t="s">
        <v>72</v>
      </c>
      <c r="Y4" s="36"/>
      <c r="Z4" s="36" t="s">
        <v>73</v>
      </c>
      <c r="AA4" s="36"/>
      <c r="AB4" s="36" t="s">
        <v>74</v>
      </c>
      <c r="AC4" s="36"/>
      <c r="AD4" s="36" t="s">
        <v>75</v>
      </c>
      <c r="AE4" s="36"/>
      <c r="AF4" s="36" t="s">
        <v>76</v>
      </c>
      <c r="AG4" s="36"/>
      <c r="AH4" s="36" t="s">
        <v>77</v>
      </c>
      <c r="AI4" s="36"/>
      <c r="AJ4" s="36" t="s">
        <v>78</v>
      </c>
      <c r="AK4" s="36"/>
      <c r="AL4" s="36" t="s">
        <v>79</v>
      </c>
      <c r="AM4" s="36"/>
      <c r="AN4" s="36" t="s">
        <v>80</v>
      </c>
      <c r="AO4" s="36"/>
      <c r="AP4" s="36" t="s">
        <v>81</v>
      </c>
      <c r="AQ4" s="36"/>
      <c r="AR4" s="36" t="s">
        <v>82</v>
      </c>
      <c r="AS4" s="36"/>
      <c r="AT4" s="36" t="s">
        <v>83</v>
      </c>
      <c r="AU4" s="36"/>
      <c r="AV4" s="36" t="s">
        <v>84</v>
      </c>
      <c r="AW4" s="36"/>
      <c r="AX4" s="36" t="s">
        <v>85</v>
      </c>
      <c r="AY4" s="36"/>
      <c r="AZ4" s="36" t="s">
        <v>86</v>
      </c>
      <c r="BA4" s="36"/>
      <c r="BB4" s="36" t="s">
        <v>87</v>
      </c>
      <c r="BC4" s="36"/>
      <c r="BD4" s="36" t="s">
        <v>88</v>
      </c>
      <c r="BE4" s="36"/>
      <c r="BF4" s="36" t="s">
        <v>89</v>
      </c>
      <c r="BG4" s="36"/>
      <c r="BH4" s="36" t="s">
        <v>90</v>
      </c>
      <c r="BI4" s="36"/>
      <c r="BJ4" s="36" t="s">
        <v>91</v>
      </c>
      <c r="BK4" s="36"/>
      <c r="BL4" s="36" t="s">
        <v>92</v>
      </c>
      <c r="BM4" s="36"/>
      <c r="BN4" s="36" t="s">
        <v>93</v>
      </c>
      <c r="BO4" s="36"/>
      <c r="BP4" s="36" t="s">
        <v>94</v>
      </c>
      <c r="BQ4" s="36"/>
      <c r="BR4" s="36" t="s">
        <v>95</v>
      </c>
      <c r="BS4" s="36"/>
      <c r="BT4" s="36" t="s">
        <v>96</v>
      </c>
      <c r="BU4" s="36"/>
      <c r="BV4" s="36" t="s">
        <v>97</v>
      </c>
      <c r="BW4" s="36"/>
      <c r="BX4" s="36" t="s">
        <v>98</v>
      </c>
      <c r="BY4" s="36"/>
      <c r="BZ4" s="36" t="s">
        <v>99</v>
      </c>
      <c r="CA4" s="36"/>
      <c r="CB4" s="36" t="s">
        <v>100</v>
      </c>
      <c r="CC4" s="36"/>
      <c r="CD4" s="36" t="s">
        <v>101</v>
      </c>
      <c r="CE4" s="36"/>
      <c r="CF4" s="36" t="s">
        <v>102</v>
      </c>
      <c r="CG4" s="36"/>
      <c r="CH4" s="36" t="s">
        <v>103</v>
      </c>
      <c r="CI4" s="36"/>
      <c r="CJ4" s="36" t="s">
        <v>104</v>
      </c>
      <c r="CK4" s="36"/>
      <c r="CL4" s="36" t="s">
        <v>105</v>
      </c>
      <c r="CM4" s="36"/>
      <c r="CN4" s="36" t="s">
        <v>106</v>
      </c>
      <c r="CO4" s="36"/>
      <c r="CP4" s="36" t="s">
        <v>107</v>
      </c>
      <c r="CQ4" s="36"/>
      <c r="CR4" s="36" t="s">
        <v>108</v>
      </c>
      <c r="CS4" s="36"/>
      <c r="CT4" s="36" t="s">
        <v>109</v>
      </c>
      <c r="CU4" s="36"/>
      <c r="CV4" s="36" t="s">
        <v>110</v>
      </c>
      <c r="CW4" s="36"/>
      <c r="CX4" s="36" t="s">
        <v>111</v>
      </c>
      <c r="CY4" s="36"/>
      <c r="CZ4" s="36" t="s">
        <v>112</v>
      </c>
      <c r="DA4" s="36"/>
      <c r="DB4" s="36" t="s">
        <v>113</v>
      </c>
      <c r="DC4" s="36"/>
      <c r="DD4" s="36" t="s">
        <v>114</v>
      </c>
      <c r="DE4" s="36"/>
      <c r="DF4" s="36" t="s">
        <v>115</v>
      </c>
      <c r="DG4" s="36"/>
      <c r="DH4" s="36" t="s">
        <v>116</v>
      </c>
      <c r="DI4" s="36"/>
      <c r="DJ4" s="36" t="s">
        <v>117</v>
      </c>
      <c r="DK4" s="36"/>
      <c r="DL4" s="36" t="s">
        <v>118</v>
      </c>
      <c r="DM4" s="36"/>
      <c r="DN4" s="36" t="s">
        <v>119</v>
      </c>
      <c r="DO4" s="36"/>
      <c r="DP4" s="36" t="s">
        <v>120</v>
      </c>
      <c r="DQ4" s="36"/>
      <c r="DR4" s="36" t="s">
        <v>121</v>
      </c>
      <c r="DS4" s="36"/>
      <c r="DT4" s="36" t="s">
        <v>122</v>
      </c>
      <c r="DU4" s="36"/>
      <c r="DV4" s="36" t="s">
        <v>123</v>
      </c>
      <c r="DW4" s="36"/>
      <c r="DX4" s="36" t="s">
        <v>124</v>
      </c>
      <c r="DY4" s="37"/>
      <c r="DZ4" s="38" t="s">
        <v>41</v>
      </c>
      <c r="EA4" s="37" t="s">
        <v>6</v>
      </c>
      <c r="EB4" s="37" t="s">
        <v>125</v>
      </c>
      <c r="EC4" s="37" t="s">
        <v>126</v>
      </c>
      <c r="ED4" s="37" t="s">
        <v>127</v>
      </c>
      <c r="EE4" s="39" t="s">
        <v>128</v>
      </c>
      <c r="EF4" s="40"/>
      <c r="EH4" s="33" t="s">
        <v>129</v>
      </c>
    </row>
    <row r="5" spans="1:138" ht="14.4">
      <c r="A5" s="35" t="s">
        <v>8</v>
      </c>
      <c r="B5" s="41">
        <v>36998.75</v>
      </c>
      <c r="C5" s="42">
        <f>B5*B$2</f>
        <v>694.5643310005994</v>
      </c>
      <c r="D5" s="43">
        <v>3143.68</v>
      </c>
      <c r="E5" s="42">
        <f>D5*D$2</f>
        <v>9.6890598691583918</v>
      </c>
      <c r="F5" s="43">
        <v>413535.62999999995</v>
      </c>
      <c r="G5" s="42">
        <f t="shared" ref="G5:G36" si="0">F5*F$2</f>
        <v>11586.801215888652</v>
      </c>
      <c r="H5" s="43"/>
      <c r="I5" s="42">
        <f t="shared" ref="I5:I36" si="1">H5*H$2</f>
        <v>0</v>
      </c>
      <c r="J5" s="43">
        <v>38619.31</v>
      </c>
      <c r="K5" s="42">
        <f t="shared" ref="K5:K36" si="2">J5*J$2</f>
        <v>1690.2931247556492</v>
      </c>
      <c r="L5" s="43"/>
      <c r="M5" s="42">
        <f t="shared" ref="M5:M36" si="3">L5*L$2</f>
        <v>0</v>
      </c>
      <c r="N5" s="43">
        <v>1.38</v>
      </c>
      <c r="O5" s="42">
        <f t="shared" ref="O5:O36" si="4">N5*N$2</f>
        <v>4.4960512940808509E-3</v>
      </c>
      <c r="P5" s="43">
        <v>9062.5500000000011</v>
      </c>
      <c r="Q5" s="42">
        <f t="shared" ref="Q5:Q36" si="5">P5*P$2</f>
        <v>31.710775862068967</v>
      </c>
      <c r="R5" s="43">
        <v>10204.449999999999</v>
      </c>
      <c r="S5" s="42">
        <f t="shared" ref="S5:S36" si="6">R5*R$2</f>
        <v>6.6492363228816416</v>
      </c>
      <c r="T5" s="43">
        <v>197.98000000000002</v>
      </c>
      <c r="U5" s="42">
        <f t="shared" ref="U5:U36" si="7">T5*T$2</f>
        <v>4.2429445877968055</v>
      </c>
      <c r="V5" s="43">
        <v>30111.7</v>
      </c>
      <c r="W5" s="42">
        <f t="shared" ref="W5:W36" si="8">V5*V$2</f>
        <v>484.04595029582714</v>
      </c>
      <c r="X5" s="43">
        <v>4027.4400000000005</v>
      </c>
      <c r="Y5" s="42">
        <f t="shared" ref="Y5:Y36" si="9">X5*X$2</f>
        <v>12.780275236531397</v>
      </c>
      <c r="Z5" s="43"/>
      <c r="AA5" s="42">
        <f t="shared" ref="AA5:AA36" si="10">Z5*Z$2</f>
        <v>0</v>
      </c>
      <c r="AB5" s="43"/>
      <c r="AC5" s="42">
        <f t="shared" ref="AC5:AC36" si="11">AB5*AB$2</f>
        <v>0</v>
      </c>
      <c r="AD5" s="43"/>
      <c r="AE5" s="42">
        <f t="shared" ref="AE5:AE36" si="12">AD5*AD$2</f>
        <v>0</v>
      </c>
      <c r="AF5" s="43"/>
      <c r="AG5" s="42">
        <f t="shared" ref="AG5:AG36" si="13">AF5*AF$2</f>
        <v>0</v>
      </c>
      <c r="AH5" s="43">
        <v>3347.2100000000009</v>
      </c>
      <c r="AI5" s="42">
        <f t="shared" ref="AI5:AI36" si="14">AH5*AH$2</f>
        <v>3.1407084212995549</v>
      </c>
      <c r="AJ5" s="43"/>
      <c r="AK5" s="42">
        <f t="shared" ref="AK5:AK36" si="15">AJ5*AJ$2</f>
        <v>0</v>
      </c>
      <c r="AL5" s="43">
        <v>515.75</v>
      </c>
      <c r="AM5" s="42">
        <f t="shared" ref="AM5:AM36" si="16">AL5*AL$2</f>
        <v>1.2938446451377486</v>
      </c>
      <c r="AN5" s="43">
        <v>2357.7599999999998</v>
      </c>
      <c r="AO5" s="42">
        <f t="shared" ref="AO5:AO36" si="17">AN5*AN$2</f>
        <v>4.6089608257095938</v>
      </c>
      <c r="AP5" s="43">
        <v>1582.97</v>
      </c>
      <c r="AQ5" s="42">
        <f t="shared" ref="AQ5:AQ36" si="18">AP5*AP$2</f>
        <v>41.578388133030991</v>
      </c>
      <c r="AR5" s="43">
        <v>594.15</v>
      </c>
      <c r="AS5" s="42">
        <f t="shared" ref="AS5:AS36" si="19">AR5*AR$2</f>
        <v>4.2586402377042774</v>
      </c>
      <c r="AT5" s="43"/>
      <c r="AU5" s="42">
        <f t="shared" ref="AU5:AU36" si="20">AT5*AT$2</f>
        <v>0</v>
      </c>
      <c r="AV5" s="43">
        <v>1938.1700000000003</v>
      </c>
      <c r="AW5" s="42">
        <f t="shared" ref="AW5:AW36" si="21">AV5*AV$2</f>
        <v>10.179092840201216</v>
      </c>
      <c r="AX5" s="43"/>
      <c r="AY5" s="42">
        <f t="shared" ref="AY5:AY36" si="22">AX5*AX$2</f>
        <v>0</v>
      </c>
      <c r="AZ5" s="43"/>
      <c r="BA5" s="42">
        <f t="shared" ref="BA5:BA36" si="23">AZ5*AZ$2</f>
        <v>0</v>
      </c>
      <c r="BB5" s="43"/>
      <c r="BC5" s="42">
        <f t="shared" ref="BC5:BC36" si="24">BB5*BB$2</f>
        <v>0</v>
      </c>
      <c r="BD5" s="43"/>
      <c r="BE5" s="42">
        <f t="shared" ref="BE5:BE36" si="25">BD5*BD$2</f>
        <v>0</v>
      </c>
      <c r="BF5" s="43"/>
      <c r="BG5" s="42">
        <f t="shared" ref="BG5:BG36" si="26">BF5*BF$2</f>
        <v>0</v>
      </c>
      <c r="BH5" s="43"/>
      <c r="BI5" s="42">
        <f t="shared" ref="BI5:BI36" si="27">BH5*BH$2</f>
        <v>0</v>
      </c>
      <c r="BJ5" s="43"/>
      <c r="BK5" s="42">
        <f t="shared" ref="BK5:BK36" si="28">BJ5*BJ$2</f>
        <v>0</v>
      </c>
      <c r="BL5" s="43">
        <v>10922.88</v>
      </c>
      <c r="BM5" s="42">
        <f t="shared" ref="BM5:BM36" si="29">BL5*BL$2</f>
        <v>199.71330362029869</v>
      </c>
      <c r="BN5" s="43">
        <v>12737.8</v>
      </c>
      <c r="BO5" s="42">
        <f t="shared" ref="BO5:BO36" si="30">BN5*BN$2</f>
        <v>89.058692365835213</v>
      </c>
      <c r="BP5" s="43"/>
      <c r="BQ5" s="42">
        <f t="shared" ref="BQ5:BQ36" si="31">BP5*BP$2</f>
        <v>0</v>
      </c>
      <c r="BR5" s="43"/>
      <c r="BS5" s="42">
        <f t="shared" ref="BS5:BS36" si="32">BR5*BR$2</f>
        <v>0</v>
      </c>
      <c r="BT5" s="43"/>
      <c r="BU5" s="42">
        <f t="shared" ref="BU5:BU36" si="33">BT5*BT$2</f>
        <v>0</v>
      </c>
      <c r="BV5" s="43">
        <v>115.57</v>
      </c>
      <c r="BW5" s="42">
        <f t="shared" ref="BW5:BW36" si="34">BV5*BV$2</f>
        <v>4.0860819193577811</v>
      </c>
      <c r="BX5" s="43">
        <v>318.52</v>
      </c>
      <c r="BY5" s="42">
        <f t="shared" ref="BY5:BY36" si="35">BX5*BX$2</f>
        <v>23.330487919305654</v>
      </c>
      <c r="BZ5" s="43">
        <v>46.190000000000005</v>
      </c>
      <c r="CA5" s="42">
        <f t="shared" ref="CA5:CA36" si="36">BZ5*BZ$2</f>
        <v>0.64739678630072728</v>
      </c>
      <c r="CB5" s="43">
        <v>53083.72</v>
      </c>
      <c r="CC5" s="42">
        <f t="shared" ref="CC5:CC36" si="37">CB5*CB$2</f>
        <v>868.54080928923293</v>
      </c>
      <c r="CD5" s="43">
        <v>21599.229999999996</v>
      </c>
      <c r="CE5" s="42">
        <f t="shared" ref="CE5:CE36" si="38">CD5*CD$2</f>
        <v>100.62976939818071</v>
      </c>
      <c r="CF5" s="43"/>
      <c r="CG5" s="42">
        <f t="shared" ref="CG5:CG36" si="39">CF5*CF$2</f>
        <v>0</v>
      </c>
      <c r="CH5" s="43">
        <v>2512.65</v>
      </c>
      <c r="CI5" s="42">
        <f t="shared" ref="CI5:CI36" si="40">CH5*CH$2</f>
        <v>19.48323754789272</v>
      </c>
      <c r="CJ5" s="43">
        <v>2984.2900000000009</v>
      </c>
      <c r="CK5" s="42">
        <f t="shared" ref="CK5:CK36" si="41">CJ5*CJ$2</f>
        <v>17.228874683973213</v>
      </c>
      <c r="CL5" s="43">
        <v>4279.67</v>
      </c>
      <c r="CM5" s="42">
        <f t="shared" ref="CM5:CM36" si="42">CL5*CL$2</f>
        <v>11.96326550160294</v>
      </c>
      <c r="CN5" s="43">
        <v>1555.68</v>
      </c>
      <c r="CO5" s="42">
        <f t="shared" ref="CO5:CO36" si="43">CN5*CN$2</f>
        <v>36.948768472906409</v>
      </c>
      <c r="CP5" s="43">
        <v>1197.0400000000002</v>
      </c>
      <c r="CQ5" s="42">
        <f t="shared" ref="CQ5:CQ36" si="44">CP5*CP$2</f>
        <v>40.871644903172005</v>
      </c>
      <c r="CR5" s="43"/>
      <c r="CS5" s="42">
        <f t="shared" ref="CS5:CS36" si="45">CR5*CR$2</f>
        <v>0</v>
      </c>
      <c r="CT5" s="43">
        <v>340.1699999999999</v>
      </c>
      <c r="CU5" s="42">
        <f t="shared" ref="CU5:CU36" si="46">CT5*CT$2</f>
        <v>1.1747732426303852</v>
      </c>
      <c r="CV5" s="43"/>
      <c r="CW5" s="42">
        <f t="shared" ref="CW5:CW36" si="47">CV5*CV$2</f>
        <v>0</v>
      </c>
      <c r="CX5" s="43"/>
      <c r="CY5" s="42">
        <f t="shared" ref="CY5:CY36" si="48">CX5*CX$2</f>
        <v>0</v>
      </c>
      <c r="CZ5" s="43">
        <v>13945.730000000003</v>
      </c>
      <c r="DA5" s="42">
        <f t="shared" ref="DA5:DA36" si="49">CZ5*CZ$2</f>
        <v>208.00281472359063</v>
      </c>
      <c r="DB5" s="43">
        <v>10760.220000000003</v>
      </c>
      <c r="DC5" s="42">
        <f t="shared" ref="DC5:DC36" si="50">DB5*DB$2</f>
        <v>93.601882477128811</v>
      </c>
      <c r="DD5" s="43">
        <v>5.37</v>
      </c>
      <c r="DE5" s="42">
        <f t="shared" ref="DE5:DE36" si="51">DD5*DD$2</f>
        <v>1.3646493079990617E-2</v>
      </c>
      <c r="DF5" s="43">
        <v>8658.7200000000012</v>
      </c>
      <c r="DG5" s="42">
        <f t="shared" ref="DG5:DG36" si="52">DF5*DF$2</f>
        <v>51.342528735632193</v>
      </c>
      <c r="DH5" s="43">
        <v>383.21</v>
      </c>
      <c r="DI5" s="42">
        <f t="shared" ref="DI5:DI36" si="53">DH5*DH$2</f>
        <v>0.19976021059764898</v>
      </c>
      <c r="DJ5" s="43"/>
      <c r="DK5" s="42">
        <f t="shared" ref="DK5:DK36" si="54">DJ5*DJ$2</f>
        <v>0</v>
      </c>
      <c r="DL5" s="43">
        <v>12552.590000000006</v>
      </c>
      <c r="DM5" s="42">
        <f t="shared" ref="DM5:DM36" si="55">DL5*DL$2</f>
        <v>67.806299098183359</v>
      </c>
      <c r="DN5" s="43">
        <v>0.77</v>
      </c>
      <c r="DO5" s="42">
        <f t="shared" ref="DO5:DO36" si="56">DN5*DN$2</f>
        <v>8.7803320561941262E-4</v>
      </c>
      <c r="DP5" s="43">
        <v>682.41</v>
      </c>
      <c r="DQ5" s="42">
        <f t="shared" ref="DQ5:DQ36" si="57">DP5*DP$2</f>
        <v>5.4337387598717655</v>
      </c>
      <c r="DR5" s="43">
        <v>6581.5900000000011</v>
      </c>
      <c r="DS5" s="42">
        <f t="shared" ref="DS5:DS36" si="58">DR5*DR$2</f>
        <v>31.306596163369569</v>
      </c>
      <c r="DT5" s="43">
        <v>21497.219999999998</v>
      </c>
      <c r="DU5" s="42">
        <f t="shared" ref="DU5:DU36" si="59">DT5*DT$2</f>
        <v>74.240405817499408</v>
      </c>
      <c r="DV5" s="43"/>
      <c r="DW5" s="42">
        <f t="shared" ref="DW5:DW36" si="60">DV5*DV$2</f>
        <v>0</v>
      </c>
      <c r="DX5" s="43"/>
      <c r="DY5" s="44">
        <f t="shared" ref="DY5:DY36" si="61">DX5*DX$2</f>
        <v>0</v>
      </c>
      <c r="DZ5" s="45">
        <f>SUM(B5:DY5)-EE5</f>
        <v>16531.466701136669</v>
      </c>
      <c r="EA5" s="34">
        <f t="shared" ref="EA5:EA36" si="62">DZ5/$DZ$37</f>
        <v>5.9488801257649264E-3</v>
      </c>
      <c r="EB5" s="46">
        <f>$EB$3*EA5</f>
        <v>4.8818510172737029E-3</v>
      </c>
      <c r="ED5" s="34">
        <f>EC5+EB5</f>
        <v>4.8818510172737029E-3</v>
      </c>
      <c r="EE5" s="47">
        <v>743000.11999999988</v>
      </c>
      <c r="EF5" s="48"/>
      <c r="EG5" s="33" t="s">
        <v>8</v>
      </c>
      <c r="EH5" s="46">
        <f>ROUND(ED5,4)</f>
        <v>4.8999999999999998E-3</v>
      </c>
    </row>
    <row r="6" spans="1:138" ht="14.4">
      <c r="A6" s="49" t="s">
        <v>9</v>
      </c>
      <c r="B6" s="50">
        <v>140983.38999999998</v>
      </c>
      <c r="C6" s="44">
        <f t="shared" ref="C6:E36" si="63">B6*B$2</f>
        <v>2646.6308715171886</v>
      </c>
      <c r="D6" s="51">
        <v>54513.64</v>
      </c>
      <c r="E6" s="44">
        <f t="shared" si="63"/>
        <v>168.01516746162068</v>
      </c>
      <c r="F6" s="51">
        <v>1116230.06</v>
      </c>
      <c r="G6" s="44">
        <f t="shared" si="0"/>
        <v>31275.505369197486</v>
      </c>
      <c r="H6" s="51"/>
      <c r="I6" s="44">
        <f t="shared" si="1"/>
        <v>0</v>
      </c>
      <c r="J6" s="51">
        <v>274554.58999999997</v>
      </c>
      <c r="K6" s="44">
        <f t="shared" si="2"/>
        <v>12016.727793611695</v>
      </c>
      <c r="L6" s="51"/>
      <c r="M6" s="44">
        <f t="shared" si="3"/>
        <v>0</v>
      </c>
      <c r="N6" s="51">
        <v>4.8499999999999996</v>
      </c>
      <c r="O6" s="44">
        <f t="shared" si="4"/>
        <v>1.5801339692965308E-2</v>
      </c>
      <c r="P6" s="51">
        <v>49718.710000000006</v>
      </c>
      <c r="Q6" s="44">
        <f t="shared" si="5"/>
        <v>173.9707774259129</v>
      </c>
      <c r="R6" s="51">
        <v>36675.929999999993</v>
      </c>
      <c r="S6" s="44">
        <f t="shared" si="6"/>
        <v>23.898096020017196</v>
      </c>
      <c r="T6" s="51">
        <v>698.95999999999992</v>
      </c>
      <c r="U6" s="44">
        <f t="shared" si="7"/>
        <v>14.979536059634581</v>
      </c>
      <c r="V6" s="51">
        <v>247567.80999999997</v>
      </c>
      <c r="W6" s="44">
        <f t="shared" si="8"/>
        <v>3979.6556107462138</v>
      </c>
      <c r="X6" s="51">
        <v>46591.82</v>
      </c>
      <c r="Y6" s="44">
        <f t="shared" si="9"/>
        <v>147.84982107019053</v>
      </c>
      <c r="Z6" s="51"/>
      <c r="AA6" s="44">
        <f t="shared" si="10"/>
        <v>0</v>
      </c>
      <c r="AB6" s="51"/>
      <c r="AC6" s="44">
        <f t="shared" si="11"/>
        <v>0</v>
      </c>
      <c r="AD6" s="51"/>
      <c r="AE6" s="44">
        <f t="shared" si="12"/>
        <v>0</v>
      </c>
      <c r="AF6" s="51"/>
      <c r="AG6" s="44">
        <f t="shared" si="13"/>
        <v>0</v>
      </c>
      <c r="AH6" s="51">
        <v>33585.760000000002</v>
      </c>
      <c r="AI6" s="44">
        <f t="shared" si="14"/>
        <v>31.51373211353507</v>
      </c>
      <c r="AJ6" s="51"/>
      <c r="AK6" s="44">
        <f t="shared" si="15"/>
        <v>0</v>
      </c>
      <c r="AL6" s="51">
        <v>-373.34000000000003</v>
      </c>
      <c r="AM6" s="44">
        <f t="shared" si="16"/>
        <v>-0.93658547710271856</v>
      </c>
      <c r="AN6" s="51">
        <v>15252.210000000001</v>
      </c>
      <c r="AO6" s="44">
        <f t="shared" si="17"/>
        <v>29.815095003518653</v>
      </c>
      <c r="AP6" s="51">
        <v>10665.25</v>
      </c>
      <c r="AQ6" s="44">
        <f t="shared" si="18"/>
        <v>280.13411753590327</v>
      </c>
      <c r="AR6" s="51">
        <v>4080.2599999999998</v>
      </c>
      <c r="AS6" s="44">
        <f t="shared" si="19"/>
        <v>29.245745041311544</v>
      </c>
      <c r="AT6" s="51"/>
      <c r="AU6" s="44">
        <f t="shared" si="20"/>
        <v>0</v>
      </c>
      <c r="AV6" s="51">
        <v>9609.7899999999991</v>
      </c>
      <c r="AW6" s="44">
        <f t="shared" si="21"/>
        <v>50.469744441838031</v>
      </c>
      <c r="AX6" s="51"/>
      <c r="AY6" s="44">
        <f t="shared" si="22"/>
        <v>0</v>
      </c>
      <c r="AZ6" s="51"/>
      <c r="BA6" s="44">
        <f t="shared" si="23"/>
        <v>0</v>
      </c>
      <c r="BB6" s="51"/>
      <c r="BC6" s="44">
        <f t="shared" si="24"/>
        <v>0</v>
      </c>
      <c r="BD6" s="51"/>
      <c r="BE6" s="44">
        <f t="shared" si="25"/>
        <v>0</v>
      </c>
      <c r="BF6" s="51"/>
      <c r="BG6" s="44">
        <f t="shared" si="26"/>
        <v>0</v>
      </c>
      <c r="BH6" s="51"/>
      <c r="BI6" s="44">
        <f t="shared" si="27"/>
        <v>0</v>
      </c>
      <c r="BJ6" s="51"/>
      <c r="BK6" s="44">
        <f t="shared" si="28"/>
        <v>0</v>
      </c>
      <c r="BL6" s="51">
        <v>45092.280000000006</v>
      </c>
      <c r="BM6" s="44">
        <f t="shared" si="29"/>
        <v>824.46462897802814</v>
      </c>
      <c r="BN6" s="51">
        <v>54687.630000000005</v>
      </c>
      <c r="BO6" s="44">
        <f t="shared" si="30"/>
        <v>382.35871315192747</v>
      </c>
      <c r="BP6" s="51"/>
      <c r="BQ6" s="44">
        <f t="shared" si="31"/>
        <v>0</v>
      </c>
      <c r="BR6" s="51"/>
      <c r="BS6" s="44">
        <f t="shared" si="32"/>
        <v>0</v>
      </c>
      <c r="BT6" s="51"/>
      <c r="BU6" s="44">
        <f t="shared" si="33"/>
        <v>0</v>
      </c>
      <c r="BV6" s="51">
        <v>678796.47</v>
      </c>
      <c r="BW6" s="44">
        <f t="shared" si="34"/>
        <v>23999.46338142153</v>
      </c>
      <c r="BX6" s="51">
        <v>1165.8100000000002</v>
      </c>
      <c r="BY6" s="44">
        <f t="shared" si="35"/>
        <v>85.391548791930589</v>
      </c>
      <c r="BZ6" s="51">
        <v>164.08</v>
      </c>
      <c r="CA6" s="44">
        <f t="shared" si="36"/>
        <v>2.2997372742200333</v>
      </c>
      <c r="CB6" s="51">
        <v>54342.749999999993</v>
      </c>
      <c r="CC6" s="44">
        <f t="shared" si="37"/>
        <v>889.14070197044327</v>
      </c>
      <c r="CD6" s="51">
        <v>77853.949999999983</v>
      </c>
      <c r="CE6" s="44">
        <f t="shared" si="38"/>
        <v>362.71779296009584</v>
      </c>
      <c r="CF6" s="51"/>
      <c r="CG6" s="44">
        <f t="shared" si="39"/>
        <v>0</v>
      </c>
      <c r="CH6" s="51">
        <v>37124.630000000005</v>
      </c>
      <c r="CI6" s="44">
        <f t="shared" si="40"/>
        <v>287.86658912607191</v>
      </c>
      <c r="CJ6" s="51">
        <v>64755.140000000014</v>
      </c>
      <c r="CK6" s="44">
        <f t="shared" si="41"/>
        <v>373.84375922016324</v>
      </c>
      <c r="CL6" s="51">
        <v>15355.840000000002</v>
      </c>
      <c r="CM6" s="44">
        <f t="shared" si="42"/>
        <v>42.925270154038635</v>
      </c>
      <c r="CN6" s="51">
        <v>54401.94</v>
      </c>
      <c r="CO6" s="44">
        <f t="shared" si="43"/>
        <v>1292.0939303307532</v>
      </c>
      <c r="CP6" s="51">
        <v>92058.779999999984</v>
      </c>
      <c r="CQ6" s="44">
        <f t="shared" si="44"/>
        <v>3143.248150754554</v>
      </c>
      <c r="CR6" s="51">
        <v>276.91000000000003</v>
      </c>
      <c r="CS6" s="44">
        <f t="shared" si="45"/>
        <v>8.2494886230354219</v>
      </c>
      <c r="CT6" s="51">
        <v>8272.4699999999993</v>
      </c>
      <c r="CU6" s="44">
        <f t="shared" si="46"/>
        <v>28.568881460630227</v>
      </c>
      <c r="CV6" s="51"/>
      <c r="CW6" s="44">
        <f t="shared" si="47"/>
        <v>0</v>
      </c>
      <c r="CX6" s="51"/>
      <c r="CY6" s="44">
        <f t="shared" si="48"/>
        <v>0</v>
      </c>
      <c r="CZ6" s="51">
        <v>49923.57</v>
      </c>
      <c r="DA6" s="44">
        <f t="shared" si="49"/>
        <v>744.61810755336614</v>
      </c>
      <c r="DB6" s="51">
        <v>44646.170000000006</v>
      </c>
      <c r="DC6" s="44">
        <f t="shared" si="50"/>
        <v>388.371757956056</v>
      </c>
      <c r="DD6" s="51">
        <v>18.36</v>
      </c>
      <c r="DE6" s="44">
        <f t="shared" si="51"/>
        <v>4.6657283603096407E-2</v>
      </c>
      <c r="DF6" s="51">
        <v>31015.99</v>
      </c>
      <c r="DG6" s="44">
        <f t="shared" si="52"/>
        <v>183.91163565042876</v>
      </c>
      <c r="DH6" s="51">
        <v>14489.300000000001</v>
      </c>
      <c r="DI6" s="44">
        <f t="shared" si="53"/>
        <v>7.5530012771392077</v>
      </c>
      <c r="DJ6" s="51">
        <v>15559.4</v>
      </c>
      <c r="DK6" s="44">
        <f t="shared" si="54"/>
        <v>15.207795761982954</v>
      </c>
      <c r="DL6" s="51">
        <v>44880.840000000004</v>
      </c>
      <c r="DM6" s="44">
        <f t="shared" si="55"/>
        <v>242.4363148017828</v>
      </c>
      <c r="DN6" s="51">
        <v>137414.68</v>
      </c>
      <c r="DO6" s="44">
        <f t="shared" si="56"/>
        <v>156.69435322021531</v>
      </c>
      <c r="DP6" s="51">
        <v>4569.58</v>
      </c>
      <c r="DQ6" s="44">
        <f t="shared" si="57"/>
        <v>36.38560976881174</v>
      </c>
      <c r="DR6" s="51">
        <v>23500.739999999998</v>
      </c>
      <c r="DS6" s="44">
        <f t="shared" si="58"/>
        <v>111.78578074908124</v>
      </c>
      <c r="DT6" s="51">
        <v>92031.549999999988</v>
      </c>
      <c r="DU6" s="44">
        <f t="shared" si="59"/>
        <v>317.82991568274815</v>
      </c>
      <c r="DV6" s="51"/>
      <c r="DW6" s="44">
        <f t="shared" si="60"/>
        <v>0</v>
      </c>
      <c r="DX6" s="51"/>
      <c r="DY6" s="44">
        <f t="shared" si="61"/>
        <v>0</v>
      </c>
      <c r="DZ6" s="45">
        <f t="shared" ref="DZ6:DZ36" si="64">SUM(B6:DY6)-EE6</f>
        <v>84794.964197031688</v>
      </c>
      <c r="EA6" s="34">
        <f t="shared" si="62"/>
        <v>3.0513631149375657E-2</v>
      </c>
      <c r="EB6" s="34">
        <f t="shared" ref="EB6:EB36" si="65">$EB$3*EA6</f>
        <v>2.5040511511087129E-2</v>
      </c>
      <c r="ED6" s="34">
        <f t="shared" ref="ED6:ED36" si="66">EC6+EB6</f>
        <v>2.5040511511087129E-2</v>
      </c>
      <c r="EE6" s="47">
        <v>3682758.5500000003</v>
      </c>
      <c r="EF6" s="48"/>
      <c r="EG6" s="33" t="s">
        <v>9</v>
      </c>
      <c r="EH6" s="46">
        <f t="shared" ref="EH6:EH36" si="67">ROUND(ED6,4)</f>
        <v>2.5000000000000001E-2</v>
      </c>
    </row>
    <row r="7" spans="1:138" ht="14.4">
      <c r="A7" s="49" t="s">
        <v>11</v>
      </c>
      <c r="B7" s="50">
        <v>3489.58</v>
      </c>
      <c r="C7" s="44">
        <f t="shared" si="63"/>
        <v>65.50864010738394</v>
      </c>
      <c r="D7" s="51">
        <v>11268.279999999999</v>
      </c>
      <c r="E7" s="44">
        <f t="shared" si="63"/>
        <v>34.729692444027414</v>
      </c>
      <c r="F7" s="51">
        <v>17860.98</v>
      </c>
      <c r="G7" s="44">
        <f t="shared" si="0"/>
        <v>500.44448354054259</v>
      </c>
      <c r="H7" s="51"/>
      <c r="I7" s="44">
        <f t="shared" si="1"/>
        <v>0</v>
      </c>
      <c r="J7" s="51">
        <v>8003.8700000000008</v>
      </c>
      <c r="K7" s="44">
        <f t="shared" si="2"/>
        <v>350.31403804050359</v>
      </c>
      <c r="L7" s="51"/>
      <c r="M7" s="44">
        <f t="shared" si="3"/>
        <v>0</v>
      </c>
      <c r="N7" s="51">
        <v>0.05</v>
      </c>
      <c r="O7" s="44">
        <f t="shared" si="4"/>
        <v>1.6290040920582794E-4</v>
      </c>
      <c r="P7" s="51">
        <v>472.62</v>
      </c>
      <c r="Q7" s="44">
        <f t="shared" si="5"/>
        <v>1.6537450152474782</v>
      </c>
      <c r="R7" s="51">
        <v>531.44999999999993</v>
      </c>
      <c r="S7" s="44">
        <f t="shared" si="6"/>
        <v>0.34629368988974896</v>
      </c>
      <c r="T7" s="51">
        <v>9.870000000000001</v>
      </c>
      <c r="U7" s="44">
        <f t="shared" si="7"/>
        <v>0.21152572523262181</v>
      </c>
      <c r="V7" s="51">
        <v>1576.97</v>
      </c>
      <c r="W7" s="44">
        <f t="shared" si="8"/>
        <v>25.349812273568432</v>
      </c>
      <c r="X7" s="51">
        <v>214.64</v>
      </c>
      <c r="Y7" s="44">
        <f t="shared" si="9"/>
        <v>0.68111710584616991</v>
      </c>
      <c r="Z7" s="51"/>
      <c r="AA7" s="44">
        <f t="shared" si="10"/>
        <v>0</v>
      </c>
      <c r="AB7" s="51"/>
      <c r="AC7" s="44">
        <f t="shared" si="11"/>
        <v>0</v>
      </c>
      <c r="AD7" s="51"/>
      <c r="AE7" s="44">
        <f t="shared" si="12"/>
        <v>0</v>
      </c>
      <c r="AF7" s="51"/>
      <c r="AG7" s="44">
        <f t="shared" si="13"/>
        <v>0</v>
      </c>
      <c r="AH7" s="51">
        <v>190.97999999999996</v>
      </c>
      <c r="AI7" s="44">
        <f t="shared" si="14"/>
        <v>0.17919774806474309</v>
      </c>
      <c r="AJ7" s="51"/>
      <c r="AK7" s="44">
        <f t="shared" si="15"/>
        <v>0</v>
      </c>
      <c r="AL7" s="51">
        <v>25.26</v>
      </c>
      <c r="AM7" s="44">
        <f t="shared" si="16"/>
        <v>6.3368910782703888E-2</v>
      </c>
      <c r="AN7" s="51">
        <v>199.97999999999996</v>
      </c>
      <c r="AO7" s="44">
        <f t="shared" si="17"/>
        <v>0.39092188599577754</v>
      </c>
      <c r="AP7" s="51">
        <v>138.69999999999999</v>
      </c>
      <c r="AQ7" s="44">
        <f t="shared" si="18"/>
        <v>3.6431027966742251</v>
      </c>
      <c r="AR7" s="51">
        <v>52.48</v>
      </c>
      <c r="AS7" s="44">
        <f t="shared" si="19"/>
        <v>0.37615659290536135</v>
      </c>
      <c r="AT7" s="51"/>
      <c r="AU7" s="44">
        <f t="shared" si="20"/>
        <v>0</v>
      </c>
      <c r="AV7" s="51">
        <v>130.16999999999996</v>
      </c>
      <c r="AW7" s="44">
        <f t="shared" si="21"/>
        <v>0.68364101962624102</v>
      </c>
      <c r="AX7" s="51"/>
      <c r="AY7" s="44">
        <f t="shared" si="22"/>
        <v>0</v>
      </c>
      <c r="AZ7" s="51"/>
      <c r="BA7" s="44">
        <f t="shared" si="23"/>
        <v>0</v>
      </c>
      <c r="BB7" s="51"/>
      <c r="BC7" s="44">
        <f t="shared" si="24"/>
        <v>0</v>
      </c>
      <c r="BD7" s="51"/>
      <c r="BE7" s="44">
        <f t="shared" si="25"/>
        <v>0</v>
      </c>
      <c r="BF7" s="51"/>
      <c r="BG7" s="44">
        <f t="shared" si="26"/>
        <v>0</v>
      </c>
      <c r="BH7" s="51"/>
      <c r="BI7" s="44">
        <f t="shared" si="27"/>
        <v>0</v>
      </c>
      <c r="BJ7" s="51"/>
      <c r="BK7" s="44">
        <f t="shared" si="28"/>
        <v>0</v>
      </c>
      <c r="BL7" s="51">
        <v>637.49999999999989</v>
      </c>
      <c r="BM7" s="44">
        <f t="shared" si="29"/>
        <v>11.656012979904604</v>
      </c>
      <c r="BN7" s="51">
        <v>765.3599999999999</v>
      </c>
      <c r="BO7" s="44">
        <f t="shared" si="30"/>
        <v>5.351156462585033</v>
      </c>
      <c r="BP7" s="51"/>
      <c r="BQ7" s="44">
        <f t="shared" si="31"/>
        <v>0</v>
      </c>
      <c r="BR7" s="51"/>
      <c r="BS7" s="44">
        <f t="shared" si="32"/>
        <v>0</v>
      </c>
      <c r="BT7" s="51"/>
      <c r="BU7" s="44">
        <f t="shared" si="33"/>
        <v>0</v>
      </c>
      <c r="BV7" s="51">
        <v>6.9899999999999993</v>
      </c>
      <c r="BW7" s="44">
        <f t="shared" si="34"/>
        <v>0.24713777465008988</v>
      </c>
      <c r="BX7" s="51">
        <v>15.63</v>
      </c>
      <c r="BY7" s="44">
        <f t="shared" si="35"/>
        <v>1.1448434201266715</v>
      </c>
      <c r="BZ7" s="51">
        <v>2.3199999999999998</v>
      </c>
      <c r="CA7" s="44">
        <f t="shared" si="36"/>
        <v>3.2517006802721085E-2</v>
      </c>
      <c r="CB7" s="51">
        <v>389.40999999999997</v>
      </c>
      <c r="CC7" s="44">
        <f t="shared" si="37"/>
        <v>6.3714162561576355</v>
      </c>
      <c r="CD7" s="51">
        <v>1118.2199999999998</v>
      </c>
      <c r="CE7" s="44">
        <f t="shared" si="38"/>
        <v>5.2097329736492286</v>
      </c>
      <c r="CF7" s="51"/>
      <c r="CG7" s="44">
        <f t="shared" si="39"/>
        <v>0</v>
      </c>
      <c r="CH7" s="51">
        <v>147.05000000000004</v>
      </c>
      <c r="CI7" s="44">
        <f t="shared" si="40"/>
        <v>1.1402344462689293</v>
      </c>
      <c r="CJ7" s="51">
        <v>155.66</v>
      </c>
      <c r="CK7" s="44">
        <f t="shared" si="41"/>
        <v>0.898654833580942</v>
      </c>
      <c r="CL7" s="51">
        <v>226.24</v>
      </c>
      <c r="CM7" s="44">
        <f t="shared" si="42"/>
        <v>0.63242474001094695</v>
      </c>
      <c r="CN7" s="51">
        <v>1408.46</v>
      </c>
      <c r="CO7" s="44">
        <f t="shared" si="43"/>
        <v>33.452163969035894</v>
      </c>
      <c r="CP7" s="51">
        <v>1814.57</v>
      </c>
      <c r="CQ7" s="44">
        <f t="shared" si="44"/>
        <v>61.956543383636976</v>
      </c>
      <c r="CR7" s="51"/>
      <c r="CS7" s="44">
        <f t="shared" si="45"/>
        <v>0</v>
      </c>
      <c r="CT7" s="51">
        <v>17.309999999999999</v>
      </c>
      <c r="CU7" s="44">
        <f t="shared" si="46"/>
        <v>5.9779888967081078E-2</v>
      </c>
      <c r="CV7" s="51"/>
      <c r="CW7" s="44">
        <f t="shared" si="47"/>
        <v>0</v>
      </c>
      <c r="CX7" s="51"/>
      <c r="CY7" s="44">
        <f t="shared" si="48"/>
        <v>0</v>
      </c>
      <c r="CZ7" s="51">
        <v>725.05</v>
      </c>
      <c r="DA7" s="44">
        <f t="shared" si="49"/>
        <v>10.814237821565406</v>
      </c>
      <c r="DB7" s="51">
        <v>2231.25</v>
      </c>
      <c r="DC7" s="44">
        <f t="shared" si="50"/>
        <v>19.409380131362891</v>
      </c>
      <c r="DD7" s="51">
        <v>0.27</v>
      </c>
      <c r="DE7" s="44">
        <f t="shared" si="51"/>
        <v>6.8613652357494724E-4</v>
      </c>
      <c r="DF7" s="51">
        <v>447.18</v>
      </c>
      <c r="DG7" s="44">
        <f t="shared" si="52"/>
        <v>2.6515873015873015</v>
      </c>
      <c r="DH7" s="51">
        <v>3595.0099999999993</v>
      </c>
      <c r="DI7" s="44">
        <f t="shared" si="53"/>
        <v>1.8740115203169385</v>
      </c>
      <c r="DJ7" s="51"/>
      <c r="DK7" s="44">
        <f t="shared" si="54"/>
        <v>0</v>
      </c>
      <c r="DL7" s="51">
        <v>653.31999999999994</v>
      </c>
      <c r="DM7" s="44">
        <f t="shared" si="55"/>
        <v>3.5290893215523753</v>
      </c>
      <c r="DN7" s="51">
        <v>7.0000000000000007E-2</v>
      </c>
      <c r="DO7" s="44">
        <f t="shared" si="56"/>
        <v>7.9821200510855702E-5</v>
      </c>
      <c r="DP7" s="51">
        <v>59.72</v>
      </c>
      <c r="DQ7" s="44">
        <f t="shared" si="57"/>
        <v>0.47552479995829755</v>
      </c>
      <c r="DR7" s="51">
        <v>345.22</v>
      </c>
      <c r="DS7" s="44">
        <f t="shared" si="58"/>
        <v>1.642105194568249</v>
      </c>
      <c r="DT7" s="51">
        <v>1131.5799999999997</v>
      </c>
      <c r="DU7" s="44">
        <f t="shared" si="59"/>
        <v>3.9078987150415712</v>
      </c>
      <c r="DV7" s="51"/>
      <c r="DW7" s="44">
        <f t="shared" si="60"/>
        <v>0</v>
      </c>
      <c r="DX7" s="51"/>
      <c r="DY7" s="44">
        <f t="shared" si="61"/>
        <v>0</v>
      </c>
      <c r="DZ7" s="45">
        <f t="shared" si="64"/>
        <v>1157.0331186957628</v>
      </c>
      <c r="EA7" s="34">
        <f t="shared" si="62"/>
        <v>4.1636059577144298E-4</v>
      </c>
      <c r="EB7" s="34">
        <f t="shared" si="65"/>
        <v>3.4167950186391496E-4</v>
      </c>
      <c r="ED7" s="34">
        <f t="shared" si="66"/>
        <v>3.4167950186391496E-4</v>
      </c>
      <c r="EE7" s="47">
        <v>60059.270000000019</v>
      </c>
      <c r="EF7" s="48"/>
      <c r="EG7" s="33" t="s">
        <v>11</v>
      </c>
      <c r="EH7" s="46">
        <f t="shared" si="67"/>
        <v>2.9999999999999997E-4</v>
      </c>
    </row>
    <row r="8" spans="1:138" ht="14.4">
      <c r="A8" s="49" t="s">
        <v>12</v>
      </c>
      <c r="B8" s="50">
        <v>9614.84</v>
      </c>
      <c r="C8" s="44">
        <f t="shared" si="63"/>
        <v>180.49596033049235</v>
      </c>
      <c r="D8" s="51">
        <v>2619.15</v>
      </c>
      <c r="E8" s="44">
        <f t="shared" si="63"/>
        <v>8.0724186801157245</v>
      </c>
      <c r="F8" s="51">
        <v>26680.080000000005</v>
      </c>
      <c r="G8" s="44">
        <f t="shared" si="0"/>
        <v>747.5457033388069</v>
      </c>
      <c r="H8" s="51"/>
      <c r="I8" s="44">
        <f t="shared" si="1"/>
        <v>0</v>
      </c>
      <c r="J8" s="51">
        <v>9545.1299999999974</v>
      </c>
      <c r="K8" s="44">
        <f t="shared" si="2"/>
        <v>417.77203201970428</v>
      </c>
      <c r="L8" s="51"/>
      <c r="M8" s="44">
        <f t="shared" si="3"/>
        <v>0</v>
      </c>
      <c r="N8" s="51">
        <v>0.37</v>
      </c>
      <c r="O8" s="44">
        <f t="shared" si="4"/>
        <v>1.2054630281231266E-3</v>
      </c>
      <c r="P8" s="51">
        <v>8586.9600000000009</v>
      </c>
      <c r="Q8" s="44">
        <f t="shared" si="5"/>
        <v>30.046638517475959</v>
      </c>
      <c r="R8" s="51">
        <v>2609.04</v>
      </c>
      <c r="S8" s="44">
        <f t="shared" si="6"/>
        <v>1.700054734537493</v>
      </c>
      <c r="T8" s="51">
        <v>49.839999999999996</v>
      </c>
      <c r="U8" s="44">
        <f t="shared" si="7"/>
        <v>1.0681299033023171</v>
      </c>
      <c r="V8" s="51">
        <v>7717.28</v>
      </c>
      <c r="W8" s="44">
        <f t="shared" si="8"/>
        <v>124.05537154325332</v>
      </c>
      <c r="X8" s="51">
        <v>1541.3000000000002</v>
      </c>
      <c r="Y8" s="44">
        <f t="shared" si="9"/>
        <v>4.8910072458102025</v>
      </c>
      <c r="Z8" s="51"/>
      <c r="AA8" s="44">
        <f t="shared" si="10"/>
        <v>0</v>
      </c>
      <c r="AB8" s="51"/>
      <c r="AC8" s="44">
        <f t="shared" si="11"/>
        <v>0</v>
      </c>
      <c r="AD8" s="51"/>
      <c r="AE8" s="44">
        <f t="shared" si="12"/>
        <v>0</v>
      </c>
      <c r="AF8" s="51"/>
      <c r="AG8" s="44">
        <f t="shared" si="13"/>
        <v>0</v>
      </c>
      <c r="AH8" s="51">
        <v>2154.7799999999997</v>
      </c>
      <c r="AI8" s="44">
        <f t="shared" si="14"/>
        <v>2.0218437719915547</v>
      </c>
      <c r="AJ8" s="51"/>
      <c r="AK8" s="44">
        <f t="shared" si="15"/>
        <v>0</v>
      </c>
      <c r="AL8" s="51">
        <v>141.56</v>
      </c>
      <c r="AM8" s="44">
        <f t="shared" si="16"/>
        <v>0.35512680167852578</v>
      </c>
      <c r="AN8" s="51">
        <v>6793.7000000000007</v>
      </c>
      <c r="AO8" s="44">
        <f t="shared" si="17"/>
        <v>13.280358120259601</v>
      </c>
      <c r="AP8" s="51">
        <v>4913.5</v>
      </c>
      <c r="AQ8" s="44">
        <f t="shared" si="18"/>
        <v>129.05829554043839</v>
      </c>
      <c r="AR8" s="51">
        <v>1833.5500000000004</v>
      </c>
      <c r="AS8" s="44">
        <f t="shared" si="19"/>
        <v>13.142185993171218</v>
      </c>
      <c r="AT8" s="51"/>
      <c r="AU8" s="44">
        <f t="shared" si="20"/>
        <v>0</v>
      </c>
      <c r="AV8" s="51">
        <v>613.04999999999995</v>
      </c>
      <c r="AW8" s="44">
        <f t="shared" si="21"/>
        <v>3.2196829306435215</v>
      </c>
      <c r="AX8" s="51"/>
      <c r="AY8" s="44">
        <f t="shared" si="22"/>
        <v>0</v>
      </c>
      <c r="AZ8" s="51"/>
      <c r="BA8" s="44">
        <f t="shared" si="23"/>
        <v>0</v>
      </c>
      <c r="BB8" s="51"/>
      <c r="BC8" s="44">
        <f t="shared" si="24"/>
        <v>0</v>
      </c>
      <c r="BD8" s="51"/>
      <c r="BE8" s="44">
        <f t="shared" si="25"/>
        <v>0</v>
      </c>
      <c r="BF8" s="51"/>
      <c r="BG8" s="44">
        <f t="shared" si="26"/>
        <v>0</v>
      </c>
      <c r="BH8" s="51"/>
      <c r="BI8" s="44">
        <f t="shared" si="27"/>
        <v>0</v>
      </c>
      <c r="BJ8" s="51"/>
      <c r="BK8" s="44">
        <f t="shared" si="28"/>
        <v>0</v>
      </c>
      <c r="BL8" s="51">
        <v>3417.2600000000007</v>
      </c>
      <c r="BM8" s="44">
        <f t="shared" si="29"/>
        <v>62.480983397190307</v>
      </c>
      <c r="BN8" s="51">
        <v>4334.0399999999991</v>
      </c>
      <c r="BO8" s="44">
        <f t="shared" si="30"/>
        <v>30.302244897959177</v>
      </c>
      <c r="BP8" s="51"/>
      <c r="BQ8" s="44">
        <f t="shared" si="31"/>
        <v>0</v>
      </c>
      <c r="BR8" s="51"/>
      <c r="BS8" s="44">
        <f t="shared" si="32"/>
        <v>0</v>
      </c>
      <c r="BT8" s="51"/>
      <c r="BU8" s="44">
        <f t="shared" si="33"/>
        <v>0</v>
      </c>
      <c r="BV8" s="51">
        <v>44.279999999999994</v>
      </c>
      <c r="BW8" s="44">
        <f t="shared" si="34"/>
        <v>1.5655594651653761</v>
      </c>
      <c r="BX8" s="51">
        <v>89.509999999999991</v>
      </c>
      <c r="BY8" s="44">
        <f t="shared" si="35"/>
        <v>6.5562977949800612</v>
      </c>
      <c r="BZ8" s="51">
        <v>11.61</v>
      </c>
      <c r="CA8" s="44">
        <f t="shared" si="36"/>
        <v>0.16272519352568612</v>
      </c>
      <c r="CB8" s="51">
        <v>151563.66</v>
      </c>
      <c r="CC8" s="44">
        <f t="shared" si="37"/>
        <v>2479.8417276565801</v>
      </c>
      <c r="CD8" s="51">
        <v>5599.4900000000007</v>
      </c>
      <c r="CE8" s="44">
        <f t="shared" si="38"/>
        <v>26.087753473036727</v>
      </c>
      <c r="CF8" s="51"/>
      <c r="CG8" s="44">
        <f t="shared" si="39"/>
        <v>0</v>
      </c>
      <c r="CH8" s="51">
        <v>1720.9399999999996</v>
      </c>
      <c r="CI8" s="44">
        <f t="shared" si="40"/>
        <v>13.344271118409047</v>
      </c>
      <c r="CJ8" s="51">
        <v>814.79000000000042</v>
      </c>
      <c r="CK8" s="44">
        <f t="shared" si="41"/>
        <v>4.7039378893319803</v>
      </c>
      <c r="CL8" s="51">
        <v>1083.18</v>
      </c>
      <c r="CM8" s="44">
        <f t="shared" si="42"/>
        <v>3.0278899835796391</v>
      </c>
      <c r="CN8" s="51">
        <v>9175.8300000000017</v>
      </c>
      <c r="CO8" s="44">
        <f t="shared" si="43"/>
        <v>217.93403413089379</v>
      </c>
      <c r="CP8" s="51">
        <v>6744.2699999999995</v>
      </c>
      <c r="CQ8" s="44">
        <f t="shared" si="44"/>
        <v>230.27585424974586</v>
      </c>
      <c r="CR8" s="51"/>
      <c r="CS8" s="44">
        <f t="shared" si="45"/>
        <v>0</v>
      </c>
      <c r="CT8" s="51">
        <v>87.300000000000011</v>
      </c>
      <c r="CU8" s="44">
        <f t="shared" si="46"/>
        <v>0.30148956134177812</v>
      </c>
      <c r="CV8" s="51"/>
      <c r="CW8" s="44">
        <f t="shared" si="47"/>
        <v>0</v>
      </c>
      <c r="CX8" s="51"/>
      <c r="CY8" s="44">
        <f t="shared" si="48"/>
        <v>0</v>
      </c>
      <c r="CZ8" s="51">
        <v>3524.66</v>
      </c>
      <c r="DA8" s="44">
        <f t="shared" si="49"/>
        <v>52.570873015873012</v>
      </c>
      <c r="DB8" s="51">
        <v>2984.7</v>
      </c>
      <c r="DC8" s="44">
        <f t="shared" si="50"/>
        <v>25.963552662444286</v>
      </c>
      <c r="DD8" s="51">
        <v>1.1100000000000001</v>
      </c>
      <c r="DE8" s="44">
        <f t="shared" si="51"/>
        <v>2.8207834858081167E-3</v>
      </c>
      <c r="DF8" s="51">
        <v>2190.86</v>
      </c>
      <c r="DG8" s="44">
        <f t="shared" si="52"/>
        <v>12.990868454661559</v>
      </c>
      <c r="DH8" s="51">
        <v>665.71999999999991</v>
      </c>
      <c r="DI8" s="44">
        <f t="shared" si="53"/>
        <v>0.34702739333281196</v>
      </c>
      <c r="DJ8" s="51"/>
      <c r="DK8" s="44">
        <f t="shared" si="54"/>
        <v>0</v>
      </c>
      <c r="DL8" s="51">
        <v>3158.9799999999996</v>
      </c>
      <c r="DM8" s="44">
        <f t="shared" si="55"/>
        <v>17.064107305757549</v>
      </c>
      <c r="DN8" s="51">
        <v>0.57999999999999996</v>
      </c>
      <c r="DO8" s="44">
        <f t="shared" si="56"/>
        <v>6.6137566137566134E-4</v>
      </c>
      <c r="DP8" s="51">
        <v>2196.6499999999996</v>
      </c>
      <c r="DQ8" s="44">
        <f t="shared" si="57"/>
        <v>17.490983788151276</v>
      </c>
      <c r="DR8" s="51">
        <v>1641.96</v>
      </c>
      <c r="DS8" s="44">
        <f t="shared" si="58"/>
        <v>7.8102979122683562</v>
      </c>
      <c r="DT8" s="51">
        <v>6033.2499999999991</v>
      </c>
      <c r="DU8" s="44">
        <f t="shared" si="59"/>
        <v>20.835760549430496</v>
      </c>
      <c r="DV8" s="51"/>
      <c r="DW8" s="44">
        <f t="shared" si="60"/>
        <v>0</v>
      </c>
      <c r="DX8" s="51"/>
      <c r="DY8" s="44">
        <f t="shared" si="61"/>
        <v>0</v>
      </c>
      <c r="DZ8" s="45">
        <f t="shared" si="64"/>
        <v>4908.3877369874972</v>
      </c>
      <c r="EA8" s="34">
        <f t="shared" si="62"/>
        <v>1.7662927788558238E-3</v>
      </c>
      <c r="EB8" s="34">
        <f t="shared" si="65"/>
        <v>1.4494792325558507E-3</v>
      </c>
      <c r="ED8" s="34">
        <f t="shared" si="66"/>
        <v>1.4494792325558507E-3</v>
      </c>
      <c r="EE8" s="47">
        <v>292498.75999999995</v>
      </c>
      <c r="EF8" s="48"/>
      <c r="EG8" s="33" t="s">
        <v>12</v>
      </c>
      <c r="EH8" s="46">
        <f t="shared" si="67"/>
        <v>1.4E-3</v>
      </c>
    </row>
    <row r="9" spans="1:138" ht="14.4">
      <c r="A9" s="49" t="s">
        <v>13</v>
      </c>
      <c r="B9" s="50">
        <v>84509.13</v>
      </c>
      <c r="C9" s="44">
        <f t="shared" si="63"/>
        <v>1586.4597409883493</v>
      </c>
      <c r="D9" s="51">
        <v>28784.259999999995</v>
      </c>
      <c r="E9" s="44">
        <f t="shared" si="63"/>
        <v>88.715269502436982</v>
      </c>
      <c r="F9" s="51">
        <v>256036.05999999997</v>
      </c>
      <c r="G9" s="44">
        <f t="shared" si="0"/>
        <v>7173.8411786170391</v>
      </c>
      <c r="H9" s="51">
        <v>48633.360000000008</v>
      </c>
      <c r="I9" s="44">
        <f t="shared" si="1"/>
        <v>187.28539995308469</v>
      </c>
      <c r="J9" s="51">
        <v>135447.39000000001</v>
      </c>
      <c r="K9" s="44">
        <f t="shared" si="2"/>
        <v>5928.2724648135118</v>
      </c>
      <c r="L9" s="51">
        <v>41810.080000000002</v>
      </c>
      <c r="M9" s="44">
        <f t="shared" si="3"/>
        <v>108.97406625485443</v>
      </c>
      <c r="N9" s="51">
        <v>56850.649999999994</v>
      </c>
      <c r="O9" s="44">
        <f t="shared" si="4"/>
        <v>185.219882972346</v>
      </c>
      <c r="P9" s="51">
        <v>20165.130000000005</v>
      </c>
      <c r="Q9" s="44">
        <f t="shared" si="5"/>
        <v>70.559822308233649</v>
      </c>
      <c r="R9" s="51">
        <v>22955.06</v>
      </c>
      <c r="S9" s="44">
        <f t="shared" si="6"/>
        <v>14.957554669377329</v>
      </c>
      <c r="T9" s="51">
        <v>90578.23000000001</v>
      </c>
      <c r="U9" s="44">
        <f t="shared" si="7"/>
        <v>1941.1981551202859</v>
      </c>
      <c r="V9" s="51">
        <v>118182.28</v>
      </c>
      <c r="W9" s="44">
        <f t="shared" si="8"/>
        <v>1899.7816141475746</v>
      </c>
      <c r="X9" s="51">
        <v>17087.5</v>
      </c>
      <c r="Y9" s="44">
        <f t="shared" si="9"/>
        <v>54.223763260093314</v>
      </c>
      <c r="Z9" s="51">
        <v>366846.86999999994</v>
      </c>
      <c r="AA9" s="44">
        <f t="shared" si="10"/>
        <v>36173.623711197113</v>
      </c>
      <c r="AB9" s="51">
        <v>27980.800000000003</v>
      </c>
      <c r="AC9" s="44">
        <f t="shared" si="11"/>
        <v>136.01321969400789</v>
      </c>
      <c r="AD9" s="51">
        <v>73330.58</v>
      </c>
      <c r="AE9" s="44">
        <f t="shared" si="12"/>
        <v>226.96604829671335</v>
      </c>
      <c r="AF9" s="51">
        <v>55141.799999999996</v>
      </c>
      <c r="AG9" s="44">
        <f t="shared" si="13"/>
        <v>368.28749315818277</v>
      </c>
      <c r="AH9" s="51">
        <v>22096.500000000004</v>
      </c>
      <c r="AI9" s="44">
        <f t="shared" si="14"/>
        <v>20.733286418015485</v>
      </c>
      <c r="AJ9" s="51">
        <v>74346.349999999977</v>
      </c>
      <c r="AK9" s="44">
        <f t="shared" si="15"/>
        <v>645.27678864649295</v>
      </c>
      <c r="AL9" s="51">
        <v>35820.6</v>
      </c>
      <c r="AM9" s="44">
        <f t="shared" si="16"/>
        <v>89.861932129173496</v>
      </c>
      <c r="AN9" s="51">
        <v>66327.33</v>
      </c>
      <c r="AO9" s="44">
        <f t="shared" si="17"/>
        <v>129.65699038235985</v>
      </c>
      <c r="AP9" s="51">
        <v>48054.900000000009</v>
      </c>
      <c r="AQ9" s="44">
        <f t="shared" si="18"/>
        <v>1262.2129818594108</v>
      </c>
      <c r="AR9" s="51">
        <v>23614.090000000004</v>
      </c>
      <c r="AS9" s="44">
        <f t="shared" si="19"/>
        <v>169.25677665702298</v>
      </c>
      <c r="AT9" s="51">
        <v>47974.17</v>
      </c>
      <c r="AU9" s="44">
        <f t="shared" si="20"/>
        <v>62.520095394479625</v>
      </c>
      <c r="AV9" s="51">
        <v>14572.279999999999</v>
      </c>
      <c r="AW9" s="44">
        <f t="shared" si="21"/>
        <v>76.532291291995719</v>
      </c>
      <c r="AX9" s="51"/>
      <c r="AY9" s="44">
        <f t="shared" si="22"/>
        <v>0</v>
      </c>
      <c r="AZ9" s="51">
        <v>113735.32</v>
      </c>
      <c r="BA9" s="44">
        <f t="shared" si="23"/>
        <v>466.89376026272583</v>
      </c>
      <c r="BB9" s="51">
        <v>63821.649999999994</v>
      </c>
      <c r="BC9" s="44">
        <f t="shared" si="24"/>
        <v>351.8200269763077</v>
      </c>
      <c r="BD9" s="51">
        <v>95442.69</v>
      </c>
      <c r="BE9" s="44">
        <f t="shared" si="25"/>
        <v>1176.0244923371649</v>
      </c>
      <c r="BF9" s="51">
        <v>443955.56</v>
      </c>
      <c r="BG9" s="44">
        <f t="shared" si="26"/>
        <v>3138.711539864988</v>
      </c>
      <c r="BH9" s="51">
        <v>74853.460000000006</v>
      </c>
      <c r="BI9" s="44">
        <f t="shared" si="27"/>
        <v>1256.9223969817815</v>
      </c>
      <c r="BJ9" s="51">
        <v>127909.87</v>
      </c>
      <c r="BK9" s="44">
        <f t="shared" si="28"/>
        <v>133.35404905257121</v>
      </c>
      <c r="BL9" s="51">
        <v>34716.78</v>
      </c>
      <c r="BM9" s="44">
        <f t="shared" si="29"/>
        <v>634.75958949096878</v>
      </c>
      <c r="BN9" s="51">
        <v>44231.779999999984</v>
      </c>
      <c r="BO9" s="44">
        <f t="shared" si="30"/>
        <v>309.25469765684039</v>
      </c>
      <c r="BP9" s="51">
        <v>37548.15</v>
      </c>
      <c r="BQ9" s="44">
        <f t="shared" si="31"/>
        <v>772.16072015012901</v>
      </c>
      <c r="BR9" s="51">
        <v>101185.52000000003</v>
      </c>
      <c r="BS9" s="44">
        <f t="shared" si="32"/>
        <v>2723.6777902885301</v>
      </c>
      <c r="BT9" s="51">
        <v>70486.84</v>
      </c>
      <c r="BU9" s="44">
        <f t="shared" si="33"/>
        <v>1821.0983436286392</v>
      </c>
      <c r="BV9" s="51">
        <v>477.09</v>
      </c>
      <c r="BW9" s="44">
        <f t="shared" si="34"/>
        <v>16.86794862772695</v>
      </c>
      <c r="BX9" s="51">
        <v>294121.12999999995</v>
      </c>
      <c r="BY9" s="44">
        <f t="shared" si="35"/>
        <v>21543.355112010318</v>
      </c>
      <c r="BZ9" s="51">
        <v>184909.29</v>
      </c>
      <c r="CA9" s="44">
        <f t="shared" si="36"/>
        <v>2591.6795865587615</v>
      </c>
      <c r="CB9" s="51">
        <v>33360.6</v>
      </c>
      <c r="CC9" s="44">
        <f t="shared" si="37"/>
        <v>545.8366995073892</v>
      </c>
      <c r="CD9" s="51">
        <v>48834.390000000007</v>
      </c>
      <c r="CE9" s="44">
        <f t="shared" si="38"/>
        <v>227.51706446946596</v>
      </c>
      <c r="CF9" s="51">
        <v>48759.08</v>
      </c>
      <c r="CG9" s="44">
        <f t="shared" si="39"/>
        <v>112.15338207313579</v>
      </c>
      <c r="CH9" s="51">
        <v>26170.069999999996</v>
      </c>
      <c r="CI9" s="44">
        <f t="shared" si="40"/>
        <v>202.92427932858965</v>
      </c>
      <c r="CJ9" s="51">
        <v>11715.81</v>
      </c>
      <c r="CK9" s="44">
        <f t="shared" si="41"/>
        <v>67.637603018218783</v>
      </c>
      <c r="CL9" s="51">
        <v>9594.869999999999</v>
      </c>
      <c r="CM9" s="44">
        <f t="shared" si="42"/>
        <v>26.821221557588551</v>
      </c>
      <c r="CN9" s="51">
        <v>70922.710000000006</v>
      </c>
      <c r="CO9" s="44">
        <f t="shared" si="43"/>
        <v>1684.4767505277975</v>
      </c>
      <c r="CP9" s="51">
        <v>99129.97</v>
      </c>
      <c r="CQ9" s="44">
        <f t="shared" si="44"/>
        <v>3384.6863372168791</v>
      </c>
      <c r="CR9" s="51">
        <v>89318.550000000017</v>
      </c>
      <c r="CS9" s="44">
        <f t="shared" si="45"/>
        <v>2660.9091836734701</v>
      </c>
      <c r="CT9" s="51">
        <v>1844.75</v>
      </c>
      <c r="CU9" s="44">
        <f t="shared" si="46"/>
        <v>6.3708232335079629</v>
      </c>
      <c r="CV9" s="51">
        <v>231014.76</v>
      </c>
      <c r="CW9" s="44">
        <f t="shared" si="47"/>
        <v>10354.930891391039</v>
      </c>
      <c r="CX9" s="51">
        <v>265363.14</v>
      </c>
      <c r="CY9" s="44">
        <f t="shared" si="48"/>
        <v>248.991921182266</v>
      </c>
      <c r="CZ9" s="51">
        <v>31403.030000000002</v>
      </c>
      <c r="DA9" s="44">
        <f t="shared" si="49"/>
        <v>468.3812629994527</v>
      </c>
      <c r="DB9" s="51">
        <v>25931.849999999995</v>
      </c>
      <c r="DC9" s="44">
        <f t="shared" si="50"/>
        <v>225.5780993431855</v>
      </c>
      <c r="DD9" s="51">
        <v>36116.420000000006</v>
      </c>
      <c r="DE9" s="44">
        <f t="shared" si="51"/>
        <v>91.780721713972966</v>
      </c>
      <c r="DF9" s="51">
        <v>19386.02</v>
      </c>
      <c r="DG9" s="44">
        <f t="shared" si="52"/>
        <v>114.95085750775407</v>
      </c>
      <c r="DH9" s="51">
        <v>4715.8</v>
      </c>
      <c r="DI9" s="44">
        <f t="shared" si="53"/>
        <v>2.4582583991450986</v>
      </c>
      <c r="DJ9" s="51">
        <v>14615.170000000002</v>
      </c>
      <c r="DK9" s="44">
        <f t="shared" si="54"/>
        <v>14.284903041676444</v>
      </c>
      <c r="DL9" s="51">
        <v>28049.099999999995</v>
      </c>
      <c r="DM9" s="44">
        <f t="shared" si="55"/>
        <v>151.514999218078</v>
      </c>
      <c r="DN9" s="51">
        <v>5.75</v>
      </c>
      <c r="DO9" s="44">
        <f t="shared" si="56"/>
        <v>6.5567414705345745E-3</v>
      </c>
      <c r="DP9" s="51">
        <v>135923.13999999998</v>
      </c>
      <c r="DQ9" s="44">
        <f t="shared" si="57"/>
        <v>1082.297788985326</v>
      </c>
      <c r="DR9" s="51">
        <v>14659.389999999998</v>
      </c>
      <c r="DS9" s="44">
        <f t="shared" si="58"/>
        <v>69.730202387468395</v>
      </c>
      <c r="DT9" s="51">
        <v>52960.799999999996</v>
      </c>
      <c r="DU9" s="44">
        <f t="shared" si="59"/>
        <v>182.89952302760184</v>
      </c>
      <c r="DV9" s="51">
        <v>6020.7800000000007</v>
      </c>
      <c r="DW9" s="44">
        <f t="shared" si="60"/>
        <v>13.731025360335709</v>
      </c>
      <c r="DX9" s="51"/>
      <c r="DY9" s="44">
        <f t="shared" si="61"/>
        <v>0</v>
      </c>
      <c r="DZ9" s="45">
        <f t="shared" si="64"/>
        <v>117477.88093752228</v>
      </c>
      <c r="EA9" s="34">
        <f t="shared" si="62"/>
        <v>4.2274641673394432E-2</v>
      </c>
      <c r="EB9" s="34">
        <f t="shared" si="65"/>
        <v>3.4691992122064329E-2</v>
      </c>
      <c r="ED9" s="34">
        <f t="shared" si="66"/>
        <v>3.4691992122064329E-2</v>
      </c>
      <c r="EE9" s="47">
        <v>4770356.4799999977</v>
      </c>
      <c r="EF9" s="48"/>
      <c r="EG9" s="33" t="s">
        <v>13</v>
      </c>
      <c r="EH9" s="46">
        <f t="shared" si="67"/>
        <v>3.4700000000000002E-2</v>
      </c>
    </row>
    <row r="10" spans="1:138" ht="14.4">
      <c r="A10" s="49" t="s">
        <v>14</v>
      </c>
      <c r="B10" s="50">
        <v>691371.26</v>
      </c>
      <c r="C10" s="44">
        <f t="shared" si="63"/>
        <v>12978.865952902233</v>
      </c>
      <c r="D10" s="51">
        <v>303208.85999999993</v>
      </c>
      <c r="E10" s="44">
        <f t="shared" si="63"/>
        <v>934.51267221831245</v>
      </c>
      <c r="F10" s="51">
        <v>1901382.52</v>
      </c>
      <c r="G10" s="44">
        <f t="shared" si="0"/>
        <v>53274.590377147026</v>
      </c>
      <c r="H10" s="51">
        <v>240599.21</v>
      </c>
      <c r="I10" s="44">
        <f t="shared" si="1"/>
        <v>926.53929881147849</v>
      </c>
      <c r="J10" s="51">
        <v>549587.54</v>
      </c>
      <c r="K10" s="44">
        <f t="shared" si="2"/>
        <v>24054.392486902809</v>
      </c>
      <c r="L10" s="51">
        <v>385222.57</v>
      </c>
      <c r="M10" s="44">
        <f t="shared" si="3"/>
        <v>1004.046628613131</v>
      </c>
      <c r="N10" s="51">
        <v>533747.51</v>
      </c>
      <c r="O10" s="44">
        <f t="shared" si="4"/>
        <v>1738.9537558318348</v>
      </c>
      <c r="P10" s="51">
        <v>164544.99000000002</v>
      </c>
      <c r="Q10" s="44">
        <f t="shared" si="5"/>
        <v>575.75950445695526</v>
      </c>
      <c r="R10" s="51">
        <v>187489.02</v>
      </c>
      <c r="S10" s="44">
        <f t="shared" si="6"/>
        <v>122.16815231839861</v>
      </c>
      <c r="T10" s="51">
        <v>1089401.46</v>
      </c>
      <c r="U10" s="44">
        <f t="shared" si="7"/>
        <v>23347.156423097975</v>
      </c>
      <c r="V10" s="51">
        <v>793201.28</v>
      </c>
      <c r="W10" s="44">
        <f t="shared" si="8"/>
        <v>12750.720396173796</v>
      </c>
      <c r="X10" s="51">
        <v>147734.54999999999</v>
      </c>
      <c r="Y10" s="44">
        <f t="shared" si="9"/>
        <v>468.80604327938073</v>
      </c>
      <c r="Z10" s="51">
        <v>3216107.6900000009</v>
      </c>
      <c r="AA10" s="44">
        <f t="shared" si="10"/>
        <v>317130.33122716146</v>
      </c>
      <c r="AB10" s="51">
        <v>288541.34000000003</v>
      </c>
      <c r="AC10" s="44">
        <f t="shared" si="11"/>
        <v>1402.5845103865302</v>
      </c>
      <c r="AD10" s="51">
        <v>801750.45</v>
      </c>
      <c r="AE10" s="44">
        <f t="shared" si="12"/>
        <v>2481.5040513331769</v>
      </c>
      <c r="AF10" s="51">
        <v>488879.03999999992</v>
      </c>
      <c r="AG10" s="44">
        <f t="shared" si="13"/>
        <v>3265.1824223942444</v>
      </c>
      <c r="AH10" s="51">
        <v>180599.84</v>
      </c>
      <c r="AI10" s="44">
        <f t="shared" si="14"/>
        <v>169.45797794980061</v>
      </c>
      <c r="AJ10" s="51">
        <v>713806.87</v>
      </c>
      <c r="AK10" s="44">
        <f t="shared" si="15"/>
        <v>6195.3680952380955</v>
      </c>
      <c r="AL10" s="51">
        <v>302900.06</v>
      </c>
      <c r="AM10" s="44">
        <f t="shared" si="16"/>
        <v>759.87517332603534</v>
      </c>
      <c r="AN10" s="51">
        <v>541908.48999999987</v>
      </c>
      <c r="AO10" s="44">
        <f t="shared" si="17"/>
        <v>1059.3253772773476</v>
      </c>
      <c r="AP10" s="51">
        <v>392833.21999999991</v>
      </c>
      <c r="AQ10" s="44">
        <f t="shared" si="18"/>
        <v>10318.181704459559</v>
      </c>
      <c r="AR10" s="51">
        <v>194190.46000000005</v>
      </c>
      <c r="AS10" s="44">
        <f t="shared" si="19"/>
        <v>1391.8830375061907</v>
      </c>
      <c r="AT10" s="51">
        <v>495048.78999999992</v>
      </c>
      <c r="AU10" s="44">
        <f t="shared" si="20"/>
        <v>645.14920374279961</v>
      </c>
      <c r="AV10" s="51">
        <v>167243.47</v>
      </c>
      <c r="AW10" s="44">
        <f t="shared" si="21"/>
        <v>878.34751752808404</v>
      </c>
      <c r="AX10" s="51">
        <v>317035.20999999996</v>
      </c>
      <c r="AY10" s="44">
        <f t="shared" si="22"/>
        <v>309.8709926499335</v>
      </c>
      <c r="AZ10" s="51">
        <v>701860.65999999992</v>
      </c>
      <c r="BA10" s="44">
        <f t="shared" si="23"/>
        <v>2881.2013957307058</v>
      </c>
      <c r="BB10" s="51">
        <v>622847.38</v>
      </c>
      <c r="BC10" s="44">
        <f t="shared" si="24"/>
        <v>3433.4772296504807</v>
      </c>
      <c r="BD10" s="51">
        <v>937305.07</v>
      </c>
      <c r="BE10" s="44">
        <f t="shared" si="25"/>
        <v>11549.273381877654</v>
      </c>
      <c r="BF10" s="51">
        <v>2597105.64</v>
      </c>
      <c r="BG10" s="44">
        <f t="shared" si="26"/>
        <v>18361.219403393541</v>
      </c>
      <c r="BH10" s="51">
        <v>764213.07</v>
      </c>
      <c r="BI10" s="44">
        <f t="shared" si="27"/>
        <v>12832.493297560404</v>
      </c>
      <c r="BJ10" s="51">
        <v>987113.31</v>
      </c>
      <c r="BK10" s="44">
        <f t="shared" si="28"/>
        <v>1029.1274376417234</v>
      </c>
      <c r="BL10" s="51">
        <v>270119.44000000006</v>
      </c>
      <c r="BM10" s="44">
        <f t="shared" si="29"/>
        <v>4938.8481549248063</v>
      </c>
      <c r="BN10" s="51">
        <v>342376.17</v>
      </c>
      <c r="BO10" s="44">
        <f t="shared" si="30"/>
        <v>2393.7865249433103</v>
      </c>
      <c r="BP10" s="51">
        <v>427357.65</v>
      </c>
      <c r="BQ10" s="44">
        <f t="shared" si="31"/>
        <v>8788.4167604973027</v>
      </c>
      <c r="BR10" s="51">
        <v>1073812.93</v>
      </c>
      <c r="BS10" s="44">
        <f t="shared" si="32"/>
        <v>28904.535237508797</v>
      </c>
      <c r="BT10" s="51">
        <v>727270.75000000023</v>
      </c>
      <c r="BU10" s="44">
        <f t="shared" si="33"/>
        <v>18789.770660658905</v>
      </c>
      <c r="BV10" s="51">
        <v>3628.3599999999997</v>
      </c>
      <c r="BW10" s="44">
        <f t="shared" si="34"/>
        <v>128.28395079104436</v>
      </c>
      <c r="BX10" s="51">
        <v>1365198.0100000002</v>
      </c>
      <c r="BY10" s="44">
        <f t="shared" si="35"/>
        <v>99996.030640980549</v>
      </c>
      <c r="BZ10" s="51">
        <v>735051.10000000009</v>
      </c>
      <c r="CA10" s="44">
        <f t="shared" si="36"/>
        <v>10302.440353037769</v>
      </c>
      <c r="CB10" s="51">
        <v>244586.11999999997</v>
      </c>
      <c r="CC10" s="44">
        <f t="shared" si="37"/>
        <v>4001.8489021815617</v>
      </c>
      <c r="CD10" s="51">
        <v>399167.48</v>
      </c>
      <c r="CE10" s="44">
        <f t="shared" si="38"/>
        <v>1859.7020108426511</v>
      </c>
      <c r="CF10" s="51">
        <v>317530.12</v>
      </c>
      <c r="CG10" s="44">
        <f t="shared" si="39"/>
        <v>730.36810514244019</v>
      </c>
      <c r="CH10" s="51">
        <v>232498.32000000004</v>
      </c>
      <c r="CI10" s="44">
        <f t="shared" si="40"/>
        <v>1802.8058018609745</v>
      </c>
      <c r="CJ10" s="51">
        <v>93001.54</v>
      </c>
      <c r="CK10" s="44">
        <f t="shared" si="41"/>
        <v>536.9156074230458</v>
      </c>
      <c r="CL10" s="51">
        <v>78307.39</v>
      </c>
      <c r="CM10" s="44">
        <f t="shared" si="42"/>
        <v>218.89820881226052</v>
      </c>
      <c r="CN10" s="51">
        <v>470880.15</v>
      </c>
      <c r="CO10" s="44">
        <f t="shared" si="43"/>
        <v>11183.81777797326</v>
      </c>
      <c r="CP10" s="51">
        <v>730171.8</v>
      </c>
      <c r="CQ10" s="44">
        <f t="shared" si="44"/>
        <v>24930.931738212526</v>
      </c>
      <c r="CR10" s="51">
        <v>454227.36000000004</v>
      </c>
      <c r="CS10" s="44">
        <f t="shared" si="45"/>
        <v>13531.990316678397</v>
      </c>
      <c r="CT10" s="51">
        <v>140216.23000000001</v>
      </c>
      <c r="CU10" s="44">
        <f t="shared" si="46"/>
        <v>484.23516237912793</v>
      </c>
      <c r="CV10" s="51">
        <v>1548070.0600000003</v>
      </c>
      <c r="CW10" s="44">
        <f t="shared" si="47"/>
        <v>69390.191719055452</v>
      </c>
      <c r="CX10" s="51">
        <v>1274970.21</v>
      </c>
      <c r="CY10" s="44">
        <f t="shared" si="48"/>
        <v>1196.3126530612244</v>
      </c>
      <c r="CZ10" s="51">
        <v>256874.34999999998</v>
      </c>
      <c r="DA10" s="44">
        <f t="shared" si="49"/>
        <v>3831.3224069512858</v>
      </c>
      <c r="DB10" s="51">
        <v>215080.33000000002</v>
      </c>
      <c r="DC10" s="44">
        <f t="shared" si="50"/>
        <v>1870.9583792712488</v>
      </c>
      <c r="DD10" s="51">
        <v>392969.24000000005</v>
      </c>
      <c r="DE10" s="44">
        <f t="shared" si="51"/>
        <v>998.63166002033006</v>
      </c>
      <c r="DF10" s="51">
        <v>158257.89000000001</v>
      </c>
      <c r="DG10" s="44">
        <f t="shared" si="52"/>
        <v>938.40201149425297</v>
      </c>
      <c r="DH10" s="51">
        <v>45732.58</v>
      </c>
      <c r="DI10" s="44">
        <f t="shared" si="53"/>
        <v>23.839539187322437</v>
      </c>
      <c r="DJ10" s="51">
        <v>237680.72</v>
      </c>
      <c r="DK10" s="44">
        <f t="shared" si="54"/>
        <v>232.30971929001487</v>
      </c>
      <c r="DL10" s="51">
        <v>228880.98000000004</v>
      </c>
      <c r="DM10" s="44">
        <f t="shared" si="55"/>
        <v>1236.3641437954493</v>
      </c>
      <c r="DN10" s="51">
        <v>43.17</v>
      </c>
      <c r="DO10" s="44">
        <f t="shared" si="56"/>
        <v>4.9226874657909148E-2</v>
      </c>
      <c r="DP10" s="51">
        <v>1133863.75</v>
      </c>
      <c r="DQ10" s="44">
        <f t="shared" si="57"/>
        <v>9028.4717498110367</v>
      </c>
      <c r="DR10" s="51">
        <v>119569.60000000001</v>
      </c>
      <c r="DS10" s="44">
        <f t="shared" si="58"/>
        <v>568.75575364245321</v>
      </c>
      <c r="DT10" s="51">
        <v>435297.24000000011</v>
      </c>
      <c r="DU10" s="44">
        <f t="shared" si="59"/>
        <v>1503.2940886699512</v>
      </c>
      <c r="DV10" s="51">
        <v>54948.869999999995</v>
      </c>
      <c r="DW10" s="44">
        <f t="shared" si="60"/>
        <v>125.31670771756978</v>
      </c>
      <c r="DX10" s="51"/>
      <c r="DY10" s="44">
        <f t="shared" si="61"/>
        <v>0</v>
      </c>
      <c r="DZ10" s="45">
        <f t="shared" si="64"/>
        <v>852738.21080224216</v>
      </c>
      <c r="EA10" s="34">
        <f t="shared" si="62"/>
        <v>0.30685948720889977</v>
      </c>
      <c r="EB10" s="34">
        <f t="shared" si="65"/>
        <v>0.2518192110314596</v>
      </c>
      <c r="EC10" s="34">
        <v>0.17936638256835302</v>
      </c>
      <c r="ED10" s="34">
        <f t="shared" si="66"/>
        <v>0.43118559359981262</v>
      </c>
      <c r="EE10" s="47">
        <v>35906420.739999995</v>
      </c>
      <c r="EF10" s="48"/>
      <c r="EG10" s="33" t="s">
        <v>14</v>
      </c>
      <c r="EH10" s="46">
        <f t="shared" si="67"/>
        <v>0.43120000000000003</v>
      </c>
    </row>
    <row r="11" spans="1:138" ht="14.4">
      <c r="A11" s="49" t="s">
        <v>15</v>
      </c>
      <c r="B11" s="50">
        <v>32274.100000000002</v>
      </c>
      <c r="C11" s="44">
        <f t="shared" si="63"/>
        <v>605.87016250944816</v>
      </c>
      <c r="D11" s="51">
        <v>8673.67</v>
      </c>
      <c r="E11" s="44">
        <f t="shared" si="63"/>
        <v>26.732907902624653</v>
      </c>
      <c r="F11" s="51">
        <v>110983.33</v>
      </c>
      <c r="G11" s="44">
        <f t="shared" si="0"/>
        <v>3109.6275379883755</v>
      </c>
      <c r="H11" s="51">
        <v>8734.25</v>
      </c>
      <c r="I11" s="44">
        <f t="shared" si="1"/>
        <v>33.635296934865899</v>
      </c>
      <c r="J11" s="51">
        <v>83185.070000000007</v>
      </c>
      <c r="K11" s="44">
        <f t="shared" si="2"/>
        <v>3640.8509603956527</v>
      </c>
      <c r="L11" s="51">
        <v>11137.810000000001</v>
      </c>
      <c r="M11" s="44">
        <f t="shared" si="3"/>
        <v>29.029660906508198</v>
      </c>
      <c r="N11" s="51">
        <v>19732.120000000003</v>
      </c>
      <c r="O11" s="44">
        <f t="shared" si="4"/>
        <v>64.28740844997003</v>
      </c>
      <c r="P11" s="51">
        <v>7674.2400000000007</v>
      </c>
      <c r="Q11" s="44">
        <f t="shared" si="5"/>
        <v>26.852939244663386</v>
      </c>
      <c r="R11" s="51">
        <v>8771.7999999999993</v>
      </c>
      <c r="S11" s="44">
        <f t="shared" si="6"/>
        <v>5.7157192378867245</v>
      </c>
      <c r="T11" s="51">
        <v>50586.98</v>
      </c>
      <c r="U11" s="44">
        <f t="shared" si="7"/>
        <v>1084.1385645215942</v>
      </c>
      <c r="V11" s="51">
        <v>30570.7</v>
      </c>
      <c r="W11" s="44">
        <f t="shared" si="8"/>
        <v>491.42438097844501</v>
      </c>
      <c r="X11" s="51">
        <v>6269.47</v>
      </c>
      <c r="Y11" s="44">
        <f t="shared" si="9"/>
        <v>19.894908971251336</v>
      </c>
      <c r="Z11" s="51">
        <v>284207.16000000003</v>
      </c>
      <c r="AA11" s="44">
        <f t="shared" si="10"/>
        <v>28024.780099304095</v>
      </c>
      <c r="AB11" s="51">
        <v>6636.7699999999995</v>
      </c>
      <c r="AC11" s="44">
        <f t="shared" si="11"/>
        <v>32.260995256340081</v>
      </c>
      <c r="AD11" s="51">
        <v>19048.000000000004</v>
      </c>
      <c r="AE11" s="44">
        <f t="shared" si="12"/>
        <v>58.955612896499609</v>
      </c>
      <c r="AF11" s="51">
        <v>10575.8</v>
      </c>
      <c r="AG11" s="44">
        <f t="shared" si="13"/>
        <v>70.634888054838783</v>
      </c>
      <c r="AH11" s="51">
        <v>8195.39</v>
      </c>
      <c r="AI11" s="44">
        <f t="shared" si="14"/>
        <v>7.6897865353037753</v>
      </c>
      <c r="AJ11" s="51">
        <v>22861.48</v>
      </c>
      <c r="AK11" s="44">
        <f t="shared" si="15"/>
        <v>198.42241613886935</v>
      </c>
      <c r="AL11" s="51">
        <v>12800.080000000002</v>
      </c>
      <c r="AM11" s="44">
        <f t="shared" si="16"/>
        <v>32.111129355956948</v>
      </c>
      <c r="AN11" s="51">
        <v>24170.579999999994</v>
      </c>
      <c r="AO11" s="44">
        <f t="shared" si="17"/>
        <v>47.248768472906399</v>
      </c>
      <c r="AP11" s="51">
        <v>17507.419999999998</v>
      </c>
      <c r="AQ11" s="44">
        <f t="shared" si="18"/>
        <v>459.85097883597882</v>
      </c>
      <c r="AR11" s="51">
        <v>8555.6499999999978</v>
      </c>
      <c r="AS11" s="44">
        <f t="shared" si="19"/>
        <v>61.323630984961021</v>
      </c>
      <c r="AT11" s="51">
        <v>11417.450000000003</v>
      </c>
      <c r="AU11" s="44">
        <f t="shared" si="20"/>
        <v>14.879258216696643</v>
      </c>
      <c r="AV11" s="51">
        <v>7674.5599999999986</v>
      </c>
      <c r="AW11" s="44">
        <f t="shared" si="21"/>
        <v>40.306092214663636</v>
      </c>
      <c r="AX11" s="51"/>
      <c r="AY11" s="44">
        <f t="shared" si="22"/>
        <v>0</v>
      </c>
      <c r="AZ11" s="51">
        <v>37280.349999999991</v>
      </c>
      <c r="BA11" s="44">
        <f t="shared" si="23"/>
        <v>153.03920361247944</v>
      </c>
      <c r="BB11" s="51">
        <v>19389.82</v>
      </c>
      <c r="BC11" s="44">
        <f t="shared" si="24"/>
        <v>106.8873492845414</v>
      </c>
      <c r="BD11" s="51">
        <v>37995.480000000003</v>
      </c>
      <c r="BE11" s="44">
        <f t="shared" si="25"/>
        <v>468.17220971147083</v>
      </c>
      <c r="BF11" s="51">
        <v>113657.34</v>
      </c>
      <c r="BG11" s="44">
        <f t="shared" si="26"/>
        <v>803.54350027367263</v>
      </c>
      <c r="BH11" s="51">
        <v>18768.57</v>
      </c>
      <c r="BI11" s="44">
        <f t="shared" si="27"/>
        <v>315.15758913910395</v>
      </c>
      <c r="BJ11" s="51">
        <v>12897.550000000001</v>
      </c>
      <c r="BK11" s="44">
        <f t="shared" si="28"/>
        <v>13.446503505616805</v>
      </c>
      <c r="BL11" s="51">
        <v>13240.580000000002</v>
      </c>
      <c r="BM11" s="44">
        <f t="shared" si="29"/>
        <v>242.08999582974957</v>
      </c>
      <c r="BN11" s="51">
        <v>16902.340000000004</v>
      </c>
      <c r="BO11" s="44">
        <f t="shared" si="30"/>
        <v>118.17584656084658</v>
      </c>
      <c r="BP11" s="51">
        <v>9084.24</v>
      </c>
      <c r="BQ11" s="44">
        <f t="shared" si="31"/>
        <v>186.81328641801545</v>
      </c>
      <c r="BR11" s="51">
        <v>24134.07</v>
      </c>
      <c r="BS11" s="44">
        <f t="shared" si="32"/>
        <v>649.63277797325827</v>
      </c>
      <c r="BT11" s="51">
        <v>16804.05</v>
      </c>
      <c r="BU11" s="44">
        <f t="shared" si="33"/>
        <v>434.14951814058958</v>
      </c>
      <c r="BV11" s="51">
        <v>186.53</v>
      </c>
      <c r="BW11" s="44">
        <f t="shared" si="34"/>
        <v>6.594936924961555</v>
      </c>
      <c r="BX11" s="51">
        <v>216988.16999999998</v>
      </c>
      <c r="BY11" s="44">
        <f t="shared" si="35"/>
        <v>15893.632672413793</v>
      </c>
      <c r="BZ11" s="51">
        <v>90500.34</v>
      </c>
      <c r="CA11" s="44">
        <f t="shared" si="36"/>
        <v>1268.4483497536946</v>
      </c>
      <c r="CB11" s="51">
        <v>12844.66</v>
      </c>
      <c r="CC11" s="44">
        <f t="shared" si="37"/>
        <v>210.16069317382124</v>
      </c>
      <c r="CD11" s="51">
        <v>18683.330000000005</v>
      </c>
      <c r="CE11" s="44">
        <f t="shared" si="38"/>
        <v>87.044732126567126</v>
      </c>
      <c r="CF11" s="51"/>
      <c r="CG11" s="44">
        <f t="shared" si="39"/>
        <v>0</v>
      </c>
      <c r="CH11" s="51">
        <v>9377.1600000000017</v>
      </c>
      <c r="CI11" s="44">
        <f t="shared" si="40"/>
        <v>72.711056376573637</v>
      </c>
      <c r="CJ11" s="51">
        <v>4541.8900000000012</v>
      </c>
      <c r="CK11" s="44">
        <f t="shared" si="41"/>
        <v>26.221196210284887</v>
      </c>
      <c r="CL11" s="51">
        <v>3659.3700000000008</v>
      </c>
      <c r="CM11" s="44">
        <f t="shared" si="42"/>
        <v>10.229296856673706</v>
      </c>
      <c r="CN11" s="51">
        <v>20005.020000000004</v>
      </c>
      <c r="CO11" s="44">
        <f t="shared" si="43"/>
        <v>475.13682266009863</v>
      </c>
      <c r="CP11" s="51">
        <v>43124.039999999994</v>
      </c>
      <c r="CQ11" s="44">
        <f t="shared" si="44"/>
        <v>1472.4240206427396</v>
      </c>
      <c r="CR11" s="51">
        <v>214720.02</v>
      </c>
      <c r="CS11" s="44">
        <f t="shared" si="45"/>
        <v>6396.7728219563687</v>
      </c>
      <c r="CT11" s="51">
        <v>12905.62</v>
      </c>
      <c r="CU11" s="44">
        <f t="shared" si="46"/>
        <v>44.569412515964245</v>
      </c>
      <c r="CV11" s="51">
        <v>41977.94</v>
      </c>
      <c r="CW11" s="44">
        <f t="shared" si="47"/>
        <v>1881.6056067714442</v>
      </c>
      <c r="CX11" s="51">
        <v>96547.35</v>
      </c>
      <c r="CY11" s="44">
        <f t="shared" si="48"/>
        <v>90.590992258972562</v>
      </c>
      <c r="CZ11" s="51">
        <v>11983.880000000001</v>
      </c>
      <c r="DA11" s="44">
        <f t="shared" si="49"/>
        <v>178.74150519978107</v>
      </c>
      <c r="DB11" s="51">
        <v>9796.0499999999975</v>
      </c>
      <c r="DC11" s="44">
        <f t="shared" si="50"/>
        <v>85.214681562280063</v>
      </c>
      <c r="DD11" s="51">
        <v>17214.09</v>
      </c>
      <c r="DE11" s="44">
        <f t="shared" si="51"/>
        <v>43.745243959652825</v>
      </c>
      <c r="DF11" s="51">
        <v>7391.8799999999992</v>
      </c>
      <c r="DG11" s="44">
        <f t="shared" si="52"/>
        <v>43.830706075533655</v>
      </c>
      <c r="DH11" s="51">
        <v>1596.04</v>
      </c>
      <c r="DI11" s="44">
        <f t="shared" si="53"/>
        <v>0.8319858211483826</v>
      </c>
      <c r="DJ11" s="51">
        <v>5592.7300000000005</v>
      </c>
      <c r="DK11" s="44">
        <f t="shared" si="54"/>
        <v>5.4663480334662609</v>
      </c>
      <c r="DL11" s="51">
        <v>10686.93</v>
      </c>
      <c r="DM11" s="44">
        <f t="shared" si="55"/>
        <v>57.728418758307917</v>
      </c>
      <c r="DN11" s="51">
        <v>2.1799999999999997</v>
      </c>
      <c r="DO11" s="44">
        <f t="shared" si="56"/>
        <v>2.4858602444809341E-3</v>
      </c>
      <c r="DP11" s="51">
        <v>19396.219999999998</v>
      </c>
      <c r="DQ11" s="44">
        <f t="shared" si="57"/>
        <v>154.44379831626136</v>
      </c>
      <c r="DR11" s="51">
        <v>5579.3099999999995</v>
      </c>
      <c r="DS11" s="44">
        <f t="shared" si="58"/>
        <v>26.539058956916101</v>
      </c>
      <c r="DT11" s="51">
        <v>19978.410000000003</v>
      </c>
      <c r="DU11" s="44">
        <f t="shared" si="59"/>
        <v>68.995212682774266</v>
      </c>
      <c r="DV11" s="51">
        <v>1375.8399999999997</v>
      </c>
      <c r="DW11" s="44">
        <f t="shared" si="60"/>
        <v>3.1377485860244478</v>
      </c>
      <c r="DX11" s="51"/>
      <c r="DY11" s="44">
        <f t="shared" si="61"/>
        <v>0</v>
      </c>
      <c r="DZ11" s="45">
        <f t="shared" si="64"/>
        <v>70282.451689212117</v>
      </c>
      <c r="EA11" s="34">
        <f t="shared" si="62"/>
        <v>2.52912755778191E-2</v>
      </c>
      <c r="EB11" s="34">
        <f t="shared" si="65"/>
        <v>2.0754870966886357E-2</v>
      </c>
      <c r="ED11" s="34">
        <f t="shared" si="66"/>
        <v>2.0754870966886357E-2</v>
      </c>
      <c r="EE11" s="47">
        <v>2029053.27</v>
      </c>
      <c r="EF11" s="48"/>
      <c r="EG11" s="33" t="s">
        <v>15</v>
      </c>
      <c r="EH11" s="46">
        <f t="shared" si="67"/>
        <v>2.0799999999999999E-2</v>
      </c>
    </row>
    <row r="12" spans="1:138" ht="14.4">
      <c r="A12" s="49" t="s">
        <v>16</v>
      </c>
      <c r="B12" s="50">
        <v>267591.42</v>
      </c>
      <c r="C12" s="44">
        <f t="shared" si="63"/>
        <v>5023.3982395026969</v>
      </c>
      <c r="D12" s="51">
        <v>112434.76999999997</v>
      </c>
      <c r="E12" s="44">
        <f t="shared" si="63"/>
        <v>346.53247719394267</v>
      </c>
      <c r="F12" s="51">
        <v>891827.4800000001</v>
      </c>
      <c r="G12" s="44">
        <f t="shared" si="0"/>
        <v>24987.998566476399</v>
      </c>
      <c r="H12" s="51">
        <v>163096.79</v>
      </c>
      <c r="I12" s="44">
        <f t="shared" si="1"/>
        <v>628.08013976855113</v>
      </c>
      <c r="J12" s="51">
        <v>283120.38</v>
      </c>
      <c r="K12" s="44">
        <f t="shared" si="2"/>
        <v>12391.635992258973</v>
      </c>
      <c r="L12" s="51">
        <v>162367.05000000002</v>
      </c>
      <c r="M12" s="44">
        <f t="shared" si="3"/>
        <v>423.19454218468996</v>
      </c>
      <c r="N12" s="51">
        <v>250572.16000000003</v>
      </c>
      <c r="O12" s="44">
        <f t="shared" si="4"/>
        <v>816.36614799176391</v>
      </c>
      <c r="P12" s="51">
        <v>63654.869999999995</v>
      </c>
      <c r="Q12" s="44">
        <f t="shared" si="5"/>
        <v>222.73480588787237</v>
      </c>
      <c r="R12" s="51">
        <v>72498.740000000005</v>
      </c>
      <c r="S12" s="44">
        <f t="shared" si="6"/>
        <v>47.240297651627699</v>
      </c>
      <c r="T12" s="51">
        <v>424280.7</v>
      </c>
      <c r="U12" s="44">
        <f t="shared" si="7"/>
        <v>9092.8351337086569</v>
      </c>
      <c r="V12" s="51">
        <v>280672.19</v>
      </c>
      <c r="W12" s="44">
        <f t="shared" si="8"/>
        <v>4511.8089290927101</v>
      </c>
      <c r="X12" s="51">
        <v>59304.500000000007</v>
      </c>
      <c r="Y12" s="44">
        <f t="shared" si="9"/>
        <v>188.19096814971203</v>
      </c>
      <c r="Z12" s="51">
        <v>1117070.57</v>
      </c>
      <c r="AA12" s="44">
        <f t="shared" si="10"/>
        <v>110150.83884464514</v>
      </c>
      <c r="AB12" s="51">
        <v>85484.31</v>
      </c>
      <c r="AC12" s="44">
        <f t="shared" si="11"/>
        <v>415.53480373758697</v>
      </c>
      <c r="AD12" s="51">
        <v>263555.82</v>
      </c>
      <c r="AE12" s="44">
        <f t="shared" si="12"/>
        <v>815.73366760497311</v>
      </c>
      <c r="AF12" s="51">
        <v>175712.08</v>
      </c>
      <c r="AG12" s="44">
        <f t="shared" si="13"/>
        <v>1173.5663591106941</v>
      </c>
      <c r="AH12" s="51">
        <v>78151.759999999995</v>
      </c>
      <c r="AI12" s="44">
        <f t="shared" si="14"/>
        <v>73.330293220736564</v>
      </c>
      <c r="AJ12" s="51">
        <v>260949.88999999996</v>
      </c>
      <c r="AK12" s="44">
        <f t="shared" si="15"/>
        <v>2264.8712010321365</v>
      </c>
      <c r="AL12" s="51">
        <v>126840.04</v>
      </c>
      <c r="AM12" s="44">
        <f t="shared" si="16"/>
        <v>318.19933406312714</v>
      </c>
      <c r="AN12" s="51">
        <v>244809.15</v>
      </c>
      <c r="AO12" s="44">
        <f t="shared" si="17"/>
        <v>478.55412854797095</v>
      </c>
      <c r="AP12" s="51">
        <v>179471.51</v>
      </c>
      <c r="AQ12" s="44">
        <f t="shared" si="18"/>
        <v>4714.0098053665915</v>
      </c>
      <c r="AR12" s="51">
        <v>90194.45</v>
      </c>
      <c r="AS12" s="44">
        <f t="shared" si="19"/>
        <v>646.47936377616179</v>
      </c>
      <c r="AT12" s="51">
        <v>146520.68000000002</v>
      </c>
      <c r="AU12" s="44">
        <f t="shared" si="20"/>
        <v>190.94622983292936</v>
      </c>
      <c r="AV12" s="51">
        <v>41629.360000000001</v>
      </c>
      <c r="AW12" s="44">
        <f t="shared" si="21"/>
        <v>218.63361847420961</v>
      </c>
      <c r="AX12" s="51"/>
      <c r="AY12" s="44">
        <f t="shared" si="22"/>
        <v>0</v>
      </c>
      <c r="AZ12" s="51">
        <v>359364.3</v>
      </c>
      <c r="BA12" s="44">
        <f t="shared" si="23"/>
        <v>1475.2229064039409</v>
      </c>
      <c r="BB12" s="51">
        <v>223907.69</v>
      </c>
      <c r="BC12" s="44">
        <f t="shared" si="24"/>
        <v>1234.3023023692235</v>
      </c>
      <c r="BD12" s="51">
        <v>346699.07</v>
      </c>
      <c r="BE12" s="44">
        <f t="shared" si="25"/>
        <v>4271.9520771105381</v>
      </c>
      <c r="BF12" s="51">
        <v>1296393.08</v>
      </c>
      <c r="BG12" s="44">
        <f t="shared" si="26"/>
        <v>9165.3406039043966</v>
      </c>
      <c r="BH12" s="51">
        <v>237970.33000000002</v>
      </c>
      <c r="BI12" s="44">
        <f t="shared" si="27"/>
        <v>3995.9440431229968</v>
      </c>
      <c r="BJ12" s="51">
        <v>481633.86000000004</v>
      </c>
      <c r="BK12" s="44">
        <f t="shared" si="28"/>
        <v>502.13345844084762</v>
      </c>
      <c r="BL12" s="51">
        <v>108851.77</v>
      </c>
      <c r="BM12" s="44">
        <f t="shared" si="29"/>
        <v>1990.2394415773974</v>
      </c>
      <c r="BN12" s="51">
        <v>138951.94</v>
      </c>
      <c r="BO12" s="44">
        <f t="shared" si="30"/>
        <v>971.50827286470144</v>
      </c>
      <c r="BP12" s="51">
        <v>116389.59000000004</v>
      </c>
      <c r="BQ12" s="44">
        <f t="shared" si="31"/>
        <v>2393.499270466808</v>
      </c>
      <c r="BR12" s="51">
        <v>309554.36</v>
      </c>
      <c r="BS12" s="44">
        <f t="shared" si="32"/>
        <v>8332.4801337086556</v>
      </c>
      <c r="BT12" s="51">
        <v>215203.4</v>
      </c>
      <c r="BU12" s="44">
        <f t="shared" si="33"/>
        <v>5559.9960969061949</v>
      </c>
      <c r="BV12" s="51">
        <v>1487.2000000000003</v>
      </c>
      <c r="BW12" s="44">
        <f t="shared" si="34"/>
        <v>52.581301639429725</v>
      </c>
      <c r="BX12" s="51">
        <v>683354.47</v>
      </c>
      <c r="BY12" s="44">
        <f t="shared" si="35"/>
        <v>50053.350517827821</v>
      </c>
      <c r="BZ12" s="51">
        <v>392504.41</v>
      </c>
      <c r="CA12" s="44">
        <f t="shared" si="36"/>
        <v>5501.3226595120805</v>
      </c>
      <c r="CB12" s="51">
        <v>146811.87999999998</v>
      </c>
      <c r="CC12" s="44">
        <f t="shared" si="37"/>
        <v>2402.0944475721321</v>
      </c>
      <c r="CD12" s="51">
        <v>154296.22999999998</v>
      </c>
      <c r="CE12" s="44">
        <f t="shared" si="38"/>
        <v>718.85868356921299</v>
      </c>
      <c r="CF12" s="51"/>
      <c r="CG12" s="44">
        <f t="shared" si="39"/>
        <v>0</v>
      </c>
      <c r="CH12" s="51">
        <v>95652.479999999996</v>
      </c>
      <c r="CI12" s="44">
        <f t="shared" si="40"/>
        <v>741.69501915708815</v>
      </c>
      <c r="CJ12" s="51">
        <v>38396.33</v>
      </c>
      <c r="CK12" s="44">
        <f t="shared" si="41"/>
        <v>221.66932767743114</v>
      </c>
      <c r="CL12" s="51">
        <v>30289.07</v>
      </c>
      <c r="CM12" s="44">
        <f t="shared" si="42"/>
        <v>84.669188560481658</v>
      </c>
      <c r="CN12" s="51">
        <v>190071.30000000002</v>
      </c>
      <c r="CO12" s="44">
        <f t="shared" si="43"/>
        <v>4514.3605735397614</v>
      </c>
      <c r="CP12" s="51">
        <v>302739.02999999997</v>
      </c>
      <c r="CQ12" s="44">
        <f t="shared" si="44"/>
        <v>10336.698967863007</v>
      </c>
      <c r="CR12" s="51">
        <v>917972.29999999981</v>
      </c>
      <c r="CS12" s="44">
        <f t="shared" si="45"/>
        <v>27347.521018062391</v>
      </c>
      <c r="CT12" s="51">
        <v>35343.870000000003</v>
      </c>
      <c r="CU12" s="44">
        <f t="shared" si="46"/>
        <v>122.05965478145282</v>
      </c>
      <c r="CV12" s="51">
        <v>650077.98</v>
      </c>
      <c r="CW12" s="44">
        <f t="shared" si="47"/>
        <v>29138.885138400186</v>
      </c>
      <c r="CX12" s="51">
        <v>794810.8899999999</v>
      </c>
      <c r="CY12" s="44">
        <f t="shared" si="48"/>
        <v>745.77611072014997</v>
      </c>
      <c r="CZ12" s="51">
        <v>99218.35</v>
      </c>
      <c r="DA12" s="44">
        <f t="shared" si="49"/>
        <v>1479.8577107279693</v>
      </c>
      <c r="DB12" s="51">
        <v>83718.310000000027</v>
      </c>
      <c r="DC12" s="44">
        <f t="shared" si="50"/>
        <v>728.25568750488719</v>
      </c>
      <c r="DD12" s="51">
        <v>195497.76</v>
      </c>
      <c r="DE12" s="44">
        <f t="shared" si="51"/>
        <v>496.80797560403477</v>
      </c>
      <c r="DF12" s="51">
        <v>61213.63</v>
      </c>
      <c r="DG12" s="44">
        <f t="shared" si="52"/>
        <v>362.97080368545886</v>
      </c>
      <c r="DH12" s="51">
        <v>18624.490000000005</v>
      </c>
      <c r="DI12" s="44">
        <f t="shared" si="53"/>
        <v>9.7085985351995223</v>
      </c>
      <c r="DJ12" s="51">
        <v>169388.54</v>
      </c>
      <c r="DK12" s="44">
        <f t="shared" si="54"/>
        <v>165.56077488466653</v>
      </c>
      <c r="DL12" s="51">
        <v>88536.810000000012</v>
      </c>
      <c r="DM12" s="44">
        <f t="shared" si="55"/>
        <v>478.25615431229966</v>
      </c>
      <c r="DN12" s="51">
        <v>18.7</v>
      </c>
      <c r="DO12" s="44">
        <f t="shared" si="56"/>
        <v>2.1323663565042877E-2</v>
      </c>
      <c r="DP12" s="51">
        <v>472573.77999999997</v>
      </c>
      <c r="DQ12" s="44">
        <f t="shared" si="57"/>
        <v>3762.902749498267</v>
      </c>
      <c r="DR12" s="51">
        <v>46266.200000000004</v>
      </c>
      <c r="DS12" s="44">
        <f t="shared" si="58"/>
        <v>220.07406104204136</v>
      </c>
      <c r="DT12" s="51">
        <v>169481.80999999997</v>
      </c>
      <c r="DU12" s="44">
        <f t="shared" si="59"/>
        <v>585.30351148122077</v>
      </c>
      <c r="DV12" s="51">
        <v>17904.690000000002</v>
      </c>
      <c r="DW12" s="44">
        <f t="shared" si="60"/>
        <v>40.833538587848942</v>
      </c>
      <c r="DX12" s="51"/>
      <c r="DY12" s="44">
        <f t="shared" si="61"/>
        <v>0</v>
      </c>
      <c r="DZ12" s="45">
        <f t="shared" si="64"/>
        <v>360345.42799456418</v>
      </c>
      <c r="EA12" s="34">
        <f t="shared" si="62"/>
        <v>0.12967099615303498</v>
      </c>
      <c r="EB12" s="34">
        <f t="shared" si="65"/>
        <v>0.10641237864903028</v>
      </c>
      <c r="ED12" s="34">
        <f t="shared" si="66"/>
        <v>0.10641237864903028</v>
      </c>
      <c r="EE12" s="47">
        <v>15532980.57</v>
      </c>
      <c r="EF12" s="48"/>
      <c r="EG12" s="33" t="s">
        <v>16</v>
      </c>
      <c r="EH12" s="46">
        <f t="shared" si="67"/>
        <v>0.10639999999999999</v>
      </c>
    </row>
    <row r="13" spans="1:138" ht="14.4">
      <c r="A13" s="49" t="s">
        <v>17</v>
      </c>
      <c r="B13" s="50">
        <v>153473.78</v>
      </c>
      <c r="C13" s="44">
        <f t="shared" si="63"/>
        <v>2881.1085058774465</v>
      </c>
      <c r="D13" s="51">
        <v>53361.729999999989</v>
      </c>
      <c r="E13" s="44">
        <f t="shared" si="63"/>
        <v>164.46489359345267</v>
      </c>
      <c r="F13" s="51">
        <v>850237.43</v>
      </c>
      <c r="G13" s="44">
        <f t="shared" si="0"/>
        <v>23822.692346287175</v>
      </c>
      <c r="H13" s="51">
        <v>124428.22000000003</v>
      </c>
      <c r="I13" s="44">
        <f t="shared" si="1"/>
        <v>479.16880405035585</v>
      </c>
      <c r="J13" s="51">
        <v>209760.83000000002</v>
      </c>
      <c r="K13" s="44">
        <f t="shared" si="2"/>
        <v>9180.8291963797019</v>
      </c>
      <c r="L13" s="51">
        <v>79256.759999999995</v>
      </c>
      <c r="M13" s="44">
        <f t="shared" si="3"/>
        <v>206.57533818124949</v>
      </c>
      <c r="N13" s="51">
        <v>121209.32999999999</v>
      </c>
      <c r="O13" s="44">
        <f t="shared" si="4"/>
        <v>394.90098913128469</v>
      </c>
      <c r="P13" s="51">
        <v>36318.379999999997</v>
      </c>
      <c r="Q13" s="44">
        <f t="shared" si="5"/>
        <v>127.0816721401204</v>
      </c>
      <c r="R13" s="51">
        <v>41342.449999999997</v>
      </c>
      <c r="S13" s="44">
        <f t="shared" si="6"/>
        <v>26.938808090285921</v>
      </c>
      <c r="T13" s="51">
        <v>243492.56</v>
      </c>
      <c r="U13" s="44">
        <f t="shared" si="7"/>
        <v>5218.3323548883154</v>
      </c>
      <c r="V13" s="51">
        <v>176418.63</v>
      </c>
      <c r="W13" s="44">
        <f t="shared" si="8"/>
        <v>2835.9316613886936</v>
      </c>
      <c r="X13" s="51">
        <v>32685.68</v>
      </c>
      <c r="Y13" s="44">
        <f t="shared" si="9"/>
        <v>103.72146740688613</v>
      </c>
      <c r="Z13" s="51">
        <v>568087.81999999995</v>
      </c>
      <c r="AA13" s="44">
        <f t="shared" si="10"/>
        <v>56017.365053691967</v>
      </c>
      <c r="AB13" s="51">
        <v>49791.66</v>
      </c>
      <c r="AC13" s="44">
        <f t="shared" si="11"/>
        <v>242.03468058487763</v>
      </c>
      <c r="AD13" s="51">
        <v>127772.24999999999</v>
      </c>
      <c r="AE13" s="44">
        <f t="shared" si="12"/>
        <v>395.46888439283759</v>
      </c>
      <c r="AF13" s="51">
        <v>113509.72</v>
      </c>
      <c r="AG13" s="44">
        <f t="shared" si="13"/>
        <v>758.12197331039692</v>
      </c>
      <c r="AH13" s="51">
        <v>38294.199999999997</v>
      </c>
      <c r="AI13" s="44">
        <f t="shared" si="14"/>
        <v>35.931691297208538</v>
      </c>
      <c r="AJ13" s="51">
        <v>147561.26</v>
      </c>
      <c r="AK13" s="44">
        <f t="shared" si="15"/>
        <v>1280.7334318555008</v>
      </c>
      <c r="AL13" s="51">
        <v>71696.589999999982</v>
      </c>
      <c r="AM13" s="44">
        <f t="shared" si="16"/>
        <v>179.86281928480199</v>
      </c>
      <c r="AN13" s="51">
        <v>113649.44999999997</v>
      </c>
      <c r="AO13" s="44">
        <f t="shared" si="17"/>
        <v>222.1625029322073</v>
      </c>
      <c r="AP13" s="51">
        <v>82349.649999999994</v>
      </c>
      <c r="AQ13" s="44">
        <f t="shared" si="18"/>
        <v>2163.0010109599393</v>
      </c>
      <c r="AR13" s="51">
        <v>40074.810000000005</v>
      </c>
      <c r="AS13" s="44">
        <f t="shared" si="19"/>
        <v>287.24092970521548</v>
      </c>
      <c r="AT13" s="51">
        <v>85581.04</v>
      </c>
      <c r="AU13" s="44">
        <f t="shared" si="20"/>
        <v>111.52949149008261</v>
      </c>
      <c r="AV13" s="51">
        <v>25387.58</v>
      </c>
      <c r="AW13" s="44">
        <f t="shared" si="21"/>
        <v>133.33326478484113</v>
      </c>
      <c r="AX13" s="51"/>
      <c r="AY13" s="44">
        <f t="shared" si="22"/>
        <v>0</v>
      </c>
      <c r="AZ13" s="51">
        <v>148982.79</v>
      </c>
      <c r="BA13" s="44">
        <f t="shared" si="23"/>
        <v>611.58780788177341</v>
      </c>
      <c r="BB13" s="51">
        <v>124388.1</v>
      </c>
      <c r="BC13" s="44">
        <f t="shared" si="24"/>
        <v>685.69560168895146</v>
      </c>
      <c r="BD13" s="51">
        <v>187941.80999999994</v>
      </c>
      <c r="BE13" s="44">
        <f t="shared" si="25"/>
        <v>2315.7789422550622</v>
      </c>
      <c r="BF13" s="51">
        <v>826892.4099999998</v>
      </c>
      <c r="BG13" s="44">
        <f t="shared" si="26"/>
        <v>5846.0282589855851</v>
      </c>
      <c r="BH13" s="51">
        <v>141877.72</v>
      </c>
      <c r="BI13" s="44">
        <f t="shared" si="27"/>
        <v>2382.3786355461725</v>
      </c>
      <c r="BJ13" s="51">
        <v>280115.18</v>
      </c>
      <c r="BK13" s="44">
        <f t="shared" si="28"/>
        <v>292.03761565929051</v>
      </c>
      <c r="BL13" s="51">
        <v>63649.680000000008</v>
      </c>
      <c r="BM13" s="44">
        <f t="shared" si="29"/>
        <v>1163.7670529361171</v>
      </c>
      <c r="BN13" s="51">
        <v>81043.189999999988</v>
      </c>
      <c r="BO13" s="44">
        <f t="shared" si="30"/>
        <v>566.62850151171574</v>
      </c>
      <c r="BP13" s="51">
        <v>67942.86</v>
      </c>
      <c r="BQ13" s="44">
        <f t="shared" si="31"/>
        <v>1397.2141825005863</v>
      </c>
      <c r="BR13" s="51">
        <v>180403.81</v>
      </c>
      <c r="BS13" s="44">
        <f t="shared" si="32"/>
        <v>4856.049072836031</v>
      </c>
      <c r="BT13" s="51">
        <v>125638.19</v>
      </c>
      <c r="BU13" s="44">
        <f t="shared" si="33"/>
        <v>3245.9888924726979</v>
      </c>
      <c r="BV13" s="51">
        <v>867.05</v>
      </c>
      <c r="BW13" s="44">
        <f t="shared" si="34"/>
        <v>30.655337269007216</v>
      </c>
      <c r="BX13" s="51">
        <v>434871.26</v>
      </c>
      <c r="BY13" s="44">
        <f t="shared" si="35"/>
        <v>31852.81513840019</v>
      </c>
      <c r="BZ13" s="51">
        <v>269707.88</v>
      </c>
      <c r="CA13" s="44">
        <f t="shared" si="36"/>
        <v>3780.2124865118462</v>
      </c>
      <c r="CB13" s="51">
        <v>93150.83</v>
      </c>
      <c r="CC13" s="44">
        <f t="shared" si="37"/>
        <v>1524.1075281491908</v>
      </c>
      <c r="CD13" s="51">
        <v>88004.54</v>
      </c>
      <c r="CE13" s="44">
        <f t="shared" si="38"/>
        <v>410.00890152996061</v>
      </c>
      <c r="CF13" s="51"/>
      <c r="CG13" s="44">
        <f t="shared" si="39"/>
        <v>0</v>
      </c>
      <c r="CH13" s="51">
        <v>52160.109999999986</v>
      </c>
      <c r="CI13" s="44">
        <f t="shared" si="40"/>
        <v>404.45259532931937</v>
      </c>
      <c r="CJ13" s="51">
        <v>24243.299999999996</v>
      </c>
      <c r="CK13" s="44">
        <f t="shared" si="41"/>
        <v>139.96118930330752</v>
      </c>
      <c r="CL13" s="51">
        <v>17270.77</v>
      </c>
      <c r="CM13" s="44">
        <f t="shared" si="42"/>
        <v>48.278209985143484</v>
      </c>
      <c r="CN13" s="51">
        <v>104932.34</v>
      </c>
      <c r="CO13" s="44">
        <f t="shared" si="43"/>
        <v>2492.2353800140745</v>
      </c>
      <c r="CP13" s="51">
        <v>165501.45000000001</v>
      </c>
      <c r="CQ13" s="44">
        <f t="shared" si="44"/>
        <v>5650.86922355149</v>
      </c>
      <c r="CR13" s="51">
        <v>349465.78999999992</v>
      </c>
      <c r="CS13" s="44">
        <f t="shared" si="45"/>
        <v>10411.014621158805</v>
      </c>
      <c r="CT13" s="51">
        <v>48623.22</v>
      </c>
      <c r="CU13" s="44">
        <f t="shared" si="46"/>
        <v>167.91973961998593</v>
      </c>
      <c r="CV13" s="51">
        <v>579798.18000000005</v>
      </c>
      <c r="CW13" s="44">
        <f t="shared" si="47"/>
        <v>25988.686111893036</v>
      </c>
      <c r="CX13" s="51">
        <v>608343.59</v>
      </c>
      <c r="CY13" s="44">
        <f t="shared" si="48"/>
        <v>570.81265775275619</v>
      </c>
      <c r="CZ13" s="51">
        <v>56570.689999999995</v>
      </c>
      <c r="DA13" s="44">
        <f t="shared" si="49"/>
        <v>843.76097564313068</v>
      </c>
      <c r="DB13" s="51">
        <v>47169.89</v>
      </c>
      <c r="DC13" s="44">
        <f t="shared" si="50"/>
        <v>410.32530006255377</v>
      </c>
      <c r="DD13" s="51">
        <v>90380.92</v>
      </c>
      <c r="DE13" s="44">
        <f t="shared" si="51"/>
        <v>229.68018609742748</v>
      </c>
      <c r="DF13" s="51">
        <v>34908.1</v>
      </c>
      <c r="DG13" s="44">
        <f t="shared" si="52"/>
        <v>206.99019339536579</v>
      </c>
      <c r="DH13" s="51">
        <v>9468.86</v>
      </c>
      <c r="DI13" s="44">
        <f t="shared" si="53"/>
        <v>4.9359397398806264</v>
      </c>
      <c r="DJ13" s="51">
        <v>27639.61</v>
      </c>
      <c r="DK13" s="44">
        <f t="shared" si="54"/>
        <v>27.015022675736965</v>
      </c>
      <c r="DL13" s="51">
        <v>50496.62999999999</v>
      </c>
      <c r="DM13" s="44">
        <f t="shared" si="55"/>
        <v>272.77156325748683</v>
      </c>
      <c r="DN13" s="51">
        <v>10.940000000000001</v>
      </c>
      <c r="DO13" s="44">
        <f t="shared" si="56"/>
        <v>1.2474913336982306E-2</v>
      </c>
      <c r="DP13" s="51">
        <v>204641.34000000003</v>
      </c>
      <c r="DQ13" s="44">
        <f t="shared" si="57"/>
        <v>1629.4714043318481</v>
      </c>
      <c r="DR13" s="51">
        <v>26383.839999999997</v>
      </c>
      <c r="DS13" s="44">
        <f t="shared" si="58"/>
        <v>125.49979930669585</v>
      </c>
      <c r="DT13" s="51">
        <v>95911.16</v>
      </c>
      <c r="DU13" s="44">
        <f t="shared" si="59"/>
        <v>331.22810488179948</v>
      </c>
      <c r="DV13" s="51">
        <v>12249.160000000002</v>
      </c>
      <c r="DW13" s="44">
        <f t="shared" si="60"/>
        <v>27.935504469987237</v>
      </c>
      <c r="DX13" s="51"/>
      <c r="DY13" s="44">
        <f t="shared" si="61"/>
        <v>0</v>
      </c>
      <c r="DZ13" s="45">
        <f t="shared" si="64"/>
        <v>218213.34192522801</v>
      </c>
      <c r="EA13" s="34">
        <f t="shared" si="62"/>
        <v>7.8524491288270201E-2</v>
      </c>
      <c r="EB13" s="34">
        <f t="shared" si="65"/>
        <v>6.4439837342873021E-2</v>
      </c>
      <c r="ED13" s="34">
        <f t="shared" si="66"/>
        <v>6.4439837342873021E-2</v>
      </c>
      <c r="EE13" s="47">
        <v>9307388.9999999981</v>
      </c>
      <c r="EF13" s="48"/>
      <c r="EG13" s="33" t="s">
        <v>17</v>
      </c>
      <c r="EH13" s="46">
        <f t="shared" si="67"/>
        <v>6.4399999999999999E-2</v>
      </c>
    </row>
    <row r="14" spans="1:138" ht="14.4">
      <c r="A14" s="49" t="s">
        <v>18</v>
      </c>
      <c r="B14" s="50">
        <v>2854.5399999999995</v>
      </c>
      <c r="C14" s="44">
        <f t="shared" si="63"/>
        <v>53.587260797039107</v>
      </c>
      <c r="D14" s="51">
        <v>1523.6000000000001</v>
      </c>
      <c r="E14" s="44">
        <f t="shared" si="63"/>
        <v>4.6958506007767093</v>
      </c>
      <c r="F14" s="51">
        <v>37861.93</v>
      </c>
      <c r="G14" s="44">
        <f t="shared" si="0"/>
        <v>1060.8485091354548</v>
      </c>
      <c r="H14" s="51"/>
      <c r="I14" s="44">
        <f t="shared" si="1"/>
        <v>0</v>
      </c>
      <c r="J14" s="51">
        <v>18306.98</v>
      </c>
      <c r="K14" s="44">
        <f t="shared" si="2"/>
        <v>801.26140081319875</v>
      </c>
      <c r="L14" s="51"/>
      <c r="M14" s="44">
        <f t="shared" si="3"/>
        <v>0</v>
      </c>
      <c r="N14" s="51">
        <v>0.09</v>
      </c>
      <c r="O14" s="44">
        <f t="shared" si="4"/>
        <v>2.9322073657049027E-4</v>
      </c>
      <c r="P14" s="51">
        <v>1163.3399999999997</v>
      </c>
      <c r="Q14" s="44">
        <f t="shared" si="5"/>
        <v>4.0706439127375074</v>
      </c>
      <c r="R14" s="51">
        <v>743.4</v>
      </c>
      <c r="S14" s="44">
        <f t="shared" si="6"/>
        <v>0.48440065681444988</v>
      </c>
      <c r="T14" s="51">
        <v>13.72</v>
      </c>
      <c r="U14" s="44">
        <f t="shared" si="7"/>
        <v>0.29403575989782887</v>
      </c>
      <c r="V14" s="51">
        <v>2209.7000000000003</v>
      </c>
      <c r="W14" s="44">
        <f t="shared" si="8"/>
        <v>35.520954857038603</v>
      </c>
      <c r="X14" s="51">
        <v>1258.5700000000002</v>
      </c>
      <c r="Y14" s="44">
        <f t="shared" si="9"/>
        <v>3.9938201449162047</v>
      </c>
      <c r="Z14" s="51"/>
      <c r="AA14" s="44">
        <f t="shared" si="10"/>
        <v>0</v>
      </c>
      <c r="AB14" s="51"/>
      <c r="AC14" s="44">
        <f t="shared" si="11"/>
        <v>0</v>
      </c>
      <c r="AD14" s="51"/>
      <c r="AE14" s="44">
        <f t="shared" si="12"/>
        <v>0</v>
      </c>
      <c r="AF14" s="51"/>
      <c r="AG14" s="44">
        <f t="shared" si="13"/>
        <v>0</v>
      </c>
      <c r="AH14" s="51">
        <v>1053.1699999999998</v>
      </c>
      <c r="AI14" s="44">
        <f t="shared" si="14"/>
        <v>0.98819610602861818</v>
      </c>
      <c r="AJ14" s="51"/>
      <c r="AK14" s="44">
        <f t="shared" si="15"/>
        <v>0</v>
      </c>
      <c r="AL14" s="51">
        <v>3.9399999999999977</v>
      </c>
      <c r="AM14" s="44">
        <f t="shared" si="16"/>
        <v>9.8841452289728082E-3</v>
      </c>
      <c r="AN14" s="51">
        <v>1256.4399999999998</v>
      </c>
      <c r="AO14" s="44">
        <f t="shared" si="17"/>
        <v>2.4560950817108451</v>
      </c>
      <c r="AP14" s="51">
        <v>901.93000000000006</v>
      </c>
      <c r="AQ14" s="44">
        <f t="shared" si="18"/>
        <v>23.690149281935</v>
      </c>
      <c r="AR14" s="51">
        <v>511.03000000000003</v>
      </c>
      <c r="AS14" s="44">
        <f t="shared" si="19"/>
        <v>3.6628678291239871</v>
      </c>
      <c r="AT14" s="51"/>
      <c r="AU14" s="44">
        <f t="shared" si="20"/>
        <v>0</v>
      </c>
      <c r="AV14" s="51">
        <v>235.32</v>
      </c>
      <c r="AW14" s="44">
        <f t="shared" si="21"/>
        <v>1.2358792712487292</v>
      </c>
      <c r="AX14" s="51"/>
      <c r="AY14" s="44">
        <f t="shared" si="22"/>
        <v>0</v>
      </c>
      <c r="AZ14" s="51"/>
      <c r="BA14" s="44">
        <f t="shared" si="23"/>
        <v>0</v>
      </c>
      <c r="BB14" s="51"/>
      <c r="BC14" s="44">
        <f t="shared" si="24"/>
        <v>0</v>
      </c>
      <c r="BD14" s="51"/>
      <c r="BE14" s="44">
        <f t="shared" si="25"/>
        <v>0</v>
      </c>
      <c r="BF14" s="51"/>
      <c r="BG14" s="44">
        <f t="shared" si="26"/>
        <v>0</v>
      </c>
      <c r="BH14" s="51"/>
      <c r="BI14" s="44">
        <f t="shared" si="27"/>
        <v>0</v>
      </c>
      <c r="BJ14" s="51"/>
      <c r="BK14" s="44">
        <f t="shared" si="28"/>
        <v>0</v>
      </c>
      <c r="BL14" s="51">
        <v>930.62000000000012</v>
      </c>
      <c r="BM14" s="44">
        <f t="shared" si="29"/>
        <v>17.015402038209924</v>
      </c>
      <c r="BN14" s="51">
        <v>1146.4299999999998</v>
      </c>
      <c r="BO14" s="44">
        <f t="shared" si="30"/>
        <v>8.0154780801209355</v>
      </c>
      <c r="BP14" s="51"/>
      <c r="BQ14" s="44">
        <f t="shared" si="31"/>
        <v>0</v>
      </c>
      <c r="BR14" s="51"/>
      <c r="BS14" s="44">
        <f t="shared" si="32"/>
        <v>0</v>
      </c>
      <c r="BT14" s="51"/>
      <c r="BU14" s="44">
        <f t="shared" si="33"/>
        <v>0</v>
      </c>
      <c r="BV14" s="51">
        <v>10722.109999999999</v>
      </c>
      <c r="BW14" s="44">
        <f t="shared" si="34"/>
        <v>379.08990056559014</v>
      </c>
      <c r="BX14" s="51">
        <v>22.48</v>
      </c>
      <c r="BY14" s="44">
        <f t="shared" si="35"/>
        <v>1.6465822190945345</v>
      </c>
      <c r="BZ14" s="51">
        <v>3.29</v>
      </c>
      <c r="CA14" s="44">
        <f t="shared" si="36"/>
        <v>4.611247947454844E-2</v>
      </c>
      <c r="CB14" s="51">
        <v>720.4100000000002</v>
      </c>
      <c r="CC14" s="44">
        <f t="shared" si="37"/>
        <v>11.78714461646728</v>
      </c>
      <c r="CD14" s="51">
        <v>1573.9399999999998</v>
      </c>
      <c r="CE14" s="44">
        <f t="shared" si="38"/>
        <v>7.3329104438710342</v>
      </c>
      <c r="CF14" s="51"/>
      <c r="CG14" s="44">
        <f t="shared" si="39"/>
        <v>0</v>
      </c>
      <c r="CH14" s="51">
        <v>1056.75</v>
      </c>
      <c r="CI14" s="44">
        <f t="shared" si="40"/>
        <v>8.1941023535851123</v>
      </c>
      <c r="CJ14" s="51">
        <v>2005.63</v>
      </c>
      <c r="CK14" s="44">
        <f t="shared" si="41"/>
        <v>11.578884067036778</v>
      </c>
      <c r="CL14" s="51">
        <v>311.28999999999996</v>
      </c>
      <c r="CM14" s="44">
        <f t="shared" si="42"/>
        <v>0.87017104542966606</v>
      </c>
      <c r="CN14" s="51">
        <v>1108.3900000000003</v>
      </c>
      <c r="CO14" s="44">
        <f t="shared" si="43"/>
        <v>26.325237508796633</v>
      </c>
      <c r="CP14" s="51">
        <v>1962.2</v>
      </c>
      <c r="CQ14" s="44">
        <f t="shared" si="44"/>
        <v>66.997211144994395</v>
      </c>
      <c r="CR14" s="51">
        <v>9.39</v>
      </c>
      <c r="CS14" s="44">
        <f t="shared" si="45"/>
        <v>0.27973961998592545</v>
      </c>
      <c r="CT14" s="51">
        <v>24.169999999999998</v>
      </c>
      <c r="CU14" s="44">
        <f t="shared" si="46"/>
        <v>8.3470821278703047E-2</v>
      </c>
      <c r="CV14" s="51"/>
      <c r="CW14" s="44">
        <f t="shared" si="47"/>
        <v>0</v>
      </c>
      <c r="CX14" s="51"/>
      <c r="CY14" s="44">
        <f t="shared" si="48"/>
        <v>0</v>
      </c>
      <c r="CZ14" s="51">
        <v>1014.9100000000001</v>
      </c>
      <c r="DA14" s="44">
        <f t="shared" si="49"/>
        <v>15.137546524356869</v>
      </c>
      <c r="DB14" s="51">
        <v>975.6099999999999</v>
      </c>
      <c r="DC14" s="44">
        <f t="shared" si="50"/>
        <v>8.4867161232309005</v>
      </c>
      <c r="DD14" s="51">
        <v>0.38</v>
      </c>
      <c r="DE14" s="44">
        <f t="shared" si="51"/>
        <v>9.6567362577214798E-4</v>
      </c>
      <c r="DF14" s="51">
        <v>631.19999999999993</v>
      </c>
      <c r="DG14" s="44">
        <f t="shared" si="52"/>
        <v>3.7427476737821563</v>
      </c>
      <c r="DH14" s="51">
        <v>438.27999999999992</v>
      </c>
      <c r="DI14" s="44">
        <f t="shared" si="53"/>
        <v>0.22846717230953678</v>
      </c>
      <c r="DJ14" s="51">
        <v>99.71</v>
      </c>
      <c r="DK14" s="44">
        <f t="shared" si="54"/>
        <v>9.7456798811478618E-2</v>
      </c>
      <c r="DL14" s="51">
        <v>911.99000000000012</v>
      </c>
      <c r="DM14" s="44">
        <f t="shared" si="55"/>
        <v>4.9263671253942194</v>
      </c>
      <c r="DN14" s="51">
        <v>3718.76</v>
      </c>
      <c r="DO14" s="44">
        <f t="shared" si="56"/>
        <v>4.2405126801678534</v>
      </c>
      <c r="DP14" s="51">
        <v>382.75000000000006</v>
      </c>
      <c r="DQ14" s="44">
        <f t="shared" si="57"/>
        <v>3.0476744337581785</v>
      </c>
      <c r="DR14" s="51">
        <v>479.81999999999994</v>
      </c>
      <c r="DS14" s="44">
        <f t="shared" si="58"/>
        <v>2.2823559308780981</v>
      </c>
      <c r="DT14" s="51">
        <v>2050.13</v>
      </c>
      <c r="DU14" s="44">
        <f t="shared" si="59"/>
        <v>7.0801007376130531</v>
      </c>
      <c r="DV14" s="51"/>
      <c r="DW14" s="44">
        <f t="shared" si="60"/>
        <v>0</v>
      </c>
      <c r="DX14" s="51"/>
      <c r="DY14" s="44">
        <f t="shared" si="61"/>
        <v>0</v>
      </c>
      <c r="DZ14" s="45">
        <f t="shared" si="64"/>
        <v>2585.3334994917823</v>
      </c>
      <c r="EA14" s="34">
        <f t="shared" si="62"/>
        <v>9.3033723816795188E-4</v>
      </c>
      <c r="EB14" s="34">
        <f t="shared" si="65"/>
        <v>7.6346601318913411E-4</v>
      </c>
      <c r="ED14" s="34">
        <f t="shared" si="66"/>
        <v>7.6346601318913411E-4</v>
      </c>
      <c r="EE14" s="47">
        <v>102198.34</v>
      </c>
      <c r="EF14" s="48"/>
      <c r="EG14" s="33" t="s">
        <v>18</v>
      </c>
      <c r="EH14" s="46">
        <f t="shared" si="67"/>
        <v>8.0000000000000004E-4</v>
      </c>
    </row>
    <row r="15" spans="1:138" ht="14.4">
      <c r="A15" s="49" t="s">
        <v>19</v>
      </c>
      <c r="B15" s="50">
        <v>846523.86999999988</v>
      </c>
      <c r="C15" s="44">
        <f t="shared" si="63"/>
        <v>15891.490535290741</v>
      </c>
      <c r="D15" s="51">
        <v>332382.67</v>
      </c>
      <c r="E15" s="44">
        <f t="shared" si="63"/>
        <v>1024.4285643261135</v>
      </c>
      <c r="F15" s="51">
        <v>2840190.28</v>
      </c>
      <c r="G15" s="44">
        <f t="shared" si="0"/>
        <v>79578.923319519366</v>
      </c>
      <c r="H15" s="51"/>
      <c r="I15" s="44">
        <f t="shared" si="1"/>
        <v>0</v>
      </c>
      <c r="J15" s="51">
        <v>938252.36</v>
      </c>
      <c r="K15" s="44">
        <f t="shared" si="2"/>
        <v>41065.506177965435</v>
      </c>
      <c r="L15" s="51"/>
      <c r="M15" s="44">
        <f t="shared" si="3"/>
        <v>0</v>
      </c>
      <c r="N15" s="51">
        <v>30.19</v>
      </c>
      <c r="O15" s="44">
        <f t="shared" si="4"/>
        <v>9.8359267078478904E-2</v>
      </c>
      <c r="P15" s="51">
        <v>299032.11</v>
      </c>
      <c r="Q15" s="44">
        <f t="shared" si="5"/>
        <v>1046.3434922589724</v>
      </c>
      <c r="R15" s="51">
        <v>289559.73</v>
      </c>
      <c r="S15" s="44">
        <f t="shared" si="6"/>
        <v>188.67759402611617</v>
      </c>
      <c r="T15" s="51">
        <v>4331.87</v>
      </c>
      <c r="U15" s="44">
        <f t="shared" si="7"/>
        <v>92.837076328615737</v>
      </c>
      <c r="V15" s="51">
        <v>1084527</v>
      </c>
      <c r="W15" s="44">
        <f t="shared" si="8"/>
        <v>17433.784951911799</v>
      </c>
      <c r="X15" s="51">
        <v>241561.16</v>
      </c>
      <c r="Y15" s="44">
        <f t="shared" si="9"/>
        <v>766.54602210232758</v>
      </c>
      <c r="Z15" s="51"/>
      <c r="AA15" s="44">
        <f t="shared" si="10"/>
        <v>0</v>
      </c>
      <c r="AB15" s="51"/>
      <c r="AC15" s="44">
        <f t="shared" si="11"/>
        <v>0</v>
      </c>
      <c r="AD15" s="51"/>
      <c r="AE15" s="44">
        <f t="shared" si="12"/>
        <v>0</v>
      </c>
      <c r="AF15" s="51"/>
      <c r="AG15" s="44">
        <f t="shared" si="13"/>
        <v>0</v>
      </c>
      <c r="AH15" s="51">
        <v>259847.58</v>
      </c>
      <c r="AI15" s="44">
        <f t="shared" si="14"/>
        <v>243.81663617171003</v>
      </c>
      <c r="AJ15" s="51"/>
      <c r="AK15" s="44">
        <f t="shared" si="15"/>
        <v>0</v>
      </c>
      <c r="AL15" s="51">
        <v>8500.5700000000015</v>
      </c>
      <c r="AM15" s="44">
        <f t="shared" si="16"/>
        <v>21.325093504834886</v>
      </c>
      <c r="AN15" s="51">
        <v>446823.24000000005</v>
      </c>
      <c r="AO15" s="44">
        <f t="shared" si="17"/>
        <v>873.45226366408644</v>
      </c>
      <c r="AP15" s="51">
        <v>287387.46999999997</v>
      </c>
      <c r="AQ15" s="44">
        <f t="shared" si="18"/>
        <v>7548.5370993953129</v>
      </c>
      <c r="AR15" s="51">
        <v>285671.3</v>
      </c>
      <c r="AS15" s="44">
        <f t="shared" si="19"/>
        <v>2047.5827534078765</v>
      </c>
      <c r="AT15" s="51"/>
      <c r="AU15" s="44">
        <f t="shared" si="20"/>
        <v>0</v>
      </c>
      <c r="AV15" s="51">
        <v>41748.57</v>
      </c>
      <c r="AW15" s="44">
        <f t="shared" si="21"/>
        <v>219.25969856908279</v>
      </c>
      <c r="AX15" s="51"/>
      <c r="AY15" s="44">
        <f t="shared" si="22"/>
        <v>0</v>
      </c>
      <c r="AZ15" s="51"/>
      <c r="BA15" s="44">
        <f t="shared" si="23"/>
        <v>0</v>
      </c>
      <c r="BB15" s="51"/>
      <c r="BC15" s="44">
        <f t="shared" si="24"/>
        <v>0</v>
      </c>
      <c r="BD15" s="51"/>
      <c r="BE15" s="44">
        <f t="shared" si="25"/>
        <v>0</v>
      </c>
      <c r="BF15" s="51"/>
      <c r="BG15" s="44">
        <f t="shared" si="26"/>
        <v>0</v>
      </c>
      <c r="BH15" s="51"/>
      <c r="BI15" s="44">
        <f t="shared" si="27"/>
        <v>0</v>
      </c>
      <c r="BJ15" s="51"/>
      <c r="BK15" s="44">
        <f t="shared" si="28"/>
        <v>0</v>
      </c>
      <c r="BL15" s="51">
        <v>253061.25000000003</v>
      </c>
      <c r="BM15" s="44">
        <f t="shared" si="29"/>
        <v>4626.9571995464858</v>
      </c>
      <c r="BN15" s="51">
        <v>303470.08000000002</v>
      </c>
      <c r="BO15" s="44">
        <f t="shared" si="30"/>
        <v>2121.7673771730915</v>
      </c>
      <c r="BP15" s="51"/>
      <c r="BQ15" s="44">
        <f t="shared" si="31"/>
        <v>0</v>
      </c>
      <c r="BR15" s="51"/>
      <c r="BS15" s="44">
        <f t="shared" si="32"/>
        <v>0</v>
      </c>
      <c r="BT15" s="51"/>
      <c r="BU15" s="44">
        <f t="shared" si="33"/>
        <v>0</v>
      </c>
      <c r="BV15" s="51">
        <v>2707848.51</v>
      </c>
      <c r="BW15" s="44">
        <f t="shared" si="34"/>
        <v>95738.434170380788</v>
      </c>
      <c r="BX15" s="51">
        <v>7246.7599999999993</v>
      </c>
      <c r="BY15" s="44">
        <f t="shared" si="35"/>
        <v>530.80009617640155</v>
      </c>
      <c r="BZ15" s="51">
        <v>1015.4899999999999</v>
      </c>
      <c r="CA15" s="44">
        <f t="shared" si="36"/>
        <v>14.233058292282429</v>
      </c>
      <c r="CB15" s="51">
        <v>138213.29999999999</v>
      </c>
      <c r="CC15" s="44">
        <f t="shared" si="37"/>
        <v>2261.4069141449681</v>
      </c>
      <c r="CD15" s="51">
        <v>481263.05000000005</v>
      </c>
      <c r="CE15" s="44">
        <f t="shared" si="38"/>
        <v>2242.1813065264423</v>
      </c>
      <c r="CF15" s="51"/>
      <c r="CG15" s="44">
        <f t="shared" si="39"/>
        <v>0</v>
      </c>
      <c r="CH15" s="51">
        <v>182626.75999999998</v>
      </c>
      <c r="CI15" s="44">
        <f t="shared" si="40"/>
        <v>1416.0987593504833</v>
      </c>
      <c r="CJ15" s="51">
        <v>284235.18</v>
      </c>
      <c r="CK15" s="44">
        <f t="shared" si="41"/>
        <v>1640.94384158261</v>
      </c>
      <c r="CL15" s="51">
        <v>94799.66</v>
      </c>
      <c r="CM15" s="44">
        <f t="shared" si="42"/>
        <v>265.00022245679884</v>
      </c>
      <c r="CN15" s="51">
        <v>669539.01</v>
      </c>
      <c r="CO15" s="44">
        <f t="shared" si="43"/>
        <v>15902.140455665027</v>
      </c>
      <c r="CP15" s="51">
        <v>872549.71000000008</v>
      </c>
      <c r="CQ15" s="44">
        <f t="shared" si="44"/>
        <v>29792.272528474994</v>
      </c>
      <c r="CR15" s="51">
        <v>1577.98</v>
      </c>
      <c r="CS15" s="44">
        <f t="shared" si="45"/>
        <v>47.00996012197983</v>
      </c>
      <c r="CT15" s="51">
        <v>228579.72</v>
      </c>
      <c r="CU15" s="44">
        <f t="shared" si="46"/>
        <v>789.39747439205564</v>
      </c>
      <c r="CV15" s="51"/>
      <c r="CW15" s="44">
        <f t="shared" si="47"/>
        <v>0</v>
      </c>
      <c r="CX15" s="51"/>
      <c r="CY15" s="44">
        <f t="shared" si="48"/>
        <v>0</v>
      </c>
      <c r="CZ15" s="51">
        <v>308223.73000000004</v>
      </c>
      <c r="DA15" s="44">
        <f t="shared" si="49"/>
        <v>4597.2067008757531</v>
      </c>
      <c r="DB15" s="51">
        <v>265932.7</v>
      </c>
      <c r="DC15" s="44">
        <f t="shared" si="50"/>
        <v>2313.3171377746503</v>
      </c>
      <c r="DD15" s="51">
        <v>112.65</v>
      </c>
      <c r="DE15" s="44">
        <f t="shared" si="51"/>
        <v>0.28627140511376964</v>
      </c>
      <c r="DF15" s="51">
        <v>191531.05000000002</v>
      </c>
      <c r="DG15" s="44">
        <f t="shared" si="52"/>
        <v>1135.6977057106369</v>
      </c>
      <c r="DH15" s="51">
        <v>67387.899999999994</v>
      </c>
      <c r="DI15" s="44">
        <f t="shared" si="53"/>
        <v>35.128052753668513</v>
      </c>
      <c r="DJ15" s="51">
        <v>106894.30000000002</v>
      </c>
      <c r="DK15" s="44">
        <f t="shared" si="54"/>
        <v>104.47875127062322</v>
      </c>
      <c r="DL15" s="51">
        <v>277165.75</v>
      </c>
      <c r="DM15" s="44">
        <f t="shared" si="55"/>
        <v>1497.187731318581</v>
      </c>
      <c r="DN15" s="51">
        <v>667525.6</v>
      </c>
      <c r="DO15" s="44">
        <f t="shared" si="56"/>
        <v>761.18135376756072</v>
      </c>
      <c r="DP15" s="51">
        <v>456495.99999999994</v>
      </c>
      <c r="DQ15" s="44">
        <f t="shared" si="57"/>
        <v>3634.8822686162584</v>
      </c>
      <c r="DR15" s="51">
        <v>145042.14000000004</v>
      </c>
      <c r="DS15" s="44">
        <f t="shared" si="58"/>
        <v>689.92077957619858</v>
      </c>
      <c r="DT15" s="51">
        <v>630559.92999999993</v>
      </c>
      <c r="DU15" s="44">
        <f t="shared" si="59"/>
        <v>2177.6315772669218</v>
      </c>
      <c r="DV15" s="51">
        <v>651.61</v>
      </c>
      <c r="DW15" s="44">
        <f t="shared" si="60"/>
        <v>1.4860654989965336</v>
      </c>
      <c r="DX15" s="51"/>
      <c r="DY15" s="44">
        <f t="shared" si="61"/>
        <v>0</v>
      </c>
      <c r="DZ15" s="45">
        <f t="shared" si="64"/>
        <v>342379.657397829</v>
      </c>
      <c r="EA15" s="34">
        <f t="shared" si="62"/>
        <v>0.12320597900851138</v>
      </c>
      <c r="EB15" s="34">
        <f t="shared" si="65"/>
        <v>0.10110696824296225</v>
      </c>
      <c r="ED15" s="34">
        <f t="shared" si="66"/>
        <v>0.10110696824296225</v>
      </c>
      <c r="EE15" s="47">
        <v>17549919.790000007</v>
      </c>
      <c r="EF15" s="48"/>
      <c r="EG15" s="33" t="s">
        <v>19</v>
      </c>
      <c r="EH15" s="46">
        <f t="shared" si="67"/>
        <v>0.1011</v>
      </c>
    </row>
    <row r="16" spans="1:138" ht="14.4">
      <c r="A16" s="49" t="s">
        <v>20</v>
      </c>
      <c r="B16" s="50">
        <v>884.78999999999974</v>
      </c>
      <c r="C16" s="44">
        <f t="shared" si="63"/>
        <v>16.609846938775505</v>
      </c>
      <c r="D16" s="51">
        <v>384.02999999999992</v>
      </c>
      <c r="E16" s="44">
        <f t="shared" si="63"/>
        <v>1.1836095472671826</v>
      </c>
      <c r="F16" s="51">
        <v>5624.4400000000023</v>
      </c>
      <c r="G16" s="44">
        <f t="shared" si="0"/>
        <v>157.59045533922387</v>
      </c>
      <c r="H16" s="51"/>
      <c r="I16" s="44">
        <f t="shared" si="1"/>
        <v>0</v>
      </c>
      <c r="J16" s="51">
        <v>19816.620000000003</v>
      </c>
      <c r="K16" s="44">
        <f t="shared" si="2"/>
        <v>867.33544804128553</v>
      </c>
      <c r="L16" s="51"/>
      <c r="M16" s="44">
        <f t="shared" si="3"/>
        <v>0</v>
      </c>
      <c r="N16" s="51">
        <v>0.01</v>
      </c>
      <c r="O16" s="44">
        <f t="shared" si="4"/>
        <v>3.2580081841165589E-5</v>
      </c>
      <c r="P16" s="51">
        <v>213.03999999999996</v>
      </c>
      <c r="Q16" s="44">
        <f t="shared" si="5"/>
        <v>0.74544843224646162</v>
      </c>
      <c r="R16" s="51">
        <v>231.06</v>
      </c>
      <c r="S16" s="44">
        <f t="shared" si="6"/>
        <v>0.15055907420439441</v>
      </c>
      <c r="T16" s="51">
        <v>4.3900000000000006</v>
      </c>
      <c r="U16" s="44">
        <f t="shared" si="7"/>
        <v>9.4082870696171203E-2</v>
      </c>
      <c r="V16" s="51">
        <v>705.17000000000007</v>
      </c>
      <c r="W16" s="44">
        <f t="shared" si="8"/>
        <v>11.3356164803086</v>
      </c>
      <c r="X16" s="51">
        <v>109.34</v>
      </c>
      <c r="Y16" s="44">
        <f t="shared" si="9"/>
        <v>0.34696861886517061</v>
      </c>
      <c r="Z16" s="51"/>
      <c r="AA16" s="44">
        <f t="shared" si="10"/>
        <v>0</v>
      </c>
      <c r="AB16" s="51"/>
      <c r="AC16" s="44">
        <f t="shared" si="11"/>
        <v>0</v>
      </c>
      <c r="AD16" s="51"/>
      <c r="AE16" s="44">
        <f t="shared" si="12"/>
        <v>0</v>
      </c>
      <c r="AF16" s="51"/>
      <c r="AG16" s="44">
        <f t="shared" si="13"/>
        <v>0</v>
      </c>
      <c r="AH16" s="51">
        <v>299.89999999999998</v>
      </c>
      <c r="AI16" s="44">
        <f t="shared" si="14"/>
        <v>0.28139807647196807</v>
      </c>
      <c r="AJ16" s="51"/>
      <c r="AK16" s="44">
        <f t="shared" si="15"/>
        <v>0</v>
      </c>
      <c r="AL16" s="51">
        <v>10.09</v>
      </c>
      <c r="AM16" s="44">
        <f t="shared" si="16"/>
        <v>2.5312442984856777E-2</v>
      </c>
      <c r="AN16" s="51">
        <v>1067.1499999999999</v>
      </c>
      <c r="AO16" s="44">
        <f t="shared" si="17"/>
        <v>2.0860700602079909</v>
      </c>
      <c r="AP16" s="51">
        <v>769.5</v>
      </c>
      <c r="AQ16" s="44">
        <f t="shared" si="18"/>
        <v>20.211734693877553</v>
      </c>
      <c r="AR16" s="51">
        <v>291.40000000000003</v>
      </c>
      <c r="AS16" s="44">
        <f t="shared" si="19"/>
        <v>2.0886438866734438</v>
      </c>
      <c r="AT16" s="51"/>
      <c r="AU16" s="44">
        <f t="shared" si="20"/>
        <v>0</v>
      </c>
      <c r="AV16" s="51">
        <v>188.07999999999998</v>
      </c>
      <c r="AW16" s="44">
        <f t="shared" si="21"/>
        <v>0.98777908098105127</v>
      </c>
      <c r="AX16" s="51"/>
      <c r="AY16" s="44">
        <f t="shared" si="22"/>
        <v>0</v>
      </c>
      <c r="AZ16" s="51"/>
      <c r="BA16" s="44">
        <f t="shared" si="23"/>
        <v>0</v>
      </c>
      <c r="BB16" s="51"/>
      <c r="BC16" s="44">
        <f t="shared" si="24"/>
        <v>0</v>
      </c>
      <c r="BD16" s="51"/>
      <c r="BE16" s="44">
        <f t="shared" si="25"/>
        <v>0</v>
      </c>
      <c r="BF16" s="51"/>
      <c r="BG16" s="44">
        <f t="shared" si="26"/>
        <v>0</v>
      </c>
      <c r="BH16" s="51"/>
      <c r="BI16" s="44">
        <f t="shared" si="27"/>
        <v>0</v>
      </c>
      <c r="BJ16" s="51"/>
      <c r="BK16" s="44">
        <f t="shared" si="28"/>
        <v>0</v>
      </c>
      <c r="BL16" s="51">
        <v>332.40999999999985</v>
      </c>
      <c r="BM16" s="44">
        <f t="shared" si="29"/>
        <v>6.077765136706021</v>
      </c>
      <c r="BN16" s="51">
        <v>411.29</v>
      </c>
      <c r="BO16" s="44">
        <f t="shared" si="30"/>
        <v>2.8756103552532126</v>
      </c>
      <c r="BP16" s="51"/>
      <c r="BQ16" s="44">
        <f t="shared" si="31"/>
        <v>0</v>
      </c>
      <c r="BR16" s="51"/>
      <c r="BS16" s="44">
        <f t="shared" si="32"/>
        <v>0</v>
      </c>
      <c r="BT16" s="51"/>
      <c r="BU16" s="44">
        <f t="shared" si="33"/>
        <v>0</v>
      </c>
      <c r="BV16" s="51">
        <v>3.9799999999999995</v>
      </c>
      <c r="BW16" s="44">
        <f t="shared" si="34"/>
        <v>0.14071650115985088</v>
      </c>
      <c r="BX16" s="51">
        <v>6.2</v>
      </c>
      <c r="BY16" s="44">
        <f t="shared" si="35"/>
        <v>0.45412854797091257</v>
      </c>
      <c r="BZ16" s="51">
        <v>1.07</v>
      </c>
      <c r="CA16" s="44">
        <f t="shared" si="36"/>
        <v>1.4997067792634296E-2</v>
      </c>
      <c r="CB16" s="51">
        <v>19596.669999999998</v>
      </c>
      <c r="CC16" s="44">
        <f t="shared" si="37"/>
        <v>320.63517065446865</v>
      </c>
      <c r="CD16" s="51">
        <v>489.35999999999996</v>
      </c>
      <c r="CE16" s="44">
        <f t="shared" si="38"/>
        <v>2.2799046055203687</v>
      </c>
      <c r="CF16" s="51"/>
      <c r="CG16" s="44">
        <f t="shared" si="39"/>
        <v>0</v>
      </c>
      <c r="CH16" s="51">
        <v>76.77</v>
      </c>
      <c r="CI16" s="44">
        <f t="shared" si="40"/>
        <v>0.59527914614121513</v>
      </c>
      <c r="CJ16" s="51">
        <v>99.899999999999991</v>
      </c>
      <c r="CK16" s="44">
        <f t="shared" si="41"/>
        <v>0.57674173117522864</v>
      </c>
      <c r="CL16" s="51">
        <v>99.27</v>
      </c>
      <c r="CM16" s="44">
        <f t="shared" si="42"/>
        <v>0.27749648135116112</v>
      </c>
      <c r="CN16" s="51">
        <v>650.78</v>
      </c>
      <c r="CO16" s="44">
        <f t="shared" si="43"/>
        <v>15.456597466572836</v>
      </c>
      <c r="CP16" s="51">
        <v>534.12</v>
      </c>
      <c r="CQ16" s="44">
        <f t="shared" si="44"/>
        <v>18.236953632027525</v>
      </c>
      <c r="CR16" s="51"/>
      <c r="CS16" s="44">
        <f t="shared" si="45"/>
        <v>0</v>
      </c>
      <c r="CT16" s="51">
        <v>7.39</v>
      </c>
      <c r="CU16" s="44">
        <f t="shared" si="46"/>
        <v>2.552128130945865E-2</v>
      </c>
      <c r="CV16" s="51"/>
      <c r="CW16" s="44">
        <f t="shared" si="47"/>
        <v>0</v>
      </c>
      <c r="CX16" s="51"/>
      <c r="CY16" s="44">
        <f t="shared" si="48"/>
        <v>0</v>
      </c>
      <c r="CZ16" s="51">
        <v>324.20999999999992</v>
      </c>
      <c r="DA16" s="44">
        <f t="shared" si="49"/>
        <v>4.8356444991789811</v>
      </c>
      <c r="DB16" s="51">
        <v>282.56999999999994</v>
      </c>
      <c r="DC16" s="44">
        <f t="shared" si="50"/>
        <v>2.4580430448041279</v>
      </c>
      <c r="DD16" s="51">
        <v>0.14000000000000001</v>
      </c>
      <c r="DE16" s="44">
        <f t="shared" si="51"/>
        <v>3.5577449370552823E-4</v>
      </c>
      <c r="DF16" s="51">
        <v>201.48000000000002</v>
      </c>
      <c r="DG16" s="44">
        <f t="shared" si="52"/>
        <v>1.1946907498631638</v>
      </c>
      <c r="DH16" s="51">
        <v>83.53</v>
      </c>
      <c r="DI16" s="44">
        <f t="shared" si="53"/>
        <v>4.3542627779080981E-2</v>
      </c>
      <c r="DJ16" s="51"/>
      <c r="DK16" s="44">
        <f t="shared" si="54"/>
        <v>0</v>
      </c>
      <c r="DL16" s="51">
        <v>292.74999999999994</v>
      </c>
      <c r="DM16" s="44">
        <f t="shared" si="55"/>
        <v>1.5813703834024027</v>
      </c>
      <c r="DN16" s="51">
        <v>0.05</v>
      </c>
      <c r="DO16" s="44">
        <f t="shared" si="56"/>
        <v>5.701514322203978E-5</v>
      </c>
      <c r="DP16" s="51">
        <v>333.77999999999992</v>
      </c>
      <c r="DQ16" s="44">
        <f t="shared" si="57"/>
        <v>2.6577472828211741</v>
      </c>
      <c r="DR16" s="51">
        <v>154.85</v>
      </c>
      <c r="DS16" s="44">
        <f t="shared" si="58"/>
        <v>0.73657374827325572</v>
      </c>
      <c r="DT16" s="51">
        <v>536.04</v>
      </c>
      <c r="DU16" s="44">
        <f t="shared" si="59"/>
        <v>1.8512080694346702</v>
      </c>
      <c r="DV16" s="51"/>
      <c r="DW16" s="44">
        <f t="shared" si="60"/>
        <v>0</v>
      </c>
      <c r="DX16" s="51"/>
      <c r="DY16" s="44">
        <f t="shared" si="61"/>
        <v>0</v>
      </c>
      <c r="DZ16" s="45">
        <f t="shared" si="64"/>
        <v>1464.0791219667881</v>
      </c>
      <c r="EA16" s="34">
        <f t="shared" si="62"/>
        <v>5.2685169130315182E-4</v>
      </c>
      <c r="EB16" s="34">
        <f t="shared" si="65"/>
        <v>4.3235220928408686E-4</v>
      </c>
      <c r="ED16" s="34">
        <f t="shared" si="66"/>
        <v>4.3235220928408686E-4</v>
      </c>
      <c r="EE16" s="47">
        <v>55117.62</v>
      </c>
      <c r="EF16" s="48"/>
      <c r="EG16" s="33" t="s">
        <v>20</v>
      </c>
      <c r="EH16" s="46">
        <f t="shared" si="67"/>
        <v>4.0000000000000002E-4</v>
      </c>
    </row>
    <row r="17" spans="1:138" ht="14.4">
      <c r="A17" s="49" t="s">
        <v>21</v>
      </c>
      <c r="B17" s="50">
        <v>85611.499999999985</v>
      </c>
      <c r="C17" s="44">
        <f t="shared" si="63"/>
        <v>1607.1541396251982</v>
      </c>
      <c r="D17" s="51">
        <v>5968.55</v>
      </c>
      <c r="E17" s="44">
        <f t="shared" si="63"/>
        <v>18.395523170954206</v>
      </c>
      <c r="F17" s="51">
        <v>596986.20000000007</v>
      </c>
      <c r="G17" s="44">
        <f t="shared" si="0"/>
        <v>16726.878958479945</v>
      </c>
      <c r="H17" s="51"/>
      <c r="I17" s="44">
        <f t="shared" si="1"/>
        <v>0</v>
      </c>
      <c r="J17" s="51">
        <v>74180.08</v>
      </c>
      <c r="K17" s="44">
        <f t="shared" si="2"/>
        <v>3246.7198201579481</v>
      </c>
      <c r="L17" s="51"/>
      <c r="M17" s="44">
        <f t="shared" si="3"/>
        <v>0</v>
      </c>
      <c r="N17" s="51">
        <v>3.03</v>
      </c>
      <c r="O17" s="44">
        <f t="shared" si="4"/>
        <v>9.8717647978731719E-3</v>
      </c>
      <c r="P17" s="51">
        <v>20877.219999999998</v>
      </c>
      <c r="Q17" s="44">
        <f t="shared" si="5"/>
        <v>73.051496989600423</v>
      </c>
      <c r="R17" s="51">
        <v>23590.240000000002</v>
      </c>
      <c r="S17" s="44">
        <f t="shared" si="6"/>
        <v>15.37143899705476</v>
      </c>
      <c r="T17" s="51">
        <v>454.24</v>
      </c>
      <c r="U17" s="44">
        <f t="shared" si="7"/>
        <v>9.7348982198243288</v>
      </c>
      <c r="V17" s="51">
        <v>70055.98</v>
      </c>
      <c r="W17" s="44">
        <f t="shared" si="8"/>
        <v>1126.1507458232334</v>
      </c>
      <c r="X17" s="51">
        <v>9524.2300000000014</v>
      </c>
      <c r="Y17" s="44">
        <f t="shared" si="9"/>
        <v>30.223238785935838</v>
      </c>
      <c r="Z17" s="51"/>
      <c r="AA17" s="44">
        <f t="shared" si="10"/>
        <v>0</v>
      </c>
      <c r="AB17" s="51"/>
      <c r="AC17" s="44">
        <f t="shared" si="11"/>
        <v>0</v>
      </c>
      <c r="AD17" s="51"/>
      <c r="AE17" s="44">
        <f t="shared" si="12"/>
        <v>0</v>
      </c>
      <c r="AF17" s="51"/>
      <c r="AG17" s="44">
        <f t="shared" si="13"/>
        <v>0</v>
      </c>
      <c r="AH17" s="51">
        <v>8625.83</v>
      </c>
      <c r="AI17" s="44">
        <f t="shared" si="14"/>
        <v>8.0936711236218617</v>
      </c>
      <c r="AJ17" s="51"/>
      <c r="AK17" s="44">
        <f t="shared" si="15"/>
        <v>0</v>
      </c>
      <c r="AL17" s="51">
        <v>1173.07</v>
      </c>
      <c r="AM17" s="44">
        <f t="shared" si="16"/>
        <v>2.9428411786170403</v>
      </c>
      <c r="AN17" s="51">
        <v>8837.23</v>
      </c>
      <c r="AO17" s="44">
        <f t="shared" si="17"/>
        <v>17.275060598952226</v>
      </c>
      <c r="AP17" s="51">
        <v>6155.9500000000007</v>
      </c>
      <c r="AQ17" s="44">
        <f t="shared" si="18"/>
        <v>161.69256424792141</v>
      </c>
      <c r="AR17" s="51">
        <v>2349.34</v>
      </c>
      <c r="AS17" s="44">
        <f t="shared" si="19"/>
        <v>16.839171683999272</v>
      </c>
      <c r="AT17" s="51"/>
      <c r="AU17" s="44">
        <f t="shared" si="20"/>
        <v>0</v>
      </c>
      <c r="AV17" s="51">
        <v>4297.8500000000004</v>
      </c>
      <c r="AW17" s="44">
        <f t="shared" si="21"/>
        <v>22.571917924257825</v>
      </c>
      <c r="AX17" s="51"/>
      <c r="AY17" s="44">
        <f t="shared" si="22"/>
        <v>0</v>
      </c>
      <c r="AZ17" s="51"/>
      <c r="BA17" s="44">
        <f t="shared" si="23"/>
        <v>0</v>
      </c>
      <c r="BB17" s="51"/>
      <c r="BC17" s="44">
        <f t="shared" si="24"/>
        <v>0</v>
      </c>
      <c r="BD17" s="51"/>
      <c r="BE17" s="44">
        <f t="shared" si="25"/>
        <v>0</v>
      </c>
      <c r="BF17" s="51"/>
      <c r="BG17" s="44">
        <f t="shared" si="26"/>
        <v>0</v>
      </c>
      <c r="BH17" s="51"/>
      <c r="BI17" s="44">
        <f t="shared" si="27"/>
        <v>0</v>
      </c>
      <c r="BJ17" s="51"/>
      <c r="BK17" s="44">
        <f t="shared" si="28"/>
        <v>0</v>
      </c>
      <c r="BL17" s="51">
        <v>28166.31</v>
      </c>
      <c r="BM17" s="44">
        <f t="shared" si="29"/>
        <v>514.99117640159511</v>
      </c>
      <c r="BN17" s="51">
        <v>34060.1</v>
      </c>
      <c r="BO17" s="44">
        <f t="shared" si="30"/>
        <v>238.13750944822371</v>
      </c>
      <c r="BP17" s="51"/>
      <c r="BQ17" s="44">
        <f t="shared" si="31"/>
        <v>0</v>
      </c>
      <c r="BR17" s="51"/>
      <c r="BS17" s="44">
        <f t="shared" si="32"/>
        <v>0</v>
      </c>
      <c r="BT17" s="51"/>
      <c r="BU17" s="44">
        <f t="shared" si="33"/>
        <v>0</v>
      </c>
      <c r="BV17" s="51">
        <v>338.71999999999997</v>
      </c>
      <c r="BW17" s="44">
        <f t="shared" si="34"/>
        <v>11.975752078609219</v>
      </c>
      <c r="BX17" s="51">
        <v>730.11</v>
      </c>
      <c r="BY17" s="44">
        <f t="shared" si="35"/>
        <v>53.478031315974668</v>
      </c>
      <c r="BZ17" s="51">
        <v>106.25</v>
      </c>
      <c r="CA17" s="44">
        <f t="shared" si="36"/>
        <v>1.4891948158573776</v>
      </c>
      <c r="CB17" s="51">
        <v>361022.17999999993</v>
      </c>
      <c r="CC17" s="44">
        <f t="shared" si="37"/>
        <v>5906.942776213933</v>
      </c>
      <c r="CD17" s="51">
        <v>49870.559999999998</v>
      </c>
      <c r="CE17" s="44">
        <f t="shared" si="38"/>
        <v>232.34453045586048</v>
      </c>
      <c r="CF17" s="51"/>
      <c r="CG17" s="44">
        <f t="shared" si="39"/>
        <v>0</v>
      </c>
      <c r="CH17" s="51">
        <v>6564.2499999999982</v>
      </c>
      <c r="CI17" s="44">
        <f t="shared" si="40"/>
        <v>50.899584929757332</v>
      </c>
      <c r="CJ17" s="51">
        <v>6872.6799999999994</v>
      </c>
      <c r="CK17" s="44">
        <f t="shared" si="41"/>
        <v>39.677290901034745</v>
      </c>
      <c r="CL17" s="51">
        <v>9899.0499999999975</v>
      </c>
      <c r="CM17" s="44">
        <f t="shared" si="42"/>
        <v>27.671517515051992</v>
      </c>
      <c r="CN17" s="51">
        <v>6167.16</v>
      </c>
      <c r="CO17" s="44">
        <f t="shared" si="43"/>
        <v>146.47547501759325</v>
      </c>
      <c r="CP17" s="51">
        <v>4623.57</v>
      </c>
      <c r="CQ17" s="44">
        <f t="shared" si="44"/>
        <v>157.86683087027913</v>
      </c>
      <c r="CR17" s="51"/>
      <c r="CS17" s="44">
        <f t="shared" si="45"/>
        <v>0</v>
      </c>
      <c r="CT17" s="51">
        <v>17271.849999999999</v>
      </c>
      <c r="CU17" s="44">
        <f t="shared" si="46"/>
        <v>59.64813837412359</v>
      </c>
      <c r="CV17" s="51"/>
      <c r="CW17" s="44">
        <f t="shared" si="47"/>
        <v>0</v>
      </c>
      <c r="CX17" s="51"/>
      <c r="CY17" s="44">
        <f t="shared" si="48"/>
        <v>0</v>
      </c>
      <c r="CZ17" s="51">
        <v>32201.97</v>
      </c>
      <c r="DA17" s="44">
        <f t="shared" si="49"/>
        <v>480.29758210180626</v>
      </c>
      <c r="DB17" s="51">
        <v>24619.410000000003</v>
      </c>
      <c r="DC17" s="44">
        <f t="shared" si="50"/>
        <v>214.16133884588322</v>
      </c>
      <c r="DD17" s="51">
        <v>12.42</v>
      </c>
      <c r="DE17" s="44">
        <f t="shared" si="51"/>
        <v>3.1562280084447572E-2</v>
      </c>
      <c r="DF17" s="51">
        <v>19994.91</v>
      </c>
      <c r="DG17" s="44">
        <f t="shared" si="52"/>
        <v>118.56131636562671</v>
      </c>
      <c r="DH17" s="51">
        <v>393.59999999999997</v>
      </c>
      <c r="DI17" s="44">
        <f t="shared" si="53"/>
        <v>0.20517632340292435</v>
      </c>
      <c r="DJ17" s="51"/>
      <c r="DK17" s="44">
        <f t="shared" si="54"/>
        <v>0</v>
      </c>
      <c r="DL17" s="51">
        <v>28996.360000000004</v>
      </c>
      <c r="DM17" s="44">
        <f t="shared" si="55"/>
        <v>156.63188703834027</v>
      </c>
      <c r="DN17" s="51">
        <v>2.9000000000000004</v>
      </c>
      <c r="DO17" s="44">
        <f t="shared" si="56"/>
        <v>3.3068783068783076E-3</v>
      </c>
      <c r="DP17" s="51">
        <v>2628.7800000000007</v>
      </c>
      <c r="DQ17" s="44">
        <f t="shared" si="57"/>
        <v>20.931850027367275</v>
      </c>
      <c r="DR17" s="51">
        <v>15216.13</v>
      </c>
      <c r="DS17" s="44">
        <f t="shared" si="58"/>
        <v>72.378443063048977</v>
      </c>
      <c r="DT17" s="51">
        <v>49915.040000000008</v>
      </c>
      <c r="DU17" s="44">
        <f t="shared" si="59"/>
        <v>172.38102536033574</v>
      </c>
      <c r="DV17" s="51"/>
      <c r="DW17" s="44">
        <f t="shared" si="60"/>
        <v>0</v>
      </c>
      <c r="DX17" s="51"/>
      <c r="DY17" s="44">
        <f t="shared" si="61"/>
        <v>0</v>
      </c>
      <c r="DZ17" s="45">
        <f t="shared" si="64"/>
        <v>31760.286655394128</v>
      </c>
      <c r="EA17" s="34">
        <f t="shared" si="62"/>
        <v>1.1429000311259747E-2</v>
      </c>
      <c r="EB17" s="34">
        <f t="shared" si="65"/>
        <v>9.3790218690565051E-3</v>
      </c>
      <c r="ED17" s="34">
        <f t="shared" si="66"/>
        <v>9.3790218690565051E-3</v>
      </c>
      <c r="EE17" s="47">
        <v>1618364.8499999994</v>
      </c>
      <c r="EF17" s="48"/>
      <c r="EG17" s="33" t="s">
        <v>21</v>
      </c>
      <c r="EH17" s="46">
        <f>ROUND(ED17,4)+0.0002</f>
        <v>9.6000000000000009E-3</v>
      </c>
    </row>
    <row r="18" spans="1:138" ht="14.4">
      <c r="A18" s="49" t="s">
        <v>22</v>
      </c>
      <c r="B18" s="50">
        <v>923037.68999999983</v>
      </c>
      <c r="C18" s="44">
        <f t="shared" si="63"/>
        <v>17327.857174720459</v>
      </c>
      <c r="D18" s="51">
        <v>434446.26</v>
      </c>
      <c r="E18" s="44">
        <f t="shared" si="63"/>
        <v>1338.9962792243334</v>
      </c>
      <c r="F18" s="51">
        <v>1736715.6500000001</v>
      </c>
      <c r="G18" s="44">
        <f t="shared" si="0"/>
        <v>48660.810690176455</v>
      </c>
      <c r="H18" s="51">
        <v>213011.52000000002</v>
      </c>
      <c r="I18" s="44">
        <f t="shared" si="1"/>
        <v>820.30005160684971</v>
      </c>
      <c r="J18" s="51">
        <v>989622.19</v>
      </c>
      <c r="K18" s="44">
        <f t="shared" si="2"/>
        <v>43313.865106927828</v>
      </c>
      <c r="L18" s="51"/>
      <c r="M18" s="44">
        <f t="shared" si="3"/>
        <v>0</v>
      </c>
      <c r="N18" s="51">
        <v>31.64</v>
      </c>
      <c r="O18" s="44">
        <f t="shared" si="4"/>
        <v>0.10308337894544792</v>
      </c>
      <c r="P18" s="51">
        <v>245023.74000000002</v>
      </c>
      <c r="Q18" s="44">
        <f t="shared" si="5"/>
        <v>857.36276213933854</v>
      </c>
      <c r="R18" s="51">
        <v>238885.69000000003</v>
      </c>
      <c r="S18" s="44">
        <f t="shared" si="6"/>
        <v>155.65830661766623</v>
      </c>
      <c r="T18" s="51">
        <v>4563.96</v>
      </c>
      <c r="U18" s="44">
        <f t="shared" si="7"/>
        <v>97.811038392368445</v>
      </c>
      <c r="V18" s="51">
        <v>961775.87000000011</v>
      </c>
      <c r="W18" s="44">
        <f t="shared" si="8"/>
        <v>15460.559017449894</v>
      </c>
      <c r="X18" s="51">
        <v>189681.84999999998</v>
      </c>
      <c r="Y18" s="44">
        <f t="shared" si="9"/>
        <v>601.91740916673177</v>
      </c>
      <c r="Z18" s="51"/>
      <c r="AA18" s="44">
        <f t="shared" si="10"/>
        <v>0</v>
      </c>
      <c r="AB18" s="51"/>
      <c r="AC18" s="44">
        <f t="shared" si="11"/>
        <v>0</v>
      </c>
      <c r="AD18" s="51">
        <v>112985.3</v>
      </c>
      <c r="AE18" s="44">
        <f t="shared" si="12"/>
        <v>349.70168048062141</v>
      </c>
      <c r="AF18" s="51"/>
      <c r="AG18" s="44">
        <f t="shared" si="13"/>
        <v>0</v>
      </c>
      <c r="AH18" s="51">
        <v>350317.57</v>
      </c>
      <c r="AI18" s="44">
        <f t="shared" si="14"/>
        <v>328.7052029087497</v>
      </c>
      <c r="AJ18" s="51">
        <v>725466.91</v>
      </c>
      <c r="AK18" s="44">
        <f t="shared" si="15"/>
        <v>6296.5694745484407</v>
      </c>
      <c r="AL18" s="51">
        <v>12089.84</v>
      </c>
      <c r="AM18" s="44">
        <f t="shared" si="16"/>
        <v>30.329374201787992</v>
      </c>
      <c r="AN18" s="51">
        <v>1164522.6300000004</v>
      </c>
      <c r="AO18" s="44">
        <f t="shared" si="17"/>
        <v>2276.414555477364</v>
      </c>
      <c r="AP18" s="51">
        <v>845189.03</v>
      </c>
      <c r="AQ18" s="44">
        <f t="shared" si="18"/>
        <v>22199.787447089948</v>
      </c>
      <c r="AR18" s="51">
        <v>320580.47999999998</v>
      </c>
      <c r="AS18" s="44">
        <f t="shared" si="19"/>
        <v>2297.7984205176322</v>
      </c>
      <c r="AT18" s="51"/>
      <c r="AU18" s="44">
        <f t="shared" si="20"/>
        <v>0</v>
      </c>
      <c r="AV18" s="51">
        <v>33871.130000000005</v>
      </c>
      <c r="AW18" s="44">
        <f t="shared" si="21"/>
        <v>177.88809901738475</v>
      </c>
      <c r="AX18" s="51"/>
      <c r="AY18" s="44">
        <f t="shared" si="22"/>
        <v>0</v>
      </c>
      <c r="AZ18" s="51"/>
      <c r="BA18" s="44">
        <f t="shared" si="23"/>
        <v>0</v>
      </c>
      <c r="BB18" s="51"/>
      <c r="BC18" s="44">
        <f t="shared" si="24"/>
        <v>0</v>
      </c>
      <c r="BD18" s="51">
        <v>38041.919999999998</v>
      </c>
      <c r="BE18" s="44">
        <f t="shared" si="25"/>
        <v>468.74443349753693</v>
      </c>
      <c r="BF18" s="51">
        <v>603946.1399999999</v>
      </c>
      <c r="BG18" s="44">
        <f t="shared" si="26"/>
        <v>4269.8253831417614</v>
      </c>
      <c r="BH18" s="51"/>
      <c r="BI18" s="44">
        <f t="shared" si="27"/>
        <v>0</v>
      </c>
      <c r="BJ18" s="51"/>
      <c r="BK18" s="44">
        <f t="shared" si="28"/>
        <v>0</v>
      </c>
      <c r="BL18" s="51">
        <v>278771.06</v>
      </c>
      <c r="BM18" s="44">
        <f t="shared" si="29"/>
        <v>5097.0338725988486</v>
      </c>
      <c r="BN18" s="51">
        <v>337257.12000000005</v>
      </c>
      <c r="BO18" s="44">
        <f t="shared" si="30"/>
        <v>2357.9957369614517</v>
      </c>
      <c r="BP18" s="51"/>
      <c r="BQ18" s="44">
        <f t="shared" si="31"/>
        <v>0</v>
      </c>
      <c r="BR18" s="51"/>
      <c r="BS18" s="44">
        <f t="shared" si="32"/>
        <v>0</v>
      </c>
      <c r="BT18" s="51"/>
      <c r="BU18" s="44">
        <f t="shared" si="33"/>
        <v>0</v>
      </c>
      <c r="BV18" s="51">
        <v>3266.94</v>
      </c>
      <c r="BW18" s="44">
        <f t="shared" si="34"/>
        <v>115.50561967315662</v>
      </c>
      <c r="BX18" s="51">
        <v>7591.6500000000005</v>
      </c>
      <c r="BY18" s="44">
        <f t="shared" si="35"/>
        <v>556.06209535538358</v>
      </c>
      <c r="BZ18" s="51">
        <v>1069.96</v>
      </c>
      <c r="CA18" s="44">
        <f t="shared" si="36"/>
        <v>14.996507154585974</v>
      </c>
      <c r="CB18" s="51">
        <v>164805.95000000004</v>
      </c>
      <c r="CC18" s="44">
        <f t="shared" si="37"/>
        <v>2696.5083304011268</v>
      </c>
      <c r="CD18" s="51">
        <v>506381.32</v>
      </c>
      <c r="CE18" s="44">
        <f t="shared" si="38"/>
        <v>2359.2061133265565</v>
      </c>
      <c r="CF18" s="51"/>
      <c r="CG18" s="44">
        <f t="shared" si="39"/>
        <v>0</v>
      </c>
      <c r="CH18" s="51">
        <v>419454.35999999993</v>
      </c>
      <c r="CI18" s="44">
        <f t="shared" si="40"/>
        <v>3252.4740558292278</v>
      </c>
      <c r="CJ18" s="51">
        <v>207649.83000000007</v>
      </c>
      <c r="CK18" s="44">
        <f t="shared" si="41"/>
        <v>1198.8020263507706</v>
      </c>
      <c r="CL18" s="51">
        <v>99866.48000000001</v>
      </c>
      <c r="CM18" s="44">
        <f t="shared" si="42"/>
        <v>279.16386425834702</v>
      </c>
      <c r="CN18" s="51">
        <v>449578.37999999995</v>
      </c>
      <c r="CO18" s="44">
        <f t="shared" si="43"/>
        <v>10677.88200211119</v>
      </c>
      <c r="CP18" s="51">
        <v>989953.26000000013</v>
      </c>
      <c r="CQ18" s="44">
        <f t="shared" si="44"/>
        <v>33800.890624755652</v>
      </c>
      <c r="CR18" s="51">
        <v>24059.219999999998</v>
      </c>
      <c r="CS18" s="44">
        <f t="shared" si="45"/>
        <v>716.75368050668533</v>
      </c>
      <c r="CT18" s="51">
        <v>8572.0600000000013</v>
      </c>
      <c r="CU18" s="44">
        <f t="shared" si="46"/>
        <v>29.603512132822484</v>
      </c>
      <c r="CV18" s="51"/>
      <c r="CW18" s="44">
        <f t="shared" si="47"/>
        <v>0</v>
      </c>
      <c r="CX18" s="51"/>
      <c r="CY18" s="44">
        <f t="shared" si="48"/>
        <v>0</v>
      </c>
      <c r="CZ18" s="51">
        <v>324625.59000000003</v>
      </c>
      <c r="DA18" s="44">
        <f t="shared" si="49"/>
        <v>4841.8430911330051</v>
      </c>
      <c r="DB18" s="51">
        <v>302547.62999999995</v>
      </c>
      <c r="DC18" s="44">
        <f t="shared" si="50"/>
        <v>2631.8260878489323</v>
      </c>
      <c r="DD18" s="51">
        <v>119.74</v>
      </c>
      <c r="DE18" s="44">
        <f t="shared" si="51"/>
        <v>0.30428884197357103</v>
      </c>
      <c r="DF18" s="51">
        <v>201770.97000000003</v>
      </c>
      <c r="DG18" s="44">
        <f t="shared" si="52"/>
        <v>1196.4160782703889</v>
      </c>
      <c r="DH18" s="51">
        <v>876648.58999999985</v>
      </c>
      <c r="DI18" s="44">
        <f t="shared" si="53"/>
        <v>456.98052493027848</v>
      </c>
      <c r="DJ18" s="51">
        <v>990774.71000000008</v>
      </c>
      <c r="DK18" s="44">
        <f t="shared" si="54"/>
        <v>968.38563413871304</v>
      </c>
      <c r="DL18" s="51">
        <v>292060.02999999997</v>
      </c>
      <c r="DM18" s="44">
        <f t="shared" si="55"/>
        <v>1577.6433189329368</v>
      </c>
      <c r="DN18" s="51">
        <v>28.490000000000002</v>
      </c>
      <c r="DO18" s="44">
        <f t="shared" si="56"/>
        <v>3.2487228607918271E-2</v>
      </c>
      <c r="DP18" s="51">
        <v>362855.19999999995</v>
      </c>
      <c r="DQ18" s="44">
        <f t="shared" si="57"/>
        <v>2889.2606562931687</v>
      </c>
      <c r="DR18" s="51">
        <v>409450.86000000004</v>
      </c>
      <c r="DS18" s="44">
        <f t="shared" si="58"/>
        <v>1947.6316091954027</v>
      </c>
      <c r="DT18" s="51">
        <v>701488.8899999999</v>
      </c>
      <c r="DU18" s="44">
        <f t="shared" si="59"/>
        <v>2422.5839373680501</v>
      </c>
      <c r="DV18" s="51">
        <v>72702.26999999999</v>
      </c>
      <c r="DW18" s="44">
        <f t="shared" si="60"/>
        <v>165.80521346469621</v>
      </c>
      <c r="DX18" s="51">
        <v>336242.74000000005</v>
      </c>
      <c r="DY18" s="44">
        <f t="shared" si="61"/>
        <v>328.64447963093289</v>
      </c>
      <c r="DZ18" s="45">
        <f t="shared" si="64"/>
        <v>249911.240439374</v>
      </c>
      <c r="EA18" s="34">
        <f t="shared" si="62"/>
        <v>8.9931041106765808E-2</v>
      </c>
      <c r="EB18" s="34">
        <f t="shared" si="65"/>
        <v>7.3800435582839372E-2</v>
      </c>
      <c r="ED18" s="34">
        <f t="shared" si="66"/>
        <v>7.3800435582839372E-2</v>
      </c>
      <c r="EE18" s="47">
        <v>18513400.310000002</v>
      </c>
      <c r="EF18" s="48"/>
      <c r="EG18" s="33" t="s">
        <v>22</v>
      </c>
      <c r="EH18" s="46">
        <f t="shared" si="67"/>
        <v>7.3800000000000004E-2</v>
      </c>
    </row>
    <row r="19" spans="1:138" ht="14.4">
      <c r="A19" s="49" t="s">
        <v>23</v>
      </c>
      <c r="B19" s="50">
        <v>22877.309999999998</v>
      </c>
      <c r="C19" s="44">
        <f t="shared" si="63"/>
        <v>429.46757701931341</v>
      </c>
      <c r="D19" s="51">
        <v>5217.630000000001</v>
      </c>
      <c r="E19" s="44">
        <f t="shared" si="63"/>
        <v>16.081130854640712</v>
      </c>
      <c r="F19" s="51">
        <v>194841.16999999998</v>
      </c>
      <c r="G19" s="44">
        <f t="shared" si="0"/>
        <v>5459.2294875804719</v>
      </c>
      <c r="H19" s="51"/>
      <c r="I19" s="44">
        <f t="shared" si="1"/>
        <v>0</v>
      </c>
      <c r="J19" s="51">
        <v>34526.009999999995</v>
      </c>
      <c r="K19" s="44">
        <f t="shared" si="2"/>
        <v>1511.1372349284538</v>
      </c>
      <c r="L19" s="51"/>
      <c r="M19" s="44">
        <f t="shared" si="3"/>
        <v>0</v>
      </c>
      <c r="N19" s="51">
        <v>0.63</v>
      </c>
      <c r="O19" s="44">
        <f t="shared" si="4"/>
        <v>2.052545155993432E-3</v>
      </c>
      <c r="P19" s="51">
        <v>4938.05</v>
      </c>
      <c r="Q19" s="44">
        <f t="shared" si="5"/>
        <v>17.278734654781452</v>
      </c>
      <c r="R19" s="51">
        <v>5499.93</v>
      </c>
      <c r="S19" s="44">
        <f t="shared" si="6"/>
        <v>3.5837633904136368</v>
      </c>
      <c r="T19" s="51">
        <v>104.91999999999999</v>
      </c>
      <c r="U19" s="44">
        <f t="shared" si="7"/>
        <v>2.2485591784606562</v>
      </c>
      <c r="V19" s="51">
        <v>16495.900000000001</v>
      </c>
      <c r="W19" s="44">
        <f t="shared" si="8"/>
        <v>265.17179672635342</v>
      </c>
      <c r="X19" s="51">
        <v>2436.35</v>
      </c>
      <c r="Y19" s="44">
        <f t="shared" si="9"/>
        <v>7.7312693851486953</v>
      </c>
      <c r="Z19" s="51"/>
      <c r="AA19" s="44">
        <f t="shared" si="10"/>
        <v>0</v>
      </c>
      <c r="AB19" s="51"/>
      <c r="AC19" s="44">
        <f t="shared" si="11"/>
        <v>0</v>
      </c>
      <c r="AD19" s="51"/>
      <c r="AE19" s="44">
        <f t="shared" si="12"/>
        <v>0</v>
      </c>
      <c r="AF19" s="51"/>
      <c r="AG19" s="44">
        <f t="shared" si="13"/>
        <v>0</v>
      </c>
      <c r="AH19" s="51">
        <v>2014.0700000000002</v>
      </c>
      <c r="AI19" s="44">
        <f t="shared" si="14"/>
        <v>1.8898146844944874</v>
      </c>
      <c r="AJ19" s="51"/>
      <c r="AK19" s="44">
        <f t="shared" si="15"/>
        <v>0</v>
      </c>
      <c r="AL19" s="51">
        <v>247.75</v>
      </c>
      <c r="AM19" s="44">
        <f t="shared" si="16"/>
        <v>0.62152207626345557</v>
      </c>
      <c r="AN19" s="51">
        <v>2679.5000000000005</v>
      </c>
      <c r="AO19" s="44">
        <f t="shared" si="17"/>
        <v>5.2378997576041924</v>
      </c>
      <c r="AP19" s="51">
        <v>1865.5499999999997</v>
      </c>
      <c r="AQ19" s="44">
        <f t="shared" si="18"/>
        <v>49.000651927437637</v>
      </c>
      <c r="AR19" s="51">
        <v>710.25</v>
      </c>
      <c r="AS19" s="44">
        <f t="shared" si="19"/>
        <v>5.0908006880913286</v>
      </c>
      <c r="AT19" s="51"/>
      <c r="AU19" s="44">
        <f t="shared" si="20"/>
        <v>0</v>
      </c>
      <c r="AV19" s="51">
        <v>1127.2200000000003</v>
      </c>
      <c r="AW19" s="44">
        <f t="shared" si="21"/>
        <v>5.920057080303387</v>
      </c>
      <c r="AX19" s="51"/>
      <c r="AY19" s="44">
        <f t="shared" si="22"/>
        <v>0</v>
      </c>
      <c r="AZ19" s="51"/>
      <c r="BA19" s="44">
        <f t="shared" si="23"/>
        <v>0</v>
      </c>
      <c r="BB19" s="51"/>
      <c r="BC19" s="44">
        <f t="shared" si="24"/>
        <v>0</v>
      </c>
      <c r="BD19" s="51"/>
      <c r="BE19" s="44">
        <f t="shared" si="25"/>
        <v>0</v>
      </c>
      <c r="BF19" s="51"/>
      <c r="BG19" s="44">
        <f t="shared" si="26"/>
        <v>0</v>
      </c>
      <c r="BH19" s="51"/>
      <c r="BI19" s="44">
        <f t="shared" si="27"/>
        <v>0</v>
      </c>
      <c r="BJ19" s="51"/>
      <c r="BK19" s="44">
        <f t="shared" si="28"/>
        <v>0</v>
      </c>
      <c r="BL19" s="51">
        <v>7169.19</v>
      </c>
      <c r="BM19" s="44">
        <f t="shared" si="29"/>
        <v>131.08105363984674</v>
      </c>
      <c r="BN19" s="51">
        <v>8565.7900000000009</v>
      </c>
      <c r="BO19" s="44">
        <f t="shared" si="30"/>
        <v>59.889310279667427</v>
      </c>
      <c r="BP19" s="51"/>
      <c r="BQ19" s="44">
        <f t="shared" si="31"/>
        <v>0</v>
      </c>
      <c r="BR19" s="51"/>
      <c r="BS19" s="44">
        <f t="shared" si="32"/>
        <v>0</v>
      </c>
      <c r="BT19" s="51"/>
      <c r="BU19" s="44">
        <f t="shared" si="33"/>
        <v>0</v>
      </c>
      <c r="BV19" s="51">
        <v>88.53</v>
      </c>
      <c r="BW19" s="44">
        <f t="shared" si="34"/>
        <v>3.1300582531863319</v>
      </c>
      <c r="BX19" s="51">
        <v>154.14000000000001</v>
      </c>
      <c r="BY19" s="44">
        <f t="shared" si="35"/>
        <v>11.290221674876848</v>
      </c>
      <c r="BZ19" s="51">
        <v>24.669999999999998</v>
      </c>
      <c r="CA19" s="44">
        <f t="shared" si="36"/>
        <v>0.34577351630307296</v>
      </c>
      <c r="CB19" s="51">
        <v>64517.45</v>
      </c>
      <c r="CC19" s="44">
        <f t="shared" si="37"/>
        <v>1055.6162649542575</v>
      </c>
      <c r="CD19" s="51">
        <v>11489.679999999998</v>
      </c>
      <c r="CE19" s="44">
        <f t="shared" si="38"/>
        <v>53.529864206218882</v>
      </c>
      <c r="CF19" s="51"/>
      <c r="CG19" s="44">
        <f t="shared" si="39"/>
        <v>0</v>
      </c>
      <c r="CH19" s="51">
        <v>3660.56</v>
      </c>
      <c r="CI19" s="44">
        <f t="shared" si="40"/>
        <v>28.384199963510309</v>
      </c>
      <c r="CJ19" s="51">
        <v>2627.49</v>
      </c>
      <c r="CK19" s="44">
        <f t="shared" si="41"/>
        <v>15.169000312768786</v>
      </c>
      <c r="CL19" s="51">
        <v>2330.1399999999994</v>
      </c>
      <c r="CM19" s="44">
        <f t="shared" si="42"/>
        <v>6.5136058331378512</v>
      </c>
      <c r="CN19" s="51">
        <v>1737.8200000000002</v>
      </c>
      <c r="CO19" s="44">
        <f t="shared" si="43"/>
        <v>41.274753694581285</v>
      </c>
      <c r="CP19" s="51">
        <v>1300.9000000000003</v>
      </c>
      <c r="CQ19" s="44">
        <f t="shared" si="44"/>
        <v>44.417833033596594</v>
      </c>
      <c r="CR19" s="51"/>
      <c r="CS19" s="44">
        <f t="shared" si="45"/>
        <v>0</v>
      </c>
      <c r="CT19" s="51">
        <v>179.16999999999996</v>
      </c>
      <c r="CU19" s="44">
        <f t="shared" si="46"/>
        <v>0.61876156592905351</v>
      </c>
      <c r="CV19" s="51"/>
      <c r="CW19" s="44">
        <f t="shared" si="47"/>
        <v>0</v>
      </c>
      <c r="CX19" s="51"/>
      <c r="CY19" s="44">
        <f t="shared" si="48"/>
        <v>0</v>
      </c>
      <c r="CZ19" s="51">
        <v>7566.1099999999988</v>
      </c>
      <c r="DA19" s="44">
        <f t="shared" si="49"/>
        <v>112.84975232621782</v>
      </c>
      <c r="DB19" s="51">
        <v>6347.7400000000007</v>
      </c>
      <c r="DC19" s="44">
        <f t="shared" si="50"/>
        <v>55.218240284619597</v>
      </c>
      <c r="DD19" s="51">
        <v>3.32</v>
      </c>
      <c r="DE19" s="44">
        <f t="shared" si="51"/>
        <v>8.4369379935882397E-3</v>
      </c>
      <c r="DF19" s="51">
        <v>4701.76</v>
      </c>
      <c r="DG19" s="44">
        <f t="shared" si="52"/>
        <v>27.879438058748406</v>
      </c>
      <c r="DH19" s="51">
        <v>1266.74</v>
      </c>
      <c r="DI19" s="44">
        <f t="shared" si="53"/>
        <v>0.66032788594364944</v>
      </c>
      <c r="DJ19" s="51"/>
      <c r="DK19" s="44">
        <f t="shared" si="54"/>
        <v>0</v>
      </c>
      <c r="DL19" s="51">
        <v>6838.82</v>
      </c>
      <c r="DM19" s="44">
        <f t="shared" si="55"/>
        <v>36.941784476242603</v>
      </c>
      <c r="DN19" s="51">
        <v>0.8</v>
      </c>
      <c r="DO19" s="44">
        <f t="shared" si="56"/>
        <v>9.1224229155263648E-4</v>
      </c>
      <c r="DP19" s="51">
        <v>816.22</v>
      </c>
      <c r="DQ19" s="44">
        <f t="shared" si="57"/>
        <v>6.4992105194568257</v>
      </c>
      <c r="DR19" s="51">
        <v>3618.32</v>
      </c>
      <c r="DS19" s="44">
        <f t="shared" si="58"/>
        <v>17.211233612218837</v>
      </c>
      <c r="DT19" s="51">
        <v>12866.550000000001</v>
      </c>
      <c r="DU19" s="44">
        <f t="shared" si="59"/>
        <v>44.434484713425604</v>
      </c>
      <c r="DV19" s="51"/>
      <c r="DW19" s="44">
        <f t="shared" si="60"/>
        <v>0</v>
      </c>
      <c r="DX19" s="51"/>
      <c r="DY19" s="44">
        <f t="shared" si="61"/>
        <v>0</v>
      </c>
      <c r="DZ19" s="45">
        <f t="shared" si="64"/>
        <v>9532.6568744622637</v>
      </c>
      <c r="EA19" s="34">
        <f t="shared" si="62"/>
        <v>3.4303449325718809E-3</v>
      </c>
      <c r="EB19" s="34">
        <f t="shared" si="65"/>
        <v>2.8150563710547818E-3</v>
      </c>
      <c r="ED19" s="34">
        <f t="shared" si="66"/>
        <v>2.8150563710547818E-3</v>
      </c>
      <c r="EE19" s="47">
        <v>443454.14999999991</v>
      </c>
      <c r="EF19" s="48"/>
      <c r="EG19" s="33" t="s">
        <v>23</v>
      </c>
      <c r="EH19" s="46">
        <f t="shared" si="67"/>
        <v>2.8E-3</v>
      </c>
    </row>
    <row r="20" spans="1:138" ht="14.4">
      <c r="A20" s="49" t="s">
        <v>24</v>
      </c>
      <c r="B20" s="50">
        <v>0.47000000000000003</v>
      </c>
      <c r="C20" s="44">
        <f t="shared" si="63"/>
        <v>8.8231422837334161E-3</v>
      </c>
      <c r="D20" s="51">
        <v>1.37</v>
      </c>
      <c r="E20" s="44">
        <f t="shared" si="63"/>
        <v>4.2224437667787423E-3</v>
      </c>
      <c r="F20" s="51">
        <v>16.669999999999998</v>
      </c>
      <c r="G20" s="44">
        <f t="shared" si="0"/>
        <v>0.46707456929131796</v>
      </c>
      <c r="H20" s="51"/>
      <c r="I20" s="44">
        <f t="shared" si="1"/>
        <v>0</v>
      </c>
      <c r="J20" s="51">
        <v>1334.1499999999999</v>
      </c>
      <c r="K20" s="44">
        <f t="shared" si="2"/>
        <v>58.393186527484552</v>
      </c>
      <c r="L20" s="51"/>
      <c r="M20" s="44">
        <f t="shared" si="3"/>
        <v>0</v>
      </c>
      <c r="N20" s="51"/>
      <c r="O20" s="44">
        <f t="shared" si="4"/>
        <v>0</v>
      </c>
      <c r="P20" s="51"/>
      <c r="Q20" s="44">
        <f t="shared" si="5"/>
        <v>0</v>
      </c>
      <c r="R20" s="51"/>
      <c r="S20" s="44">
        <f t="shared" si="6"/>
        <v>0</v>
      </c>
      <c r="T20" s="51"/>
      <c r="U20" s="44">
        <f t="shared" si="7"/>
        <v>0</v>
      </c>
      <c r="V20" s="51">
        <v>3.1500000000000004</v>
      </c>
      <c r="W20" s="44">
        <f t="shared" si="8"/>
        <v>5.0636288998357967E-2</v>
      </c>
      <c r="X20" s="51">
        <v>0.98</v>
      </c>
      <c r="Y20" s="44">
        <f t="shared" si="9"/>
        <v>3.1098339719029377E-3</v>
      </c>
      <c r="Z20" s="51"/>
      <c r="AA20" s="44">
        <f t="shared" si="10"/>
        <v>0</v>
      </c>
      <c r="AB20" s="51"/>
      <c r="AC20" s="44">
        <f t="shared" si="11"/>
        <v>0</v>
      </c>
      <c r="AD20" s="51"/>
      <c r="AE20" s="44">
        <f t="shared" si="12"/>
        <v>0</v>
      </c>
      <c r="AF20" s="51"/>
      <c r="AG20" s="44">
        <f t="shared" si="13"/>
        <v>0</v>
      </c>
      <c r="AH20" s="51">
        <v>4.3600000000000003</v>
      </c>
      <c r="AI20" s="44">
        <f t="shared" si="14"/>
        <v>4.0910157166314806E-3</v>
      </c>
      <c r="AJ20" s="51"/>
      <c r="AK20" s="44">
        <f t="shared" si="15"/>
        <v>0</v>
      </c>
      <c r="AL20" s="51"/>
      <c r="AM20" s="44">
        <f t="shared" si="16"/>
        <v>0</v>
      </c>
      <c r="AN20" s="51">
        <v>14.950000000000001</v>
      </c>
      <c r="AO20" s="44">
        <f t="shared" si="17"/>
        <v>2.9224333411525534E-2</v>
      </c>
      <c r="AP20" s="51">
        <v>10.73</v>
      </c>
      <c r="AQ20" s="44">
        <f t="shared" si="18"/>
        <v>0.28183484504913081</v>
      </c>
      <c r="AR20" s="51">
        <v>4.83</v>
      </c>
      <c r="AS20" s="44">
        <f t="shared" si="19"/>
        <v>3.4619594964422552E-2</v>
      </c>
      <c r="AT20" s="51"/>
      <c r="AU20" s="44">
        <f t="shared" si="20"/>
        <v>0</v>
      </c>
      <c r="AV20" s="51"/>
      <c r="AW20" s="44">
        <f t="shared" si="21"/>
        <v>0</v>
      </c>
      <c r="AX20" s="51"/>
      <c r="AY20" s="44">
        <f t="shared" si="22"/>
        <v>0</v>
      </c>
      <c r="AZ20" s="51"/>
      <c r="BA20" s="44">
        <f t="shared" si="23"/>
        <v>0</v>
      </c>
      <c r="BB20" s="51"/>
      <c r="BC20" s="44">
        <f t="shared" si="24"/>
        <v>0</v>
      </c>
      <c r="BD20" s="51"/>
      <c r="BE20" s="44">
        <f t="shared" si="25"/>
        <v>0</v>
      </c>
      <c r="BF20" s="51"/>
      <c r="BG20" s="44">
        <f t="shared" si="26"/>
        <v>0</v>
      </c>
      <c r="BH20" s="51"/>
      <c r="BI20" s="44">
        <f t="shared" si="27"/>
        <v>0</v>
      </c>
      <c r="BJ20" s="51"/>
      <c r="BK20" s="44">
        <f t="shared" si="28"/>
        <v>0</v>
      </c>
      <c r="BL20" s="51">
        <v>14.52</v>
      </c>
      <c r="BM20" s="44">
        <f t="shared" si="29"/>
        <v>0.26548283681288609</v>
      </c>
      <c r="BN20" s="51">
        <v>26.450000000000003</v>
      </c>
      <c r="BO20" s="44">
        <f t="shared" si="30"/>
        <v>0.18493008314436887</v>
      </c>
      <c r="BP20" s="51"/>
      <c r="BQ20" s="44">
        <f t="shared" si="31"/>
        <v>0</v>
      </c>
      <c r="BR20" s="51"/>
      <c r="BS20" s="44">
        <f t="shared" si="32"/>
        <v>0</v>
      </c>
      <c r="BT20" s="51"/>
      <c r="BU20" s="44">
        <f t="shared" si="33"/>
        <v>0</v>
      </c>
      <c r="BV20" s="51">
        <v>0.23</v>
      </c>
      <c r="BW20" s="44">
        <f t="shared" si="34"/>
        <v>8.1318581072275659E-3</v>
      </c>
      <c r="BX20" s="51"/>
      <c r="BY20" s="44">
        <f t="shared" si="35"/>
        <v>0</v>
      </c>
      <c r="BZ20" s="51"/>
      <c r="CA20" s="44">
        <f t="shared" si="36"/>
        <v>0</v>
      </c>
      <c r="CB20" s="51">
        <v>5050.0999999999995</v>
      </c>
      <c r="CC20" s="44">
        <f t="shared" si="37"/>
        <v>82.628307529908511</v>
      </c>
      <c r="CD20" s="51"/>
      <c r="CE20" s="44">
        <f t="shared" si="38"/>
        <v>0</v>
      </c>
      <c r="CF20" s="51"/>
      <c r="CG20" s="44">
        <f t="shared" si="39"/>
        <v>0</v>
      </c>
      <c r="CH20" s="51">
        <v>3.06</v>
      </c>
      <c r="CI20" s="44">
        <f t="shared" si="40"/>
        <v>2.3727422003284072E-2</v>
      </c>
      <c r="CJ20" s="51"/>
      <c r="CK20" s="44">
        <f t="shared" si="41"/>
        <v>0</v>
      </c>
      <c r="CL20" s="51"/>
      <c r="CM20" s="44">
        <f t="shared" si="42"/>
        <v>0</v>
      </c>
      <c r="CN20" s="51">
        <v>9.91</v>
      </c>
      <c r="CO20" s="44">
        <f t="shared" si="43"/>
        <v>0.23537121745249825</v>
      </c>
      <c r="CP20" s="51">
        <v>7.1499999999999995</v>
      </c>
      <c r="CQ20" s="44">
        <f t="shared" si="44"/>
        <v>0.24412906925222194</v>
      </c>
      <c r="CR20" s="51"/>
      <c r="CS20" s="44">
        <f t="shared" si="45"/>
        <v>0</v>
      </c>
      <c r="CT20" s="51"/>
      <c r="CU20" s="44">
        <f t="shared" si="46"/>
        <v>0</v>
      </c>
      <c r="CV20" s="51"/>
      <c r="CW20" s="44">
        <f t="shared" si="47"/>
        <v>0</v>
      </c>
      <c r="CX20" s="51"/>
      <c r="CY20" s="44">
        <f t="shared" si="48"/>
        <v>0</v>
      </c>
      <c r="CZ20" s="51"/>
      <c r="DA20" s="44">
        <f t="shared" si="49"/>
        <v>0</v>
      </c>
      <c r="DB20" s="51"/>
      <c r="DC20" s="44">
        <f t="shared" si="50"/>
        <v>0</v>
      </c>
      <c r="DD20" s="51"/>
      <c r="DE20" s="44">
        <f t="shared" si="51"/>
        <v>0</v>
      </c>
      <c r="DF20" s="51"/>
      <c r="DG20" s="44">
        <f t="shared" si="52"/>
        <v>0</v>
      </c>
      <c r="DH20" s="51"/>
      <c r="DI20" s="44">
        <f t="shared" si="53"/>
        <v>0</v>
      </c>
      <c r="DJ20" s="51"/>
      <c r="DK20" s="44">
        <f t="shared" si="54"/>
        <v>0</v>
      </c>
      <c r="DL20" s="51"/>
      <c r="DM20" s="44">
        <f t="shared" si="55"/>
        <v>0</v>
      </c>
      <c r="DN20" s="51"/>
      <c r="DO20" s="44">
        <f t="shared" si="56"/>
        <v>0</v>
      </c>
      <c r="DP20" s="51">
        <v>4.53</v>
      </c>
      <c r="DQ20" s="44">
        <f t="shared" si="57"/>
        <v>3.6070451168973339E-2</v>
      </c>
      <c r="DR20" s="51"/>
      <c r="DS20" s="44">
        <f t="shared" si="58"/>
        <v>0</v>
      </c>
      <c r="DT20" s="51">
        <v>1.23</v>
      </c>
      <c r="DU20" s="44">
        <f t="shared" si="59"/>
        <v>4.2477910704511691E-3</v>
      </c>
      <c r="DV20" s="51"/>
      <c r="DW20" s="44">
        <f t="shared" si="60"/>
        <v>0</v>
      </c>
      <c r="DX20" s="51"/>
      <c r="DY20" s="44">
        <f t="shared" si="61"/>
        <v>0</v>
      </c>
      <c r="DZ20" s="45">
        <f t="shared" si="64"/>
        <v>142.90722085385914</v>
      </c>
      <c r="EA20" s="34">
        <f t="shared" si="62"/>
        <v>5.1425438609592212E-5</v>
      </c>
      <c r="EB20" s="34">
        <f t="shared" si="65"/>
        <v>4.2201443714198743E-5</v>
      </c>
      <c r="ED20" s="34">
        <f t="shared" si="66"/>
        <v>4.2201443714198743E-5</v>
      </c>
      <c r="EE20" s="47">
        <v>6508.8399999999983</v>
      </c>
      <c r="EF20" s="48"/>
      <c r="EG20" s="33" t="s">
        <v>24</v>
      </c>
      <c r="EH20" s="46">
        <f t="shared" si="67"/>
        <v>0</v>
      </c>
    </row>
    <row r="21" spans="1:138" ht="14.4">
      <c r="A21" s="49" t="s">
        <v>25</v>
      </c>
      <c r="B21" s="50">
        <v>15662.36</v>
      </c>
      <c r="C21" s="44">
        <f t="shared" si="63"/>
        <v>294.0238952745849</v>
      </c>
      <c r="D21" s="51">
        <v>7060.29</v>
      </c>
      <c r="E21" s="44">
        <f t="shared" si="63"/>
        <v>21.760348541715537</v>
      </c>
      <c r="F21" s="51">
        <v>94511.09</v>
      </c>
      <c r="G21" s="44">
        <f t="shared" si="0"/>
        <v>2648.0939805040789</v>
      </c>
      <c r="H21" s="51">
        <v>5519.0800000000017</v>
      </c>
      <c r="I21" s="44">
        <f t="shared" si="1"/>
        <v>21.253787629994534</v>
      </c>
      <c r="J21" s="51">
        <v>17687.03</v>
      </c>
      <c r="K21" s="44">
        <f t="shared" si="2"/>
        <v>774.12737841113449</v>
      </c>
      <c r="L21" s="51"/>
      <c r="M21" s="44">
        <f t="shared" si="3"/>
        <v>0</v>
      </c>
      <c r="N21" s="51">
        <v>0.54999999999999993</v>
      </c>
      <c r="O21" s="44">
        <f t="shared" si="4"/>
        <v>1.791904501264107E-3</v>
      </c>
      <c r="P21" s="51">
        <v>3746.9300000000003</v>
      </c>
      <c r="Q21" s="44">
        <f t="shared" si="5"/>
        <v>13.110885722104934</v>
      </c>
      <c r="R21" s="51">
        <v>4260.1100000000006</v>
      </c>
      <c r="S21" s="44">
        <f t="shared" si="6"/>
        <v>2.7758946490473586</v>
      </c>
      <c r="T21" s="51">
        <v>81.419999999999987</v>
      </c>
      <c r="U21" s="44">
        <f t="shared" si="7"/>
        <v>1.7449264993353661</v>
      </c>
      <c r="V21" s="51">
        <v>12642.880000000003</v>
      </c>
      <c r="W21" s="44">
        <f t="shared" si="8"/>
        <v>203.23445252430477</v>
      </c>
      <c r="X21" s="51">
        <v>2648.6200000000003</v>
      </c>
      <c r="Y21" s="44">
        <f t="shared" si="9"/>
        <v>8.4048657700628162</v>
      </c>
      <c r="Z21" s="51"/>
      <c r="AA21" s="44">
        <f t="shared" si="10"/>
        <v>0</v>
      </c>
      <c r="AB21" s="51"/>
      <c r="AC21" s="44">
        <f t="shared" si="11"/>
        <v>0</v>
      </c>
      <c r="AD21" s="51">
        <v>3195.06</v>
      </c>
      <c r="AE21" s="44">
        <f t="shared" si="12"/>
        <v>9.8890550473062788</v>
      </c>
      <c r="AF21" s="51"/>
      <c r="AG21" s="44">
        <f t="shared" si="13"/>
        <v>0</v>
      </c>
      <c r="AH21" s="51">
        <v>5213.2899999999981</v>
      </c>
      <c r="AI21" s="44">
        <f t="shared" si="14"/>
        <v>4.8916631480178259</v>
      </c>
      <c r="AJ21" s="51">
        <v>33212.959999999999</v>
      </c>
      <c r="AK21" s="44">
        <f t="shared" si="15"/>
        <v>288.26636640863239</v>
      </c>
      <c r="AL21" s="51">
        <v>217.42</v>
      </c>
      <c r="AM21" s="44">
        <f t="shared" si="16"/>
        <v>0.54543422733077895</v>
      </c>
      <c r="AN21" s="51">
        <v>16392.920000000002</v>
      </c>
      <c r="AO21" s="44">
        <f t="shared" si="17"/>
        <v>32.044960512940811</v>
      </c>
      <c r="AP21" s="51">
        <v>11880.050000000001</v>
      </c>
      <c r="AQ21" s="44">
        <f t="shared" si="18"/>
        <v>312.0421296296297</v>
      </c>
      <c r="AR21" s="51">
        <v>4506.2699999999995</v>
      </c>
      <c r="AS21" s="44">
        <f t="shared" si="19"/>
        <v>32.29922198764563</v>
      </c>
      <c r="AT21" s="51"/>
      <c r="AU21" s="44">
        <f t="shared" si="20"/>
        <v>0</v>
      </c>
      <c r="AV21" s="51">
        <v>714.63</v>
      </c>
      <c r="AW21" s="44">
        <f t="shared" si="21"/>
        <v>3.7531718664477283</v>
      </c>
      <c r="AX21" s="51"/>
      <c r="AY21" s="44">
        <f t="shared" si="22"/>
        <v>0</v>
      </c>
      <c r="AZ21" s="51"/>
      <c r="BA21" s="44">
        <f t="shared" si="23"/>
        <v>0</v>
      </c>
      <c r="BB21" s="51"/>
      <c r="BC21" s="44">
        <f t="shared" si="24"/>
        <v>0</v>
      </c>
      <c r="BD21" s="51">
        <v>1552.5900000000001</v>
      </c>
      <c r="BE21" s="44">
        <f t="shared" si="25"/>
        <v>19.130683204316213</v>
      </c>
      <c r="BF21" s="51">
        <v>35616.5</v>
      </c>
      <c r="BG21" s="44">
        <f t="shared" si="26"/>
        <v>251.80430122240466</v>
      </c>
      <c r="BH21" s="51"/>
      <c r="BI21" s="44">
        <f t="shared" si="27"/>
        <v>0</v>
      </c>
      <c r="BJ21" s="51"/>
      <c r="BK21" s="44">
        <f t="shared" si="28"/>
        <v>0</v>
      </c>
      <c r="BL21" s="51">
        <v>5339.1999999999989</v>
      </c>
      <c r="BM21" s="44">
        <f t="shared" si="29"/>
        <v>97.621622748716334</v>
      </c>
      <c r="BN21" s="51">
        <v>6484.11</v>
      </c>
      <c r="BO21" s="44">
        <f t="shared" si="30"/>
        <v>45.334858276643985</v>
      </c>
      <c r="BP21" s="51"/>
      <c r="BQ21" s="44">
        <f t="shared" si="31"/>
        <v>0</v>
      </c>
      <c r="BR21" s="51"/>
      <c r="BS21" s="44">
        <f t="shared" si="32"/>
        <v>0</v>
      </c>
      <c r="BT21" s="51"/>
      <c r="BU21" s="44">
        <f t="shared" si="33"/>
        <v>0</v>
      </c>
      <c r="BV21" s="51">
        <v>65.41</v>
      </c>
      <c r="BW21" s="44">
        <f t="shared" si="34"/>
        <v>2.3126297338858914</v>
      </c>
      <c r="BX21" s="51">
        <v>136.59000000000003</v>
      </c>
      <c r="BY21" s="44">
        <f t="shared" si="35"/>
        <v>10.004744897959187</v>
      </c>
      <c r="BZ21" s="51">
        <v>19</v>
      </c>
      <c r="CA21" s="44">
        <f t="shared" si="36"/>
        <v>0.26630307295331929</v>
      </c>
      <c r="CB21" s="51">
        <v>10310.539999999999</v>
      </c>
      <c r="CC21" s="44">
        <f t="shared" si="37"/>
        <v>168.69813863476423</v>
      </c>
      <c r="CD21" s="51">
        <v>9056.11</v>
      </c>
      <c r="CE21" s="44">
        <f t="shared" si="38"/>
        <v>42.191979109651527</v>
      </c>
      <c r="CF21" s="51"/>
      <c r="CG21" s="44">
        <f t="shared" si="39"/>
        <v>0</v>
      </c>
      <c r="CH21" s="51">
        <v>1319.2</v>
      </c>
      <c r="CI21" s="44">
        <f t="shared" si="40"/>
        <v>10.229155263638022</v>
      </c>
      <c r="CJ21" s="51">
        <v>2397.9799999999991</v>
      </c>
      <c r="CK21" s="44">
        <f t="shared" si="41"/>
        <v>13.843995360596342</v>
      </c>
      <c r="CL21" s="51">
        <v>1783.9499999999996</v>
      </c>
      <c r="CM21" s="44">
        <f t="shared" si="42"/>
        <v>4.9868021346469611</v>
      </c>
      <c r="CN21" s="51">
        <v>3280.25</v>
      </c>
      <c r="CO21" s="44">
        <f t="shared" si="43"/>
        <v>77.908823011963406</v>
      </c>
      <c r="CP21" s="51">
        <v>9015.42</v>
      </c>
      <c r="CQ21" s="44">
        <f t="shared" si="44"/>
        <v>307.82183126124011</v>
      </c>
      <c r="CR21" s="51"/>
      <c r="CS21" s="44">
        <f t="shared" si="45"/>
        <v>0</v>
      </c>
      <c r="CT21" s="51">
        <v>8803.09</v>
      </c>
      <c r="CU21" s="44">
        <f t="shared" si="46"/>
        <v>30.401371621445513</v>
      </c>
      <c r="CV21" s="51"/>
      <c r="CW21" s="44">
        <f t="shared" si="47"/>
        <v>0</v>
      </c>
      <c r="CX21" s="51"/>
      <c r="CY21" s="44">
        <f t="shared" si="48"/>
        <v>0</v>
      </c>
      <c r="CZ21" s="51">
        <v>5794.72</v>
      </c>
      <c r="DA21" s="44">
        <f t="shared" si="49"/>
        <v>86.429184455391351</v>
      </c>
      <c r="DB21" s="51">
        <v>4954.0600000000004</v>
      </c>
      <c r="DC21" s="44">
        <f t="shared" si="50"/>
        <v>43.094782625693959</v>
      </c>
      <c r="DD21" s="51">
        <v>2.1</v>
      </c>
      <c r="DE21" s="44">
        <f t="shared" si="51"/>
        <v>5.3366174055829232E-3</v>
      </c>
      <c r="DF21" s="51">
        <v>3603.55</v>
      </c>
      <c r="DG21" s="44">
        <f t="shared" si="52"/>
        <v>21.367519613209272</v>
      </c>
      <c r="DH21" s="51">
        <v>1144.8900000000001</v>
      </c>
      <c r="DI21" s="44">
        <f t="shared" si="53"/>
        <v>0.59680975838611305</v>
      </c>
      <c r="DJ21" s="51">
        <v>4641.88</v>
      </c>
      <c r="DK21" s="44">
        <f t="shared" si="54"/>
        <v>4.5369849089060912</v>
      </c>
      <c r="DL21" s="51">
        <v>5206.1399999999994</v>
      </c>
      <c r="DM21" s="44">
        <f t="shared" si="55"/>
        <v>28.122410274454605</v>
      </c>
      <c r="DN21" s="51">
        <v>0.59000000000000008</v>
      </c>
      <c r="DO21" s="44">
        <f t="shared" si="56"/>
        <v>6.7277869002006947E-4</v>
      </c>
      <c r="DP21" s="51">
        <v>5120.55</v>
      </c>
      <c r="DQ21" s="44">
        <f t="shared" si="57"/>
        <v>40.772748064743141</v>
      </c>
      <c r="DR21" s="51">
        <v>9912.2100000000009</v>
      </c>
      <c r="DS21" s="44">
        <f t="shared" si="58"/>
        <v>47.149329501915716</v>
      </c>
      <c r="DT21" s="51">
        <v>13895.27</v>
      </c>
      <c r="DU21" s="44">
        <f t="shared" si="59"/>
        <v>47.987157583339851</v>
      </c>
      <c r="DV21" s="51">
        <v>1046.31</v>
      </c>
      <c r="DW21" s="44">
        <f t="shared" si="60"/>
        <v>2.3862205801860976</v>
      </c>
      <c r="DX21" s="51"/>
      <c r="DY21" s="44">
        <f t="shared" si="61"/>
        <v>0</v>
      </c>
      <c r="DZ21" s="45">
        <f t="shared" si="64"/>
        <v>6077.2706065760576</v>
      </c>
      <c r="EA21" s="34">
        <f t="shared" si="62"/>
        <v>2.1869175303041843E-3</v>
      </c>
      <c r="EB21" s="34">
        <f t="shared" si="65"/>
        <v>1.7946580439182063E-3</v>
      </c>
      <c r="ED21" s="34">
        <f t="shared" si="66"/>
        <v>1.7946580439182063E-3</v>
      </c>
      <c r="EE21" s="47">
        <v>389655.16999999993</v>
      </c>
      <c r="EF21" s="48"/>
      <c r="EG21" s="33" t="s">
        <v>25</v>
      </c>
      <c r="EH21" s="46">
        <f t="shared" si="67"/>
        <v>1.8E-3</v>
      </c>
    </row>
    <row r="22" spans="1:138" ht="14.4">
      <c r="A22" s="49" t="s">
        <v>26</v>
      </c>
      <c r="B22" s="50">
        <v>17244</v>
      </c>
      <c r="C22" s="44">
        <f t="shared" si="63"/>
        <v>323.71545859723199</v>
      </c>
      <c r="D22" s="51">
        <v>6253.76</v>
      </c>
      <c r="E22" s="44">
        <f t="shared" si="63"/>
        <v>19.274561993379727</v>
      </c>
      <c r="F22" s="51">
        <v>89534.180000000022</v>
      </c>
      <c r="G22" s="44">
        <f t="shared" si="0"/>
        <v>2508.6465843042201</v>
      </c>
      <c r="H22" s="51">
        <v>4898.93</v>
      </c>
      <c r="I22" s="44">
        <f t="shared" si="1"/>
        <v>18.865611267495503</v>
      </c>
      <c r="J22" s="51">
        <v>18669.219999999998</v>
      </c>
      <c r="K22" s="44">
        <f t="shared" si="2"/>
        <v>817.11595081710834</v>
      </c>
      <c r="L22" s="51"/>
      <c r="M22" s="44">
        <f t="shared" si="3"/>
        <v>0</v>
      </c>
      <c r="N22" s="51">
        <v>0.61</v>
      </c>
      <c r="O22" s="44">
        <f t="shared" si="4"/>
        <v>1.9873849923111005E-3</v>
      </c>
      <c r="P22" s="51">
        <v>4131.3899999999994</v>
      </c>
      <c r="Q22" s="44">
        <f t="shared" si="5"/>
        <v>14.456150011728827</v>
      </c>
      <c r="R22" s="51">
        <v>4694.1900000000005</v>
      </c>
      <c r="S22" s="44">
        <f t="shared" si="6"/>
        <v>3.0587418875596217</v>
      </c>
      <c r="T22" s="51">
        <v>89.649999999999991</v>
      </c>
      <c r="U22" s="44">
        <f t="shared" si="7"/>
        <v>1.9213050929183935</v>
      </c>
      <c r="V22" s="51">
        <v>13928.319999999998</v>
      </c>
      <c r="W22" s="44">
        <f t="shared" si="8"/>
        <v>223.89791643860605</v>
      </c>
      <c r="X22" s="51">
        <v>2894.66</v>
      </c>
      <c r="Y22" s="44">
        <f t="shared" si="9"/>
        <v>9.1856244950087316</v>
      </c>
      <c r="Z22" s="51"/>
      <c r="AA22" s="44">
        <f t="shared" si="10"/>
        <v>0</v>
      </c>
      <c r="AB22" s="51"/>
      <c r="AC22" s="44">
        <f t="shared" si="11"/>
        <v>0</v>
      </c>
      <c r="AD22" s="51">
        <v>3872.41</v>
      </c>
      <c r="AE22" s="44">
        <f t="shared" si="12"/>
        <v>11.985526298642062</v>
      </c>
      <c r="AF22" s="51"/>
      <c r="AG22" s="44">
        <f t="shared" si="13"/>
        <v>0</v>
      </c>
      <c r="AH22" s="51">
        <v>5007.3500000000004</v>
      </c>
      <c r="AI22" s="44">
        <f t="shared" si="14"/>
        <v>4.6984283368519826</v>
      </c>
      <c r="AJ22" s="51">
        <v>40926.229999999996</v>
      </c>
      <c r="AK22" s="44">
        <f t="shared" si="15"/>
        <v>355.21241144733756</v>
      </c>
      <c r="AL22" s="51">
        <v>237.65</v>
      </c>
      <c r="AM22" s="44">
        <f t="shared" si="16"/>
        <v>0.59618454661558107</v>
      </c>
      <c r="AN22" s="51">
        <v>14850.17</v>
      </c>
      <c r="AO22" s="44">
        <f t="shared" si="17"/>
        <v>29.029185237313317</v>
      </c>
      <c r="AP22" s="51">
        <v>10764.940000000002</v>
      </c>
      <c r="AQ22" s="44">
        <f t="shared" si="18"/>
        <v>282.75258125472419</v>
      </c>
      <c r="AR22" s="51">
        <v>4075.5000000000005</v>
      </c>
      <c r="AS22" s="44">
        <f t="shared" si="19"/>
        <v>29.211627179607479</v>
      </c>
      <c r="AT22" s="51"/>
      <c r="AU22" s="44">
        <f t="shared" si="20"/>
        <v>0</v>
      </c>
      <c r="AV22" s="51">
        <v>686.84999999999991</v>
      </c>
      <c r="AW22" s="44">
        <f t="shared" si="21"/>
        <v>3.607273829071858</v>
      </c>
      <c r="AX22" s="51"/>
      <c r="AY22" s="44">
        <f t="shared" si="22"/>
        <v>0</v>
      </c>
      <c r="AZ22" s="51"/>
      <c r="BA22" s="44">
        <f t="shared" si="23"/>
        <v>0</v>
      </c>
      <c r="BB22" s="51"/>
      <c r="BC22" s="44">
        <f t="shared" si="24"/>
        <v>0</v>
      </c>
      <c r="BD22" s="51">
        <v>1896.11</v>
      </c>
      <c r="BE22" s="44">
        <f t="shared" si="25"/>
        <v>23.363463458180206</v>
      </c>
      <c r="BF22" s="51">
        <v>68442.209999999992</v>
      </c>
      <c r="BG22" s="44">
        <f t="shared" si="26"/>
        <v>483.87805829228239</v>
      </c>
      <c r="BH22" s="51"/>
      <c r="BI22" s="44">
        <f t="shared" si="27"/>
        <v>0</v>
      </c>
      <c r="BJ22" s="51"/>
      <c r="BK22" s="44">
        <f t="shared" si="28"/>
        <v>0</v>
      </c>
      <c r="BL22" s="51">
        <v>5914.72</v>
      </c>
      <c r="BM22" s="44">
        <f t="shared" si="29"/>
        <v>108.1443970078453</v>
      </c>
      <c r="BN22" s="51">
        <v>7185.04</v>
      </c>
      <c r="BO22" s="44">
        <f t="shared" si="30"/>
        <v>50.235540438397578</v>
      </c>
      <c r="BP22" s="51"/>
      <c r="BQ22" s="44">
        <f t="shared" si="31"/>
        <v>0</v>
      </c>
      <c r="BR22" s="51"/>
      <c r="BS22" s="44">
        <f t="shared" si="32"/>
        <v>0</v>
      </c>
      <c r="BT22" s="51"/>
      <c r="BU22" s="44">
        <f t="shared" si="33"/>
        <v>0</v>
      </c>
      <c r="BV22" s="51">
        <v>70.990000000000009</v>
      </c>
      <c r="BW22" s="44">
        <f t="shared" si="34"/>
        <v>2.5099156827481952</v>
      </c>
      <c r="BX22" s="51">
        <v>149.43</v>
      </c>
      <c r="BY22" s="44">
        <f t="shared" si="35"/>
        <v>10.945230471498945</v>
      </c>
      <c r="BZ22" s="51">
        <v>20.97</v>
      </c>
      <c r="CA22" s="44">
        <f t="shared" si="36"/>
        <v>0.29391449683321602</v>
      </c>
      <c r="CB22" s="51">
        <v>9414.0300000000007</v>
      </c>
      <c r="CC22" s="44">
        <f t="shared" si="37"/>
        <v>154.02969563687546</v>
      </c>
      <c r="CD22" s="51">
        <v>9965.6299999999992</v>
      </c>
      <c r="CE22" s="44">
        <f t="shared" si="38"/>
        <v>46.429388862824823</v>
      </c>
      <c r="CF22" s="51"/>
      <c r="CG22" s="44">
        <f t="shared" si="39"/>
        <v>0</v>
      </c>
      <c r="CH22" s="51">
        <v>1638.3199999999997</v>
      </c>
      <c r="CI22" s="44">
        <f t="shared" si="40"/>
        <v>12.703630724320378</v>
      </c>
      <c r="CJ22" s="51">
        <v>2640.54</v>
      </c>
      <c r="CK22" s="44">
        <f t="shared" si="41"/>
        <v>15.244340448823207</v>
      </c>
      <c r="CL22" s="51">
        <v>1964.44</v>
      </c>
      <c r="CM22" s="44">
        <f t="shared" si="42"/>
        <v>5.4913386504026898</v>
      </c>
      <c r="CN22" s="51">
        <v>4182.28</v>
      </c>
      <c r="CO22" s="44">
        <f t="shared" si="43"/>
        <v>99.332828993666439</v>
      </c>
      <c r="CP22" s="51">
        <v>10787.800000000001</v>
      </c>
      <c r="CQ22" s="44">
        <f t="shared" si="44"/>
        <v>368.33784241666018</v>
      </c>
      <c r="CR22" s="51"/>
      <c r="CS22" s="44">
        <f t="shared" si="45"/>
        <v>0</v>
      </c>
      <c r="CT22" s="51">
        <v>11153.900000000001</v>
      </c>
      <c r="CU22" s="44">
        <f t="shared" si="46"/>
        <v>38.519867333906745</v>
      </c>
      <c r="CV22" s="51"/>
      <c r="CW22" s="44">
        <f t="shared" si="47"/>
        <v>0</v>
      </c>
      <c r="CX22" s="51"/>
      <c r="CY22" s="44">
        <f t="shared" si="48"/>
        <v>0</v>
      </c>
      <c r="CZ22" s="51">
        <v>6385.8899999999994</v>
      </c>
      <c r="DA22" s="44">
        <f t="shared" si="49"/>
        <v>95.246580459770101</v>
      </c>
      <c r="DB22" s="51">
        <v>5435.35</v>
      </c>
      <c r="DC22" s="44">
        <f t="shared" si="50"/>
        <v>47.281467472046295</v>
      </c>
      <c r="DD22" s="51">
        <v>2.34</v>
      </c>
      <c r="DE22" s="44">
        <f t="shared" si="51"/>
        <v>5.9465165376495419E-3</v>
      </c>
      <c r="DF22" s="51">
        <v>3965.12</v>
      </c>
      <c r="DG22" s="44">
        <f t="shared" si="52"/>
        <v>23.511476008027731</v>
      </c>
      <c r="DH22" s="51">
        <v>1226.4500000000003</v>
      </c>
      <c r="DI22" s="44">
        <f t="shared" si="53"/>
        <v>0.63932546198556062</v>
      </c>
      <c r="DJ22" s="51">
        <v>3797.1299999999997</v>
      </c>
      <c r="DK22" s="44">
        <f t="shared" si="54"/>
        <v>3.7113241848463523</v>
      </c>
      <c r="DL22" s="51">
        <v>5743.65</v>
      </c>
      <c r="DM22" s="44">
        <f t="shared" si="55"/>
        <v>31.025919735710374</v>
      </c>
      <c r="DN22" s="51">
        <v>0.65999999999999992</v>
      </c>
      <c r="DO22" s="44">
        <f t="shared" si="56"/>
        <v>7.52599890530925E-4</v>
      </c>
      <c r="DP22" s="51">
        <v>4625.8900000000003</v>
      </c>
      <c r="DQ22" s="44">
        <f t="shared" si="57"/>
        <v>36.833982198243291</v>
      </c>
      <c r="DR22" s="51">
        <v>11860.42</v>
      </c>
      <c r="DS22" s="44">
        <f t="shared" si="58"/>
        <v>56.416364323507189</v>
      </c>
      <c r="DT22" s="51">
        <v>15807.070000000003</v>
      </c>
      <c r="DU22" s="44">
        <f t="shared" si="59"/>
        <v>54.589537232517543</v>
      </c>
      <c r="DV22" s="51">
        <v>1277.8700000000001</v>
      </c>
      <c r="DW22" s="44">
        <f t="shared" si="60"/>
        <v>2.9143176427659192</v>
      </c>
      <c r="DX22" s="51"/>
      <c r="DY22" s="44">
        <f t="shared" si="61"/>
        <v>0</v>
      </c>
      <c r="DZ22" s="45">
        <f t="shared" si="64"/>
        <v>6428.8695571715361</v>
      </c>
      <c r="EA22" s="34">
        <f t="shared" si="62"/>
        <v>2.3134410897227464E-3</v>
      </c>
      <c r="EB22" s="34">
        <f t="shared" si="65"/>
        <v>1.8984875301741888E-3</v>
      </c>
      <c r="ED22" s="34">
        <f t="shared" si="66"/>
        <v>1.8984875301741888E-3</v>
      </c>
      <c r="EE22" s="47">
        <v>438314.26</v>
      </c>
      <c r="EF22" s="48"/>
      <c r="EG22" s="33" t="s">
        <v>26</v>
      </c>
      <c r="EH22" s="46">
        <f t="shared" si="67"/>
        <v>1.9E-3</v>
      </c>
    </row>
    <row r="23" spans="1:138" ht="14.4">
      <c r="A23" s="49" t="s">
        <v>27</v>
      </c>
      <c r="B23" s="50">
        <v>4212.5400000000009</v>
      </c>
      <c r="C23" s="44">
        <f t="shared" si="63"/>
        <v>79.080510204081648</v>
      </c>
      <c r="D23" s="51">
        <v>765.52</v>
      </c>
      <c r="E23" s="44">
        <f t="shared" si="63"/>
        <v>2.3593906221492427</v>
      </c>
      <c r="F23" s="51">
        <v>9021.7999999999993</v>
      </c>
      <c r="G23" s="44">
        <f t="shared" si="0"/>
        <v>252.78064482497976</v>
      </c>
      <c r="H23" s="51"/>
      <c r="I23" s="44">
        <f t="shared" si="1"/>
        <v>0</v>
      </c>
      <c r="J23" s="51">
        <v>15231.49</v>
      </c>
      <c r="K23" s="44">
        <f t="shared" si="2"/>
        <v>666.65310247087336</v>
      </c>
      <c r="L23" s="51"/>
      <c r="M23" s="44">
        <f t="shared" si="3"/>
        <v>0</v>
      </c>
      <c r="N23" s="51">
        <v>7.0000000000000007E-2</v>
      </c>
      <c r="O23" s="44">
        <f t="shared" si="4"/>
        <v>2.2806057288815912E-4</v>
      </c>
      <c r="P23" s="51">
        <v>484.73</v>
      </c>
      <c r="Q23" s="44">
        <f t="shared" si="5"/>
        <v>1.696119125811244</v>
      </c>
      <c r="R23" s="51">
        <v>553.98</v>
      </c>
      <c r="S23" s="44">
        <f t="shared" si="6"/>
        <v>0.3609742747673782</v>
      </c>
      <c r="T23" s="51">
        <v>10.620000000000001</v>
      </c>
      <c r="U23" s="44">
        <f t="shared" si="7"/>
        <v>0.22759910860896088</v>
      </c>
      <c r="V23" s="51">
        <v>1639.5200000000002</v>
      </c>
      <c r="W23" s="44">
        <f t="shared" si="8"/>
        <v>26.355304297964398</v>
      </c>
      <c r="X23" s="51">
        <v>230.83999999999997</v>
      </c>
      <c r="Y23" s="44">
        <f t="shared" si="9"/>
        <v>0.73252456538170818</v>
      </c>
      <c r="Z23" s="51"/>
      <c r="AA23" s="44">
        <f t="shared" si="10"/>
        <v>0</v>
      </c>
      <c r="AB23" s="51"/>
      <c r="AC23" s="44">
        <f t="shared" si="11"/>
        <v>0</v>
      </c>
      <c r="AD23" s="51"/>
      <c r="AE23" s="44">
        <f t="shared" si="12"/>
        <v>0</v>
      </c>
      <c r="AF23" s="51"/>
      <c r="AG23" s="44">
        <f t="shared" si="13"/>
        <v>0</v>
      </c>
      <c r="AH23" s="51">
        <v>212.78</v>
      </c>
      <c r="AI23" s="44">
        <f t="shared" si="14"/>
        <v>0.19965282664790054</v>
      </c>
      <c r="AJ23" s="51"/>
      <c r="AK23" s="44">
        <f t="shared" si="15"/>
        <v>0</v>
      </c>
      <c r="AL23" s="51">
        <v>30.32</v>
      </c>
      <c r="AM23" s="44">
        <f t="shared" si="16"/>
        <v>7.6062762269658815E-2</v>
      </c>
      <c r="AN23" s="51">
        <v>216.74</v>
      </c>
      <c r="AO23" s="44">
        <f t="shared" si="17"/>
        <v>0.42368441629525377</v>
      </c>
      <c r="AP23" s="51">
        <v>150.64000000000001</v>
      </c>
      <c r="AQ23" s="44">
        <f t="shared" si="18"/>
        <v>3.9567195767195771</v>
      </c>
      <c r="AR23" s="51">
        <v>56.800000000000004</v>
      </c>
      <c r="AS23" s="44">
        <f t="shared" si="19"/>
        <v>0.40712070268720518</v>
      </c>
      <c r="AT23" s="51"/>
      <c r="AU23" s="44">
        <f t="shared" si="20"/>
        <v>0</v>
      </c>
      <c r="AV23" s="51">
        <v>213.45</v>
      </c>
      <c r="AW23" s="44">
        <f t="shared" si="21"/>
        <v>1.1210200172022831</v>
      </c>
      <c r="AX23" s="51"/>
      <c r="AY23" s="44">
        <f t="shared" si="22"/>
        <v>0</v>
      </c>
      <c r="AZ23" s="51"/>
      <c r="BA23" s="44">
        <f t="shared" si="23"/>
        <v>0</v>
      </c>
      <c r="BB23" s="51"/>
      <c r="BC23" s="44">
        <f t="shared" si="24"/>
        <v>0</v>
      </c>
      <c r="BD23" s="51"/>
      <c r="BE23" s="44">
        <f t="shared" si="25"/>
        <v>0</v>
      </c>
      <c r="BF23" s="51"/>
      <c r="BG23" s="44">
        <f t="shared" si="26"/>
        <v>0</v>
      </c>
      <c r="BH23" s="51"/>
      <c r="BI23" s="44">
        <f t="shared" si="27"/>
        <v>0</v>
      </c>
      <c r="BJ23" s="51"/>
      <c r="BK23" s="44">
        <f t="shared" si="28"/>
        <v>0</v>
      </c>
      <c r="BL23" s="51">
        <v>668.75000000000011</v>
      </c>
      <c r="BM23" s="44">
        <f t="shared" si="29"/>
        <v>12.22738616519405</v>
      </c>
      <c r="BN23" s="51">
        <v>799.53000000000009</v>
      </c>
      <c r="BO23" s="44">
        <f t="shared" si="30"/>
        <v>5.5900623582766444</v>
      </c>
      <c r="BP23" s="51"/>
      <c r="BQ23" s="44">
        <f t="shared" si="31"/>
        <v>0</v>
      </c>
      <c r="BR23" s="51"/>
      <c r="BS23" s="44">
        <f t="shared" si="32"/>
        <v>0</v>
      </c>
      <c r="BT23" s="51"/>
      <c r="BU23" s="44">
        <f t="shared" si="33"/>
        <v>0</v>
      </c>
      <c r="BV23" s="51">
        <v>7.8499999999999988</v>
      </c>
      <c r="BW23" s="44">
        <f t="shared" si="34"/>
        <v>0.27754385279015814</v>
      </c>
      <c r="BX23" s="51">
        <v>18.919999999999998</v>
      </c>
      <c r="BY23" s="44">
        <f t="shared" si="35"/>
        <v>1.3858245367112363</v>
      </c>
      <c r="BZ23" s="51">
        <v>2.4700000000000002</v>
      </c>
      <c r="CA23" s="44">
        <f t="shared" si="36"/>
        <v>3.4619399483931508E-2</v>
      </c>
      <c r="CB23" s="51">
        <v>15522.450000000004</v>
      </c>
      <c r="CC23" s="44">
        <f t="shared" si="37"/>
        <v>253.97393560872632</v>
      </c>
      <c r="CD23" s="51">
        <v>1191.99</v>
      </c>
      <c r="CE23" s="44">
        <f t="shared" si="38"/>
        <v>5.5534238408006882</v>
      </c>
      <c r="CF23" s="51"/>
      <c r="CG23" s="44">
        <f t="shared" si="39"/>
        <v>0</v>
      </c>
      <c r="CH23" s="51">
        <v>158.82000000000002</v>
      </c>
      <c r="CI23" s="44">
        <f t="shared" si="40"/>
        <v>1.2314997263273126</v>
      </c>
      <c r="CJ23" s="51">
        <v>160.85</v>
      </c>
      <c r="CK23" s="44">
        <f t="shared" si="41"/>
        <v>0.92861769228764302</v>
      </c>
      <c r="CL23" s="51">
        <v>233.51000000000002</v>
      </c>
      <c r="CM23" s="44">
        <f t="shared" si="42"/>
        <v>0.65274708734068343</v>
      </c>
      <c r="CN23" s="51">
        <v>139.32000000000002</v>
      </c>
      <c r="CO23" s="44">
        <f t="shared" si="43"/>
        <v>3.3089725545390576</v>
      </c>
      <c r="CP23" s="51">
        <v>105.85</v>
      </c>
      <c r="CQ23" s="44">
        <f t="shared" si="44"/>
        <v>3.6141345427059712</v>
      </c>
      <c r="CR23" s="51"/>
      <c r="CS23" s="44">
        <f t="shared" si="45"/>
        <v>0</v>
      </c>
      <c r="CT23" s="51">
        <v>18.689999999999998</v>
      </c>
      <c r="CU23" s="44">
        <f t="shared" si="46"/>
        <v>6.4545703338806784E-2</v>
      </c>
      <c r="CV23" s="51"/>
      <c r="CW23" s="44">
        <f t="shared" si="47"/>
        <v>0</v>
      </c>
      <c r="CX23" s="51"/>
      <c r="CY23" s="44">
        <f t="shared" si="48"/>
        <v>0</v>
      </c>
      <c r="CZ23" s="51">
        <v>753.18999999999994</v>
      </c>
      <c r="DA23" s="44">
        <f t="shared" si="49"/>
        <v>11.233950465243568</v>
      </c>
      <c r="DB23" s="51">
        <v>667.13000000000011</v>
      </c>
      <c r="DC23" s="44">
        <f t="shared" si="50"/>
        <v>5.8032850496520458</v>
      </c>
      <c r="DD23" s="51">
        <v>0.25</v>
      </c>
      <c r="DE23" s="44">
        <f t="shared" si="51"/>
        <v>6.3531159590272891E-4</v>
      </c>
      <c r="DF23" s="51">
        <v>464.69999999999993</v>
      </c>
      <c r="DG23" s="44">
        <f t="shared" si="52"/>
        <v>2.7554734537493153</v>
      </c>
      <c r="DH23" s="51">
        <v>219.87</v>
      </c>
      <c r="DI23" s="44">
        <f t="shared" si="53"/>
        <v>0.11461412151067323</v>
      </c>
      <c r="DJ23" s="51"/>
      <c r="DK23" s="44">
        <f t="shared" si="54"/>
        <v>0</v>
      </c>
      <c r="DL23" s="51">
        <v>671.69000000000017</v>
      </c>
      <c r="DM23" s="44">
        <f t="shared" si="55"/>
        <v>3.6283199754997795</v>
      </c>
      <c r="DN23" s="51">
        <v>0.04</v>
      </c>
      <c r="DO23" s="44">
        <f t="shared" si="56"/>
        <v>4.5612114577631823E-5</v>
      </c>
      <c r="DP23" s="51">
        <v>67.8</v>
      </c>
      <c r="DQ23" s="44">
        <f t="shared" si="57"/>
        <v>0.5398623817343029</v>
      </c>
      <c r="DR23" s="51">
        <v>351.53000000000003</v>
      </c>
      <c r="DS23" s="44">
        <f t="shared" si="58"/>
        <v>1.6721199207652413</v>
      </c>
      <c r="DT23" s="51">
        <v>1158.7399999999998</v>
      </c>
      <c r="DU23" s="44">
        <f t="shared" si="59"/>
        <v>4.0016954674590135</v>
      </c>
      <c r="DV23" s="51"/>
      <c r="DW23" s="44">
        <f t="shared" si="60"/>
        <v>0</v>
      </c>
      <c r="DX23" s="51"/>
      <c r="DY23" s="44">
        <f t="shared" si="61"/>
        <v>0</v>
      </c>
      <c r="DZ23" s="45">
        <f t="shared" si="64"/>
        <v>1355.0239726848449</v>
      </c>
      <c r="EA23" s="34">
        <f t="shared" si="62"/>
        <v>4.8760798583501739E-4</v>
      </c>
      <c r="EB23" s="34">
        <f t="shared" si="65"/>
        <v>4.0014750530434958E-4</v>
      </c>
      <c r="ED23" s="34">
        <f t="shared" si="66"/>
        <v>4.0014750530434958E-4</v>
      </c>
      <c r="EE23" s="47">
        <v>56415.78</v>
      </c>
      <c r="EF23" s="48"/>
      <c r="EG23" s="33" t="s">
        <v>27</v>
      </c>
      <c r="EH23" s="46">
        <f t="shared" si="67"/>
        <v>4.0000000000000002E-4</v>
      </c>
    </row>
    <row r="24" spans="1:138" ht="14.4">
      <c r="A24" s="49" t="s">
        <v>28</v>
      </c>
      <c r="B24" s="50">
        <v>2498.5100000000002</v>
      </c>
      <c r="C24" s="44">
        <f t="shared" si="63"/>
        <v>46.903636653895276</v>
      </c>
      <c r="D24" s="51">
        <v>226.12</v>
      </c>
      <c r="E24" s="44">
        <f t="shared" si="63"/>
        <v>0.69691896682044463</v>
      </c>
      <c r="F24" s="51">
        <v>1618.7499999999995</v>
      </c>
      <c r="G24" s="44">
        <f t="shared" si="0"/>
        <v>45.355546433132623</v>
      </c>
      <c r="H24" s="51"/>
      <c r="I24" s="44">
        <f t="shared" si="1"/>
        <v>0</v>
      </c>
      <c r="J24" s="51">
        <v>15278.920000000002</v>
      </c>
      <c r="K24" s="44">
        <f t="shared" si="2"/>
        <v>668.72902259754483</v>
      </c>
      <c r="L24" s="51"/>
      <c r="M24" s="44">
        <f t="shared" si="3"/>
        <v>0</v>
      </c>
      <c r="N24" s="51">
        <v>0.09</v>
      </c>
      <c r="O24" s="44">
        <f t="shared" si="4"/>
        <v>2.9322073657049027E-4</v>
      </c>
      <c r="P24" s="51">
        <v>588.13</v>
      </c>
      <c r="Q24" s="44">
        <f t="shared" si="5"/>
        <v>2.0579261474704822</v>
      </c>
      <c r="R24" s="51">
        <v>676.88</v>
      </c>
      <c r="S24" s="44">
        <f t="shared" si="6"/>
        <v>0.44105611593296318</v>
      </c>
      <c r="T24" s="51">
        <v>12.38</v>
      </c>
      <c r="U24" s="44">
        <f t="shared" si="7"/>
        <v>0.26531798159876979</v>
      </c>
      <c r="V24" s="51">
        <v>1976.8000000000002</v>
      </c>
      <c r="W24" s="44">
        <f t="shared" si="8"/>
        <v>31.777084473636201</v>
      </c>
      <c r="X24" s="51">
        <v>273.71000000000004</v>
      </c>
      <c r="Y24" s="44">
        <f t="shared" si="9"/>
        <v>0.86856393515260533</v>
      </c>
      <c r="Z24" s="51"/>
      <c r="AA24" s="44">
        <f t="shared" si="10"/>
        <v>0</v>
      </c>
      <c r="AB24" s="51"/>
      <c r="AC24" s="44">
        <f t="shared" si="11"/>
        <v>0</v>
      </c>
      <c r="AD24" s="51"/>
      <c r="AE24" s="44">
        <f t="shared" si="12"/>
        <v>0</v>
      </c>
      <c r="AF24" s="51"/>
      <c r="AG24" s="44">
        <f t="shared" si="13"/>
        <v>0</v>
      </c>
      <c r="AH24" s="51">
        <v>255.29</v>
      </c>
      <c r="AI24" s="44">
        <f t="shared" si="14"/>
        <v>0.23954022988505747</v>
      </c>
      <c r="AJ24" s="51"/>
      <c r="AK24" s="44">
        <f t="shared" si="15"/>
        <v>0</v>
      </c>
      <c r="AL24" s="51">
        <v>35.39</v>
      </c>
      <c r="AM24" s="44">
        <f t="shared" si="16"/>
        <v>8.8781700419631446E-2</v>
      </c>
      <c r="AN24" s="51">
        <v>153.83000000000001</v>
      </c>
      <c r="AO24" s="44">
        <f t="shared" si="17"/>
        <v>0.30070763937759015</v>
      </c>
      <c r="AP24" s="51">
        <v>107.95</v>
      </c>
      <c r="AQ24" s="44">
        <f t="shared" si="18"/>
        <v>2.8354213907785337</v>
      </c>
      <c r="AR24" s="51">
        <v>36.729999999999997</v>
      </c>
      <c r="AS24" s="44">
        <f t="shared" si="19"/>
        <v>0.2632666093257226</v>
      </c>
      <c r="AT24" s="51"/>
      <c r="AU24" s="44">
        <f t="shared" si="20"/>
        <v>0</v>
      </c>
      <c r="AV24" s="51">
        <v>103.49999999999999</v>
      </c>
      <c r="AW24" s="44">
        <f t="shared" si="21"/>
        <v>0.5435726014543748</v>
      </c>
      <c r="AX24" s="51"/>
      <c r="AY24" s="44">
        <f t="shared" si="22"/>
        <v>0</v>
      </c>
      <c r="AZ24" s="51"/>
      <c r="BA24" s="44">
        <f t="shared" si="23"/>
        <v>0</v>
      </c>
      <c r="BB24" s="51"/>
      <c r="BC24" s="44">
        <f t="shared" si="24"/>
        <v>0</v>
      </c>
      <c r="BD24" s="51"/>
      <c r="BE24" s="44">
        <f t="shared" si="25"/>
        <v>0</v>
      </c>
      <c r="BF24" s="51"/>
      <c r="BG24" s="44">
        <f t="shared" si="26"/>
        <v>0</v>
      </c>
      <c r="BH24" s="51"/>
      <c r="BI24" s="44">
        <f t="shared" si="27"/>
        <v>0</v>
      </c>
      <c r="BJ24" s="51"/>
      <c r="BK24" s="44">
        <f t="shared" si="28"/>
        <v>0</v>
      </c>
      <c r="BL24" s="51">
        <v>707.58</v>
      </c>
      <c r="BM24" s="44">
        <f t="shared" si="29"/>
        <v>12.937351630307296</v>
      </c>
      <c r="BN24" s="51">
        <v>886.26</v>
      </c>
      <c r="BO24" s="44">
        <f t="shared" si="30"/>
        <v>6.1964512471655331</v>
      </c>
      <c r="BP24" s="51"/>
      <c r="BQ24" s="44">
        <f t="shared" si="31"/>
        <v>0</v>
      </c>
      <c r="BR24" s="51"/>
      <c r="BS24" s="44">
        <f t="shared" si="32"/>
        <v>0</v>
      </c>
      <c r="BT24" s="51"/>
      <c r="BU24" s="44">
        <f t="shared" si="33"/>
        <v>0</v>
      </c>
      <c r="BV24" s="51">
        <v>7.8600000000000012</v>
      </c>
      <c r="BW24" s="44">
        <f t="shared" si="34"/>
        <v>0.27789741183829858</v>
      </c>
      <c r="BX24" s="51">
        <v>22.8</v>
      </c>
      <c r="BY24" s="44">
        <f t="shared" si="35"/>
        <v>1.6700211118930333</v>
      </c>
      <c r="BZ24" s="51">
        <v>2.99</v>
      </c>
      <c r="CA24" s="44">
        <f t="shared" si="36"/>
        <v>4.1907694112127615E-2</v>
      </c>
      <c r="CB24" s="51">
        <v>868.81000000000006</v>
      </c>
      <c r="CC24" s="44">
        <f t="shared" si="37"/>
        <v>14.215223434201269</v>
      </c>
      <c r="CD24" s="51">
        <v>1454.7799999999995</v>
      </c>
      <c r="CE24" s="44">
        <f t="shared" si="38"/>
        <v>6.7777497589073921</v>
      </c>
      <c r="CF24" s="51"/>
      <c r="CG24" s="44">
        <f t="shared" si="39"/>
        <v>0</v>
      </c>
      <c r="CH24" s="51">
        <v>177.75000000000003</v>
      </c>
      <c r="CI24" s="44">
        <f t="shared" si="40"/>
        <v>1.3782840722495897</v>
      </c>
      <c r="CJ24" s="51">
        <v>226.34</v>
      </c>
      <c r="CK24" s="44">
        <f t="shared" si="41"/>
        <v>1.306703938280293</v>
      </c>
      <c r="CL24" s="51">
        <v>282.13000000000005</v>
      </c>
      <c r="CM24" s="44">
        <f t="shared" si="42"/>
        <v>0.78865802642896254</v>
      </c>
      <c r="CN24" s="51">
        <v>332.34</v>
      </c>
      <c r="CO24" s="44">
        <f t="shared" si="43"/>
        <v>7.8933673469387751</v>
      </c>
      <c r="CP24" s="51">
        <v>259.23</v>
      </c>
      <c r="CQ24" s="44">
        <f t="shared" si="44"/>
        <v>8.8511298772382521</v>
      </c>
      <c r="CR24" s="51"/>
      <c r="CS24" s="44">
        <f t="shared" si="45"/>
        <v>0</v>
      </c>
      <c r="CT24" s="51">
        <v>22.379999999999995</v>
      </c>
      <c r="CU24" s="44">
        <f t="shared" si="46"/>
        <v>7.7289076550160277E-2</v>
      </c>
      <c r="CV24" s="51"/>
      <c r="CW24" s="44">
        <f t="shared" si="47"/>
        <v>0</v>
      </c>
      <c r="CX24" s="51"/>
      <c r="CY24" s="44">
        <f t="shared" si="48"/>
        <v>0</v>
      </c>
      <c r="CZ24" s="51">
        <v>915.06999999999982</v>
      </c>
      <c r="DA24" s="44">
        <f t="shared" si="49"/>
        <v>13.648416803503007</v>
      </c>
      <c r="DB24" s="51">
        <v>708.2600000000001</v>
      </c>
      <c r="DC24" s="44">
        <f t="shared" si="50"/>
        <v>6.161070060207992</v>
      </c>
      <c r="DD24" s="51">
        <v>0.27</v>
      </c>
      <c r="DE24" s="44">
        <f t="shared" si="51"/>
        <v>6.8613652357494724E-4</v>
      </c>
      <c r="DF24" s="51">
        <v>568.69000000000005</v>
      </c>
      <c r="DG24" s="44">
        <f t="shared" si="52"/>
        <v>3.3720899470899477</v>
      </c>
      <c r="DH24" s="51">
        <v>31.86</v>
      </c>
      <c r="DI24" s="44">
        <f t="shared" si="53"/>
        <v>1.6608022519352568E-2</v>
      </c>
      <c r="DJ24" s="51"/>
      <c r="DK24" s="44">
        <f t="shared" si="54"/>
        <v>0</v>
      </c>
      <c r="DL24" s="51">
        <v>819.22000000000014</v>
      </c>
      <c r="DM24" s="44">
        <f t="shared" si="55"/>
        <v>4.4252442202934823</v>
      </c>
      <c r="DN24" s="51">
        <v>0.13</v>
      </c>
      <c r="DO24" s="44">
        <f t="shared" si="56"/>
        <v>1.4823937237730343E-4</v>
      </c>
      <c r="DP24" s="51">
        <v>43.120000000000005</v>
      </c>
      <c r="DQ24" s="44">
        <f t="shared" si="57"/>
        <v>0.34334610472541516</v>
      </c>
      <c r="DR24" s="51">
        <v>428.07</v>
      </c>
      <c r="DS24" s="44">
        <f t="shared" si="58"/>
        <v>2.036197122527172</v>
      </c>
      <c r="DT24" s="51">
        <v>1398.3799999999999</v>
      </c>
      <c r="DU24" s="44">
        <f t="shared" si="59"/>
        <v>4.8292894935752075</v>
      </c>
      <c r="DV24" s="51"/>
      <c r="DW24" s="44">
        <f t="shared" si="60"/>
        <v>0</v>
      </c>
      <c r="DX24" s="51"/>
      <c r="DY24" s="44">
        <f t="shared" si="61"/>
        <v>0</v>
      </c>
      <c r="DZ24" s="45">
        <f t="shared" si="64"/>
        <v>898.61178747359372</v>
      </c>
      <c r="EA24" s="34">
        <f t="shared" si="62"/>
        <v>3.2336718210926779E-4</v>
      </c>
      <c r="EB24" s="34">
        <f t="shared" si="65"/>
        <v>2.6536598041300658E-4</v>
      </c>
      <c r="ED24" s="34">
        <f t="shared" si="66"/>
        <v>2.6536598041300658E-4</v>
      </c>
      <c r="EE24" s="47">
        <v>34007.30000000001</v>
      </c>
      <c r="EF24" s="48"/>
      <c r="EG24" s="33" t="s">
        <v>28</v>
      </c>
      <c r="EH24" s="46">
        <f t="shared" si="67"/>
        <v>2.9999999999999997E-4</v>
      </c>
    </row>
    <row r="25" spans="1:138" ht="14.4">
      <c r="A25" s="49" t="s">
        <v>29</v>
      </c>
      <c r="B25" s="50">
        <v>6870.83</v>
      </c>
      <c r="C25" s="44">
        <f t="shared" si="63"/>
        <v>128.98363978158312</v>
      </c>
      <c r="D25" s="51">
        <v>2353.71</v>
      </c>
      <c r="E25" s="44">
        <f t="shared" si="63"/>
        <v>7.2543124951129876</v>
      </c>
      <c r="F25" s="51">
        <v>72495.030000000013</v>
      </c>
      <c r="G25" s="44">
        <f t="shared" si="0"/>
        <v>2031.228849010869</v>
      </c>
      <c r="H25" s="51"/>
      <c r="I25" s="44">
        <f t="shared" si="1"/>
        <v>0</v>
      </c>
      <c r="J25" s="51">
        <v>41792.430000000008</v>
      </c>
      <c r="K25" s="44">
        <f t="shared" si="2"/>
        <v>1829.1745009383067</v>
      </c>
      <c r="L25" s="51"/>
      <c r="M25" s="44">
        <f t="shared" si="3"/>
        <v>0</v>
      </c>
      <c r="N25" s="51">
        <v>0.27</v>
      </c>
      <c r="O25" s="44">
        <f t="shared" si="4"/>
        <v>8.7966220971147087E-4</v>
      </c>
      <c r="P25" s="51">
        <v>1623.1200000000001</v>
      </c>
      <c r="Q25" s="44">
        <f t="shared" si="5"/>
        <v>5.6794604738447108</v>
      </c>
      <c r="R25" s="51">
        <v>1858.68</v>
      </c>
      <c r="S25" s="44">
        <f t="shared" si="6"/>
        <v>1.211118930330753</v>
      </c>
      <c r="T25" s="51">
        <v>35.799999999999997</v>
      </c>
      <c r="U25" s="44">
        <f t="shared" si="7"/>
        <v>0.76723616649725024</v>
      </c>
      <c r="V25" s="51">
        <v>6039.15</v>
      </c>
      <c r="W25" s="44">
        <f t="shared" si="8"/>
        <v>97.079411017280464</v>
      </c>
      <c r="X25" s="51">
        <v>1019.8199999999999</v>
      </c>
      <c r="Y25" s="44">
        <f t="shared" si="9"/>
        <v>3.2361947767612791</v>
      </c>
      <c r="Z25" s="51"/>
      <c r="AA25" s="44">
        <f t="shared" si="10"/>
        <v>0</v>
      </c>
      <c r="AB25" s="51"/>
      <c r="AC25" s="44">
        <f t="shared" si="11"/>
        <v>0</v>
      </c>
      <c r="AD25" s="51"/>
      <c r="AE25" s="44">
        <f t="shared" si="12"/>
        <v>0</v>
      </c>
      <c r="AF25" s="51"/>
      <c r="AG25" s="44">
        <f t="shared" si="13"/>
        <v>0</v>
      </c>
      <c r="AH25" s="51">
        <v>29701.329999999998</v>
      </c>
      <c r="AI25" s="44">
        <f t="shared" si="14"/>
        <v>27.868946751114237</v>
      </c>
      <c r="AJ25" s="51"/>
      <c r="AK25" s="44">
        <f t="shared" si="15"/>
        <v>0</v>
      </c>
      <c r="AL25" s="51">
        <v>16327.41</v>
      </c>
      <c r="AM25" s="44">
        <f t="shared" si="16"/>
        <v>40.960023262178431</v>
      </c>
      <c r="AN25" s="51">
        <v>3968.37</v>
      </c>
      <c r="AO25" s="44">
        <f t="shared" si="17"/>
        <v>7.7573891625615765</v>
      </c>
      <c r="AP25" s="51">
        <v>2868.4700000000003</v>
      </c>
      <c r="AQ25" s="44">
        <f t="shared" si="18"/>
        <v>75.343410808767956</v>
      </c>
      <c r="AR25" s="51">
        <v>1103.9100000000001</v>
      </c>
      <c r="AS25" s="44">
        <f t="shared" si="19"/>
        <v>7.9124051919618434</v>
      </c>
      <c r="AT25" s="51"/>
      <c r="AU25" s="44">
        <f t="shared" si="20"/>
        <v>0</v>
      </c>
      <c r="AV25" s="51">
        <v>769.09</v>
      </c>
      <c r="AW25" s="44">
        <f t="shared" si="21"/>
        <v>4.0391908410873931</v>
      </c>
      <c r="AX25" s="51"/>
      <c r="AY25" s="44">
        <f t="shared" si="22"/>
        <v>0</v>
      </c>
      <c r="AZ25" s="51"/>
      <c r="BA25" s="44">
        <f t="shared" si="23"/>
        <v>0</v>
      </c>
      <c r="BB25" s="51"/>
      <c r="BC25" s="44">
        <f t="shared" si="24"/>
        <v>0</v>
      </c>
      <c r="BD25" s="51"/>
      <c r="BE25" s="44">
        <f t="shared" si="25"/>
        <v>0</v>
      </c>
      <c r="BF25" s="51"/>
      <c r="BG25" s="44">
        <f t="shared" si="26"/>
        <v>0</v>
      </c>
      <c r="BH25" s="51"/>
      <c r="BI25" s="44">
        <f t="shared" si="27"/>
        <v>0</v>
      </c>
      <c r="BJ25" s="51"/>
      <c r="BK25" s="44">
        <f t="shared" si="28"/>
        <v>0</v>
      </c>
      <c r="BL25" s="51">
        <v>5120.619999999999</v>
      </c>
      <c r="BM25" s="44">
        <f t="shared" si="29"/>
        <v>93.625118721818211</v>
      </c>
      <c r="BN25" s="51">
        <v>6967.3700000000008</v>
      </c>
      <c r="BO25" s="44">
        <f t="shared" si="30"/>
        <v>48.713660241874535</v>
      </c>
      <c r="BP25" s="51"/>
      <c r="BQ25" s="44">
        <f t="shared" si="31"/>
        <v>0</v>
      </c>
      <c r="BR25" s="51"/>
      <c r="BS25" s="44">
        <f t="shared" si="32"/>
        <v>0</v>
      </c>
      <c r="BT25" s="51"/>
      <c r="BU25" s="44">
        <f t="shared" si="33"/>
        <v>0</v>
      </c>
      <c r="BV25" s="51">
        <v>89.13</v>
      </c>
      <c r="BW25" s="44">
        <f t="shared" si="34"/>
        <v>3.1512717960747514</v>
      </c>
      <c r="BX25" s="51">
        <v>12652.77</v>
      </c>
      <c r="BY25" s="44">
        <f t="shared" si="35"/>
        <v>926.77162385643919</v>
      </c>
      <c r="BZ25" s="51">
        <v>8.35</v>
      </c>
      <c r="CA25" s="44">
        <f t="shared" si="36"/>
        <v>0.11703319258737978</v>
      </c>
      <c r="CB25" s="51">
        <v>7994.7399999999989</v>
      </c>
      <c r="CC25" s="44">
        <f t="shared" si="37"/>
        <v>130.8076741731175</v>
      </c>
      <c r="CD25" s="51">
        <v>3983.81</v>
      </c>
      <c r="CE25" s="44">
        <f t="shared" si="38"/>
        <v>18.560378385070504</v>
      </c>
      <c r="CF25" s="51"/>
      <c r="CG25" s="44">
        <f t="shared" si="39"/>
        <v>0</v>
      </c>
      <c r="CH25" s="51">
        <v>1274.3400000000004</v>
      </c>
      <c r="CI25" s="44">
        <f t="shared" si="40"/>
        <v>9.8813081554460904</v>
      </c>
      <c r="CJ25" s="51">
        <v>552.19000000000005</v>
      </c>
      <c r="CK25" s="44">
        <f t="shared" si="41"/>
        <v>3.1878980634399356</v>
      </c>
      <c r="CL25" s="51">
        <v>771.82000000000016</v>
      </c>
      <c r="CM25" s="44">
        <f t="shared" si="42"/>
        <v>2.1575232621784348</v>
      </c>
      <c r="CN25" s="51">
        <v>2920.29</v>
      </c>
      <c r="CO25" s="44">
        <f t="shared" si="43"/>
        <v>69.359456368754408</v>
      </c>
      <c r="CP25" s="51">
        <v>2137.0199999999995</v>
      </c>
      <c r="CQ25" s="44">
        <f t="shared" si="44"/>
        <v>72.966252248025626</v>
      </c>
      <c r="CR25" s="51"/>
      <c r="CS25" s="44">
        <f t="shared" si="45"/>
        <v>0</v>
      </c>
      <c r="CT25" s="51">
        <v>62.41</v>
      </c>
      <c r="CU25" s="44">
        <f t="shared" si="46"/>
        <v>0.21553222821695728</v>
      </c>
      <c r="CV25" s="51"/>
      <c r="CW25" s="44">
        <f t="shared" si="47"/>
        <v>0</v>
      </c>
      <c r="CX25" s="51"/>
      <c r="CY25" s="44">
        <f t="shared" si="48"/>
        <v>0</v>
      </c>
      <c r="CZ25" s="51">
        <v>2521.9500000000003</v>
      </c>
      <c r="DA25" s="44">
        <f t="shared" si="49"/>
        <v>37.615291461412156</v>
      </c>
      <c r="DB25" s="51">
        <v>2082.1200000000003</v>
      </c>
      <c r="DC25" s="44">
        <f t="shared" si="50"/>
        <v>18.112115880835095</v>
      </c>
      <c r="DD25" s="51">
        <v>0.8</v>
      </c>
      <c r="DE25" s="44">
        <f t="shared" si="51"/>
        <v>2.0329971068887326E-3</v>
      </c>
      <c r="DF25" s="51">
        <v>1563.3400000000001</v>
      </c>
      <c r="DG25" s="44">
        <f t="shared" si="52"/>
        <v>9.269941616493341</v>
      </c>
      <c r="DH25" s="51">
        <v>361.59000000000003</v>
      </c>
      <c r="DI25" s="44">
        <f t="shared" si="53"/>
        <v>0.18849010868715302</v>
      </c>
      <c r="DJ25" s="51"/>
      <c r="DK25" s="44">
        <f t="shared" si="54"/>
        <v>0</v>
      </c>
      <c r="DL25" s="51">
        <v>2254.0699999999997</v>
      </c>
      <c r="DM25" s="44">
        <f t="shared" si="55"/>
        <v>12.175984765553729</v>
      </c>
      <c r="DN25" s="51">
        <v>1.5699999999999998</v>
      </c>
      <c r="DO25" s="44">
        <f t="shared" si="56"/>
        <v>1.7902754971720488E-3</v>
      </c>
      <c r="DP25" s="51">
        <v>1209.0900000000001</v>
      </c>
      <c r="DQ25" s="44">
        <f t="shared" si="57"/>
        <v>9.6274661818750502</v>
      </c>
      <c r="DR25" s="51">
        <v>1175.0899999999997</v>
      </c>
      <c r="DS25" s="44">
        <f t="shared" si="58"/>
        <v>5.5895411421273478</v>
      </c>
      <c r="DT25" s="51">
        <v>4175.34</v>
      </c>
      <c r="DU25" s="44">
        <f t="shared" si="59"/>
        <v>14.419489404957385</v>
      </c>
      <c r="DV25" s="51">
        <v>59098.34</v>
      </c>
      <c r="DW25" s="44">
        <f t="shared" si="60"/>
        <v>134.78001277139208</v>
      </c>
      <c r="DX25" s="51">
        <v>251515.66999999998</v>
      </c>
      <c r="DY25" s="44">
        <f t="shared" si="61"/>
        <v>245.83203338806786</v>
      </c>
      <c r="DZ25" s="45">
        <f t="shared" si="64"/>
        <v>6135.6258899574168</v>
      </c>
      <c r="EA25" s="34">
        <f t="shared" si="62"/>
        <v>2.2079167913992013E-3</v>
      </c>
      <c r="EB25" s="34">
        <f t="shared" si="65"/>
        <v>1.8118907435140017E-3</v>
      </c>
      <c r="ED25" s="34">
        <f t="shared" si="66"/>
        <v>1.8118907435140017E-3</v>
      </c>
      <c r="EE25" s="47">
        <v>559321.25</v>
      </c>
      <c r="EF25" s="48"/>
      <c r="EG25" s="33" t="s">
        <v>29</v>
      </c>
      <c r="EH25" s="46">
        <f t="shared" si="67"/>
        <v>1.8E-3</v>
      </c>
    </row>
    <row r="26" spans="1:138" ht="14.4">
      <c r="A26" s="49" t="s">
        <v>30</v>
      </c>
      <c r="B26" s="50">
        <v>885.34</v>
      </c>
      <c r="C26" s="44">
        <f t="shared" si="63"/>
        <v>16.620171892511792</v>
      </c>
      <c r="D26" s="51">
        <v>196.54000000000002</v>
      </c>
      <c r="E26" s="44">
        <f t="shared" si="63"/>
        <v>0.60575116636692994</v>
      </c>
      <c r="F26" s="51">
        <v>1016.96</v>
      </c>
      <c r="G26" s="44">
        <f t="shared" si="0"/>
        <v>28.494070425104908</v>
      </c>
      <c r="H26" s="51"/>
      <c r="I26" s="44">
        <f t="shared" si="1"/>
        <v>0</v>
      </c>
      <c r="J26" s="51">
        <v>4511.0300000000007</v>
      </c>
      <c r="K26" s="44">
        <f t="shared" si="2"/>
        <v>197.43913069825635</v>
      </c>
      <c r="L26" s="51"/>
      <c r="M26" s="44">
        <f t="shared" si="3"/>
        <v>0</v>
      </c>
      <c r="N26" s="51">
        <v>0.01</v>
      </c>
      <c r="O26" s="44">
        <f t="shared" si="4"/>
        <v>3.2580081841165589E-5</v>
      </c>
      <c r="P26" s="51">
        <v>217.64000000000001</v>
      </c>
      <c r="Q26" s="44">
        <f t="shared" si="5"/>
        <v>0.7615442958792713</v>
      </c>
      <c r="R26" s="51">
        <v>239.93</v>
      </c>
      <c r="S26" s="44">
        <f t="shared" si="6"/>
        <v>0.15633878072301718</v>
      </c>
      <c r="T26" s="51">
        <v>4.3900000000000006</v>
      </c>
      <c r="U26" s="44">
        <f t="shared" si="7"/>
        <v>9.4082870696171203E-2</v>
      </c>
      <c r="V26" s="51">
        <v>720.68999999999994</v>
      </c>
      <c r="W26" s="44">
        <f t="shared" si="8"/>
        <v>11.585100672452889</v>
      </c>
      <c r="X26" s="51">
        <v>110.25</v>
      </c>
      <c r="Y26" s="44">
        <f t="shared" si="9"/>
        <v>0.3498563218390805</v>
      </c>
      <c r="Z26" s="51"/>
      <c r="AA26" s="44">
        <f t="shared" si="10"/>
        <v>0</v>
      </c>
      <c r="AB26" s="51"/>
      <c r="AC26" s="44">
        <f t="shared" si="11"/>
        <v>0</v>
      </c>
      <c r="AD26" s="51"/>
      <c r="AE26" s="44">
        <f t="shared" si="12"/>
        <v>0</v>
      </c>
      <c r="AF26" s="51"/>
      <c r="AG26" s="44">
        <f t="shared" si="13"/>
        <v>0</v>
      </c>
      <c r="AH26" s="51">
        <v>99.96</v>
      </c>
      <c r="AI26" s="44">
        <f t="shared" si="14"/>
        <v>9.379310344827585E-2</v>
      </c>
      <c r="AJ26" s="51"/>
      <c r="AK26" s="44">
        <f t="shared" si="15"/>
        <v>0</v>
      </c>
      <c r="AL26" s="51">
        <v>10.09</v>
      </c>
      <c r="AM26" s="44">
        <f t="shared" si="16"/>
        <v>2.5312442984856777E-2</v>
      </c>
      <c r="AN26" s="51">
        <v>121.04999999999998</v>
      </c>
      <c r="AO26" s="44">
        <f t="shared" si="17"/>
        <v>0.23662913441238562</v>
      </c>
      <c r="AP26" s="51">
        <v>84.820000000000007</v>
      </c>
      <c r="AQ26" s="44">
        <f t="shared" si="18"/>
        <v>2.2278873771730918</v>
      </c>
      <c r="AR26" s="51">
        <v>34.300000000000004</v>
      </c>
      <c r="AS26" s="44">
        <f t="shared" si="19"/>
        <v>0.24584929757343554</v>
      </c>
      <c r="AT26" s="51"/>
      <c r="AU26" s="44">
        <f t="shared" si="20"/>
        <v>0</v>
      </c>
      <c r="AV26" s="51">
        <v>58.400000000000006</v>
      </c>
      <c r="AW26" s="44">
        <f t="shared" si="21"/>
        <v>0.30671149685928012</v>
      </c>
      <c r="AX26" s="51"/>
      <c r="AY26" s="44">
        <f t="shared" si="22"/>
        <v>0</v>
      </c>
      <c r="AZ26" s="51"/>
      <c r="BA26" s="44">
        <f t="shared" si="23"/>
        <v>0</v>
      </c>
      <c r="BB26" s="51"/>
      <c r="BC26" s="44">
        <f t="shared" si="24"/>
        <v>0</v>
      </c>
      <c r="BD26" s="51"/>
      <c r="BE26" s="44">
        <f t="shared" si="25"/>
        <v>0</v>
      </c>
      <c r="BF26" s="51"/>
      <c r="BG26" s="44">
        <f t="shared" si="26"/>
        <v>0</v>
      </c>
      <c r="BH26" s="51"/>
      <c r="BI26" s="44">
        <f t="shared" si="27"/>
        <v>0</v>
      </c>
      <c r="BJ26" s="51"/>
      <c r="BK26" s="44">
        <f t="shared" si="28"/>
        <v>0</v>
      </c>
      <c r="BL26" s="51">
        <v>319.29000000000002</v>
      </c>
      <c r="BM26" s="44">
        <f t="shared" si="29"/>
        <v>5.8378798185941045</v>
      </c>
      <c r="BN26" s="51">
        <v>420.07000000000005</v>
      </c>
      <c r="BO26" s="44">
        <f t="shared" si="30"/>
        <v>2.9369973544973549</v>
      </c>
      <c r="BP26" s="51"/>
      <c r="BQ26" s="44">
        <f t="shared" si="31"/>
        <v>0</v>
      </c>
      <c r="BR26" s="51"/>
      <c r="BS26" s="44">
        <f t="shared" si="32"/>
        <v>0</v>
      </c>
      <c r="BT26" s="51"/>
      <c r="BU26" s="44">
        <f t="shared" si="33"/>
        <v>0</v>
      </c>
      <c r="BV26" s="51">
        <v>3.8399999999999994</v>
      </c>
      <c r="BW26" s="44">
        <f t="shared" si="34"/>
        <v>0.13576667448588628</v>
      </c>
      <c r="BX26" s="51">
        <v>6.4499999999999993</v>
      </c>
      <c r="BY26" s="44">
        <f t="shared" si="35"/>
        <v>0.47244018296973961</v>
      </c>
      <c r="BZ26" s="51">
        <v>1.07</v>
      </c>
      <c r="CA26" s="44">
        <f t="shared" si="36"/>
        <v>1.4997067792634296E-2</v>
      </c>
      <c r="CB26" s="51">
        <v>29617.109999999997</v>
      </c>
      <c r="CC26" s="44">
        <f t="shared" si="37"/>
        <v>484.58677515833915</v>
      </c>
      <c r="CD26" s="51">
        <v>507.0200000000001</v>
      </c>
      <c r="CE26" s="44">
        <f t="shared" si="38"/>
        <v>2.3621816926004122</v>
      </c>
      <c r="CF26" s="51"/>
      <c r="CG26" s="44">
        <f t="shared" si="39"/>
        <v>0</v>
      </c>
      <c r="CH26" s="51">
        <v>74.699999999999989</v>
      </c>
      <c r="CI26" s="44">
        <f t="shared" si="40"/>
        <v>0.57922824302134635</v>
      </c>
      <c r="CJ26" s="51">
        <v>67.89</v>
      </c>
      <c r="CK26" s="44">
        <f t="shared" si="41"/>
        <v>0.39194190319806083</v>
      </c>
      <c r="CL26" s="51">
        <v>102.77</v>
      </c>
      <c r="CM26" s="44">
        <f t="shared" si="42"/>
        <v>0.28728027992806315</v>
      </c>
      <c r="CN26" s="51">
        <v>78.960000000000008</v>
      </c>
      <c r="CO26" s="44">
        <f t="shared" si="43"/>
        <v>1.8753694581280791</v>
      </c>
      <c r="CP26" s="51">
        <v>58.37</v>
      </c>
      <c r="CQ26" s="44">
        <f t="shared" si="44"/>
        <v>1.9929809471681392</v>
      </c>
      <c r="CR26" s="51"/>
      <c r="CS26" s="44">
        <f t="shared" si="45"/>
        <v>0</v>
      </c>
      <c r="CT26" s="51">
        <v>7.55</v>
      </c>
      <c r="CU26" s="44">
        <f t="shared" si="46"/>
        <v>2.6073839497484819E-2</v>
      </c>
      <c r="CV26" s="51"/>
      <c r="CW26" s="44">
        <f t="shared" si="47"/>
        <v>0</v>
      </c>
      <c r="CX26" s="51"/>
      <c r="CY26" s="44">
        <f t="shared" si="48"/>
        <v>0</v>
      </c>
      <c r="CZ26" s="51">
        <v>332.84000000000003</v>
      </c>
      <c r="DA26" s="44">
        <f t="shared" si="49"/>
        <v>4.9643623426382053</v>
      </c>
      <c r="DB26" s="51">
        <v>273.5</v>
      </c>
      <c r="DC26" s="44">
        <f t="shared" si="50"/>
        <v>2.3791441864101963</v>
      </c>
      <c r="DD26" s="51">
        <v>0.14000000000000001</v>
      </c>
      <c r="DE26" s="44">
        <f t="shared" si="51"/>
        <v>3.5577449370552823E-4</v>
      </c>
      <c r="DF26" s="51">
        <v>208.31000000000006</v>
      </c>
      <c r="DG26" s="44">
        <f t="shared" si="52"/>
        <v>1.2351897463966433</v>
      </c>
      <c r="DH26" s="51">
        <v>45.19</v>
      </c>
      <c r="DI26" s="44">
        <f t="shared" si="53"/>
        <v>2.3556702374436363E-2</v>
      </c>
      <c r="DJ26" s="51"/>
      <c r="DK26" s="44">
        <f t="shared" si="54"/>
        <v>0</v>
      </c>
      <c r="DL26" s="51">
        <v>302.3599999999999</v>
      </c>
      <c r="DM26" s="44">
        <f t="shared" si="55"/>
        <v>1.6332814658430417</v>
      </c>
      <c r="DN26" s="51">
        <v>7.0000000000000007E-2</v>
      </c>
      <c r="DO26" s="44">
        <f t="shared" si="56"/>
        <v>7.9821200510855702E-5</v>
      </c>
      <c r="DP26" s="51">
        <v>33.22</v>
      </c>
      <c r="DQ26" s="44">
        <f t="shared" si="57"/>
        <v>0.26451664190580448</v>
      </c>
      <c r="DR26" s="51">
        <v>159.54</v>
      </c>
      <c r="DS26" s="44">
        <f t="shared" si="58"/>
        <v>0.75888263351317542</v>
      </c>
      <c r="DT26" s="51">
        <v>524.72</v>
      </c>
      <c r="DU26" s="44">
        <f t="shared" si="59"/>
        <v>1.812114577631819</v>
      </c>
      <c r="DV26" s="51"/>
      <c r="DW26" s="44">
        <f t="shared" si="60"/>
        <v>0</v>
      </c>
      <c r="DX26" s="51"/>
      <c r="DY26" s="44">
        <f t="shared" si="61"/>
        <v>0</v>
      </c>
      <c r="DZ26" s="45">
        <f t="shared" si="64"/>
        <v>773.81365906897554</v>
      </c>
      <c r="EA26" s="34">
        <f t="shared" si="62"/>
        <v>2.7845833528880712E-4</v>
      </c>
      <c r="EB26" s="34">
        <f t="shared" si="65"/>
        <v>2.2851227099204822E-4</v>
      </c>
      <c r="ED26" s="34">
        <f t="shared" si="66"/>
        <v>2.2851227099204822E-4</v>
      </c>
      <c r="EE26" s="47">
        <v>41456.37999999999</v>
      </c>
      <c r="EF26" s="48"/>
      <c r="EG26" s="33" t="s">
        <v>30</v>
      </c>
      <c r="EH26" s="46">
        <f t="shared" si="67"/>
        <v>2.0000000000000001E-4</v>
      </c>
    </row>
    <row r="27" spans="1:138" ht="14.4">
      <c r="A27" s="49" t="s">
        <v>31</v>
      </c>
      <c r="B27" s="50">
        <v>4222.9399999999996</v>
      </c>
      <c r="C27" s="44">
        <f t="shared" si="63"/>
        <v>79.275745692913162</v>
      </c>
      <c r="D27" s="51">
        <v>409.69</v>
      </c>
      <c r="E27" s="44">
        <f t="shared" si="63"/>
        <v>1.2626956108113743</v>
      </c>
      <c r="F27" s="51">
        <v>2799.1400000000008</v>
      </c>
      <c r="G27" s="44">
        <f t="shared" si="0"/>
        <v>78.428740844997023</v>
      </c>
      <c r="H27" s="51"/>
      <c r="I27" s="44">
        <f t="shared" si="1"/>
        <v>0</v>
      </c>
      <c r="J27" s="51">
        <v>14905.419999999998</v>
      </c>
      <c r="K27" s="44">
        <f t="shared" si="2"/>
        <v>652.38164399092966</v>
      </c>
      <c r="L27" s="51"/>
      <c r="M27" s="44">
        <f t="shared" si="3"/>
        <v>0</v>
      </c>
      <c r="N27" s="51">
        <v>0.19</v>
      </c>
      <c r="O27" s="44">
        <f t="shared" si="4"/>
        <v>6.1902155498214616E-4</v>
      </c>
      <c r="P27" s="51">
        <v>986.44999999999993</v>
      </c>
      <c r="Q27" s="44">
        <f t="shared" si="5"/>
        <v>3.4516879740401905</v>
      </c>
      <c r="R27" s="51">
        <v>1145.83</v>
      </c>
      <c r="S27" s="44">
        <f t="shared" si="6"/>
        <v>0.74662470352125521</v>
      </c>
      <c r="T27" s="51">
        <v>22.57</v>
      </c>
      <c r="U27" s="44">
        <f t="shared" si="7"/>
        <v>0.4837016837386296</v>
      </c>
      <c r="V27" s="51">
        <v>3330.18</v>
      </c>
      <c r="W27" s="44">
        <f t="shared" si="8"/>
        <v>53.532684729064037</v>
      </c>
      <c r="X27" s="51">
        <v>490.99000000000007</v>
      </c>
      <c r="Y27" s="44">
        <f t="shared" si="9"/>
        <v>1.5580585529230853</v>
      </c>
      <c r="Z27" s="51"/>
      <c r="AA27" s="44">
        <f t="shared" si="10"/>
        <v>0</v>
      </c>
      <c r="AB27" s="51"/>
      <c r="AC27" s="44">
        <f t="shared" si="11"/>
        <v>0</v>
      </c>
      <c r="AD27" s="51"/>
      <c r="AE27" s="44">
        <f t="shared" si="12"/>
        <v>0</v>
      </c>
      <c r="AF27" s="51"/>
      <c r="AG27" s="44">
        <f t="shared" si="13"/>
        <v>0</v>
      </c>
      <c r="AH27" s="51">
        <v>560.42999999999995</v>
      </c>
      <c r="AI27" s="44">
        <f t="shared" si="14"/>
        <v>0.52585503166783942</v>
      </c>
      <c r="AJ27" s="51"/>
      <c r="AK27" s="44">
        <f t="shared" si="15"/>
        <v>0</v>
      </c>
      <c r="AL27" s="51">
        <v>70.790000000000006</v>
      </c>
      <c r="AM27" s="44">
        <f t="shared" si="16"/>
        <v>0.17758848750228062</v>
      </c>
      <c r="AN27" s="51">
        <v>1017.44</v>
      </c>
      <c r="AO27" s="44">
        <f t="shared" si="17"/>
        <v>1.9888967081085309</v>
      </c>
      <c r="AP27" s="51">
        <v>725.71999999999991</v>
      </c>
      <c r="AQ27" s="44">
        <f t="shared" si="18"/>
        <v>19.061806500377926</v>
      </c>
      <c r="AR27" s="51">
        <v>273.72000000000003</v>
      </c>
      <c r="AS27" s="44">
        <f t="shared" si="19"/>
        <v>1.961920400344046</v>
      </c>
      <c r="AT27" s="51"/>
      <c r="AU27" s="44">
        <f t="shared" si="20"/>
        <v>0</v>
      </c>
      <c r="AV27" s="51">
        <v>93.86</v>
      </c>
      <c r="AW27" s="44">
        <f t="shared" si="21"/>
        <v>0.49294419683582241</v>
      </c>
      <c r="AX27" s="51"/>
      <c r="AY27" s="44">
        <f t="shared" si="22"/>
        <v>0</v>
      </c>
      <c r="AZ27" s="51"/>
      <c r="BA27" s="44">
        <f t="shared" si="23"/>
        <v>0</v>
      </c>
      <c r="BB27" s="51"/>
      <c r="BC27" s="44">
        <f t="shared" si="24"/>
        <v>0</v>
      </c>
      <c r="BD27" s="51"/>
      <c r="BE27" s="44">
        <f t="shared" si="25"/>
        <v>0</v>
      </c>
      <c r="BF27" s="51"/>
      <c r="BG27" s="44">
        <f t="shared" si="26"/>
        <v>0</v>
      </c>
      <c r="BH27" s="51"/>
      <c r="BI27" s="44">
        <f t="shared" si="27"/>
        <v>0</v>
      </c>
      <c r="BJ27" s="51"/>
      <c r="BK27" s="44">
        <f t="shared" si="28"/>
        <v>0</v>
      </c>
      <c r="BL27" s="51">
        <v>1129.1400000000001</v>
      </c>
      <c r="BM27" s="44">
        <f t="shared" si="29"/>
        <v>20.645130190007041</v>
      </c>
      <c r="BN27" s="51">
        <v>1346.0199999999998</v>
      </c>
      <c r="BO27" s="44">
        <f t="shared" si="30"/>
        <v>9.410948601662886</v>
      </c>
      <c r="BP27" s="51"/>
      <c r="BQ27" s="44">
        <f t="shared" si="31"/>
        <v>0</v>
      </c>
      <c r="BR27" s="51"/>
      <c r="BS27" s="44">
        <f t="shared" si="32"/>
        <v>0</v>
      </c>
      <c r="BT27" s="51"/>
      <c r="BU27" s="44">
        <f t="shared" si="33"/>
        <v>0</v>
      </c>
      <c r="BV27" s="51">
        <v>13.639999999999999</v>
      </c>
      <c r="BW27" s="44">
        <f t="shared" si="34"/>
        <v>0.48225454166340859</v>
      </c>
      <c r="BX27" s="51">
        <v>43.94</v>
      </c>
      <c r="BY27" s="44">
        <f t="shared" si="35"/>
        <v>3.218452967393854</v>
      </c>
      <c r="BZ27" s="51">
        <v>5.15</v>
      </c>
      <c r="CA27" s="44">
        <f t="shared" si="36"/>
        <v>7.2182148721557593E-2</v>
      </c>
      <c r="CB27" s="51">
        <v>1307.18</v>
      </c>
      <c r="CC27" s="44">
        <f t="shared" si="37"/>
        <v>21.387709359605914</v>
      </c>
      <c r="CD27" s="51">
        <v>2499.6799999999998</v>
      </c>
      <c r="CE27" s="44">
        <f t="shared" si="38"/>
        <v>11.645888393671644</v>
      </c>
      <c r="CF27" s="51"/>
      <c r="CG27" s="44">
        <f t="shared" si="39"/>
        <v>0</v>
      </c>
      <c r="CH27" s="51">
        <v>374.64000000000004</v>
      </c>
      <c r="CI27" s="44">
        <f t="shared" si="40"/>
        <v>2.9049808429118777</v>
      </c>
      <c r="CJ27" s="51">
        <v>328.33</v>
      </c>
      <c r="CK27" s="44">
        <f t="shared" si="41"/>
        <v>1.8955116376052337</v>
      </c>
      <c r="CL27" s="51">
        <v>470.15000000000003</v>
      </c>
      <c r="CM27" s="44">
        <f t="shared" si="42"/>
        <v>1.3142436859801392</v>
      </c>
      <c r="CN27" s="51">
        <v>1179.2199999999998</v>
      </c>
      <c r="CO27" s="44">
        <f t="shared" si="43"/>
        <v>28.007512315270933</v>
      </c>
      <c r="CP27" s="51">
        <v>873.42000000000007</v>
      </c>
      <c r="CQ27" s="44">
        <f t="shared" si="44"/>
        <v>29.821987645632969</v>
      </c>
      <c r="CR27" s="51"/>
      <c r="CS27" s="44">
        <f t="shared" si="45"/>
        <v>0</v>
      </c>
      <c r="CT27" s="51">
        <v>39.480000000000004</v>
      </c>
      <c r="CU27" s="44">
        <f t="shared" si="46"/>
        <v>0.13634373289545704</v>
      </c>
      <c r="CV27" s="51"/>
      <c r="CW27" s="44">
        <f t="shared" si="47"/>
        <v>0</v>
      </c>
      <c r="CX27" s="51"/>
      <c r="CY27" s="44">
        <f t="shared" si="48"/>
        <v>0</v>
      </c>
      <c r="CZ27" s="51">
        <v>1536.2799999999997</v>
      </c>
      <c r="DA27" s="44">
        <f t="shared" si="49"/>
        <v>22.913864258347012</v>
      </c>
      <c r="DB27" s="51">
        <v>1194.5899999999999</v>
      </c>
      <c r="DC27" s="44">
        <f t="shared" si="50"/>
        <v>10.391597271092344</v>
      </c>
      <c r="DD27" s="51">
        <v>0.38</v>
      </c>
      <c r="DE27" s="44">
        <f t="shared" si="51"/>
        <v>9.6567362577214798E-4</v>
      </c>
      <c r="DF27" s="51">
        <v>953.05</v>
      </c>
      <c r="DG27" s="44">
        <f t="shared" si="52"/>
        <v>5.6511813537675604</v>
      </c>
      <c r="DH27" s="51">
        <v>65.61999999999999</v>
      </c>
      <c r="DI27" s="44">
        <f t="shared" si="53"/>
        <v>3.4206479526676561E-2</v>
      </c>
      <c r="DJ27" s="51"/>
      <c r="DK27" s="44">
        <f t="shared" si="54"/>
        <v>0</v>
      </c>
      <c r="DL27" s="51">
        <v>1366.37</v>
      </c>
      <c r="DM27" s="44">
        <f t="shared" si="55"/>
        <v>7.3808268173169642</v>
      </c>
      <c r="DN27" s="51">
        <v>0.03</v>
      </c>
      <c r="DO27" s="44">
        <f t="shared" si="56"/>
        <v>3.4209085933223865E-5</v>
      </c>
      <c r="DP27" s="51">
        <v>333.87000000000006</v>
      </c>
      <c r="DQ27" s="44">
        <f t="shared" si="57"/>
        <v>2.6584639143013535</v>
      </c>
      <c r="DR27" s="51">
        <v>702.38000000000011</v>
      </c>
      <c r="DS27" s="44">
        <f t="shared" si="58"/>
        <v>3.3410052910052919</v>
      </c>
      <c r="DT27" s="51">
        <v>2408.4999999999995</v>
      </c>
      <c r="DU27" s="44">
        <f t="shared" si="59"/>
        <v>8.3177274741314129</v>
      </c>
      <c r="DV27" s="51"/>
      <c r="DW27" s="44">
        <f t="shared" si="60"/>
        <v>0</v>
      </c>
      <c r="DX27" s="51"/>
      <c r="DY27" s="44">
        <f t="shared" si="61"/>
        <v>0</v>
      </c>
      <c r="DZ27" s="45">
        <f t="shared" si="64"/>
        <v>1086.9642329345515</v>
      </c>
      <c r="EA27" s="34">
        <f t="shared" si="62"/>
        <v>3.9114617230406228E-4</v>
      </c>
      <c r="EB27" s="34">
        <f t="shared" si="65"/>
        <v>3.2098769832242491E-4</v>
      </c>
      <c r="ED27" s="34">
        <f t="shared" si="66"/>
        <v>3.2098769832242491E-4</v>
      </c>
      <c r="EE27" s="47">
        <v>49226.420000000006</v>
      </c>
      <c r="EF27" s="48"/>
      <c r="EG27" s="33" t="s">
        <v>31</v>
      </c>
      <c r="EH27" s="46">
        <f t="shared" si="67"/>
        <v>2.9999999999999997E-4</v>
      </c>
    </row>
    <row r="28" spans="1:138" ht="14.4">
      <c r="A28" s="49" t="s">
        <v>32</v>
      </c>
      <c r="B28" s="50">
        <v>328923.59999999998</v>
      </c>
      <c r="C28" s="44">
        <f t="shared" si="63"/>
        <v>6174.7653686762051</v>
      </c>
      <c r="D28" s="51">
        <v>131168.67000000001</v>
      </c>
      <c r="E28" s="44">
        <f t="shared" si="63"/>
        <v>404.27177594026119</v>
      </c>
      <c r="F28" s="51">
        <v>790297.41000000015</v>
      </c>
      <c r="G28" s="44">
        <f t="shared" si="0"/>
        <v>22143.240695128628</v>
      </c>
      <c r="H28" s="51">
        <v>165994.22999999995</v>
      </c>
      <c r="I28" s="44">
        <f t="shared" si="1"/>
        <v>639.2380817499411</v>
      </c>
      <c r="J28" s="51">
        <v>401555.69000000006</v>
      </c>
      <c r="K28" s="44">
        <f t="shared" si="2"/>
        <v>17575.322345570414</v>
      </c>
      <c r="L28" s="51">
        <v>130715.79</v>
      </c>
      <c r="M28" s="44">
        <f t="shared" si="3"/>
        <v>340.69849089060909</v>
      </c>
      <c r="N28" s="51">
        <v>250366.19</v>
      </c>
      <c r="O28" s="44">
        <f t="shared" si="4"/>
        <v>815.69509604608129</v>
      </c>
      <c r="P28" s="51">
        <v>78468.91</v>
      </c>
      <c r="Q28" s="44">
        <f t="shared" si="5"/>
        <v>274.5706249511299</v>
      </c>
      <c r="R28" s="51">
        <v>89417.29</v>
      </c>
      <c r="S28" s="44">
        <f t="shared" si="6"/>
        <v>58.264452524304737</v>
      </c>
      <c r="T28" s="51">
        <v>369930.25999999995</v>
      </c>
      <c r="U28" s="44">
        <f t="shared" si="7"/>
        <v>7928.0411886517059</v>
      </c>
      <c r="V28" s="51">
        <v>362196.19000000006</v>
      </c>
      <c r="W28" s="44">
        <f t="shared" si="8"/>
        <v>5822.3082383949759</v>
      </c>
      <c r="X28" s="51">
        <v>52771.199999999997</v>
      </c>
      <c r="Y28" s="44">
        <f t="shared" si="9"/>
        <v>167.45884744702479</v>
      </c>
      <c r="Z28" s="51">
        <v>877332.25000000023</v>
      </c>
      <c r="AA28" s="44">
        <f t="shared" si="10"/>
        <v>86510.992123765245</v>
      </c>
      <c r="AB28" s="51">
        <v>59466.429999999993</v>
      </c>
      <c r="AC28" s="44">
        <f t="shared" si="11"/>
        <v>289.06323650533005</v>
      </c>
      <c r="AD28" s="51">
        <v>148035.44</v>
      </c>
      <c r="AE28" s="44">
        <f t="shared" si="12"/>
        <v>458.18564130633098</v>
      </c>
      <c r="AF28" s="51">
        <v>259363.66000000003</v>
      </c>
      <c r="AG28" s="44">
        <f t="shared" si="13"/>
        <v>1732.2683002319704</v>
      </c>
      <c r="AH28" s="51">
        <v>89870.79</v>
      </c>
      <c r="AI28" s="44">
        <f t="shared" si="14"/>
        <v>84.326333567909913</v>
      </c>
      <c r="AJ28" s="51">
        <v>418992.74</v>
      </c>
      <c r="AK28" s="44">
        <f t="shared" si="15"/>
        <v>3636.5778512784423</v>
      </c>
      <c r="AL28" s="51">
        <v>184536.55999999997</v>
      </c>
      <c r="AM28" s="44">
        <f t="shared" si="16"/>
        <v>462.94064951651148</v>
      </c>
      <c r="AN28" s="51">
        <v>274007.83999999997</v>
      </c>
      <c r="AO28" s="44">
        <f t="shared" si="17"/>
        <v>535.63187113926028</v>
      </c>
      <c r="AP28" s="51">
        <v>198610.45</v>
      </c>
      <c r="AQ28" s="44">
        <f t="shared" si="18"/>
        <v>5216.7143896447469</v>
      </c>
      <c r="AR28" s="51">
        <v>99365.779999999984</v>
      </c>
      <c r="AS28" s="44">
        <f t="shared" si="19"/>
        <v>712.21595381447594</v>
      </c>
      <c r="AT28" s="51">
        <v>107914.75</v>
      </c>
      <c r="AU28" s="44">
        <f t="shared" si="20"/>
        <v>140.63485547475693</v>
      </c>
      <c r="AV28" s="51">
        <v>26112.82</v>
      </c>
      <c r="AW28" s="44">
        <f t="shared" si="21"/>
        <v>137.14215940782444</v>
      </c>
      <c r="AX28" s="51"/>
      <c r="AY28" s="44">
        <f t="shared" si="22"/>
        <v>0</v>
      </c>
      <c r="AZ28" s="51">
        <v>177632.04</v>
      </c>
      <c r="BA28" s="44">
        <f t="shared" si="23"/>
        <v>729.19556650246307</v>
      </c>
      <c r="BB28" s="51">
        <v>182776.83</v>
      </c>
      <c r="BC28" s="44">
        <f t="shared" si="24"/>
        <v>1007.5663863476424</v>
      </c>
      <c r="BD28" s="51">
        <v>93378.36</v>
      </c>
      <c r="BE28" s="44">
        <f t="shared" si="25"/>
        <v>1150.5882578778637</v>
      </c>
      <c r="BF28" s="51">
        <v>1060256.73</v>
      </c>
      <c r="BG28" s="44">
        <f t="shared" si="26"/>
        <v>7495.8854748221129</v>
      </c>
      <c r="BH28" s="51">
        <v>54085.18</v>
      </c>
      <c r="BI28" s="44">
        <f t="shared" si="27"/>
        <v>908.18612909531635</v>
      </c>
      <c r="BJ28" s="51">
        <v>313598.76999999996</v>
      </c>
      <c r="BK28" s="44">
        <f t="shared" si="28"/>
        <v>326.94635494044354</v>
      </c>
      <c r="BL28" s="51">
        <v>123142.67000000001</v>
      </c>
      <c r="BM28" s="44">
        <f t="shared" si="29"/>
        <v>2251.5334272942896</v>
      </c>
      <c r="BN28" s="51">
        <v>153602.13</v>
      </c>
      <c r="BO28" s="44">
        <f t="shared" si="30"/>
        <v>1073.9377947845805</v>
      </c>
      <c r="BP28" s="51"/>
      <c r="BQ28" s="44">
        <f t="shared" si="31"/>
        <v>0</v>
      </c>
      <c r="BR28" s="51"/>
      <c r="BS28" s="44">
        <f t="shared" si="32"/>
        <v>0</v>
      </c>
      <c r="BT28" s="51">
        <v>33.6</v>
      </c>
      <c r="BU28" s="44">
        <f t="shared" si="33"/>
        <v>0.86808976464148879</v>
      </c>
      <c r="BV28" s="51">
        <v>1616.9299999999998</v>
      </c>
      <c r="BW28" s="44">
        <f t="shared" si="34"/>
        <v>57.168023170954193</v>
      </c>
      <c r="BX28" s="51">
        <v>909631.92</v>
      </c>
      <c r="BY28" s="44">
        <f t="shared" si="35"/>
        <v>66627.390809289238</v>
      </c>
      <c r="BZ28" s="51">
        <v>582490.30000000005</v>
      </c>
      <c r="CA28" s="44">
        <f t="shared" si="36"/>
        <v>8164.1556239737283</v>
      </c>
      <c r="CB28" s="51">
        <v>111452.07999999997</v>
      </c>
      <c r="CC28" s="44">
        <f t="shared" si="37"/>
        <v>1823.5474032371565</v>
      </c>
      <c r="CD28" s="51">
        <v>190331.44000000003</v>
      </c>
      <c r="CE28" s="44">
        <f t="shared" si="38"/>
        <v>886.74498657700644</v>
      </c>
      <c r="CF28" s="51"/>
      <c r="CG28" s="44">
        <f t="shared" si="39"/>
        <v>0</v>
      </c>
      <c r="CH28" s="51">
        <v>157896.63</v>
      </c>
      <c r="CI28" s="44">
        <f t="shared" si="40"/>
        <v>1224.3398604269294</v>
      </c>
      <c r="CJ28" s="51">
        <v>43146.239999999998</v>
      </c>
      <c r="CK28" s="44">
        <f t="shared" si="41"/>
        <v>249.091462975995</v>
      </c>
      <c r="CL28" s="51">
        <v>37353.540000000008</v>
      </c>
      <c r="CM28" s="44">
        <f t="shared" si="42"/>
        <v>104.41700328407227</v>
      </c>
      <c r="CN28" s="51">
        <v>188689.04</v>
      </c>
      <c r="CO28" s="44">
        <f t="shared" si="43"/>
        <v>4481.5306826178748</v>
      </c>
      <c r="CP28" s="51">
        <v>328565.53999999998</v>
      </c>
      <c r="CQ28" s="44">
        <f t="shared" si="44"/>
        <v>11218.517408189329</v>
      </c>
      <c r="CR28" s="51">
        <v>469227.81999999995</v>
      </c>
      <c r="CS28" s="44">
        <f t="shared" si="45"/>
        <v>13978.872423176166</v>
      </c>
      <c r="CT28" s="51">
        <v>196989.38999999996</v>
      </c>
      <c r="CU28" s="44">
        <f t="shared" si="46"/>
        <v>680.30062749237607</v>
      </c>
      <c r="CV28" s="51">
        <v>12837.04</v>
      </c>
      <c r="CW28" s="44">
        <f t="shared" si="47"/>
        <v>575.40332942372356</v>
      </c>
      <c r="CX28" s="51">
        <v>396653.43</v>
      </c>
      <c r="CY28" s="44">
        <f t="shared" si="48"/>
        <v>372.18243490499646</v>
      </c>
      <c r="CZ28" s="51">
        <v>122020.87</v>
      </c>
      <c r="DA28" s="44">
        <f t="shared" si="49"/>
        <v>1819.9609783798576</v>
      </c>
      <c r="DB28" s="51">
        <v>124024.63</v>
      </c>
      <c r="DC28" s="44">
        <f t="shared" si="50"/>
        <v>1078.8756030573149</v>
      </c>
      <c r="DD28" s="51">
        <v>202567.12000000002</v>
      </c>
      <c r="DE28" s="44">
        <f t="shared" si="51"/>
        <v>514.77296113847842</v>
      </c>
      <c r="DF28" s="51">
        <v>75483.990000000005</v>
      </c>
      <c r="DG28" s="44">
        <f t="shared" si="52"/>
        <v>447.5879720853859</v>
      </c>
      <c r="DH28" s="51">
        <v>148161.06</v>
      </c>
      <c r="DI28" s="44">
        <f t="shared" si="53"/>
        <v>77.233591367581511</v>
      </c>
      <c r="DJ28" s="51">
        <v>394471.14</v>
      </c>
      <c r="DK28" s="44">
        <f t="shared" si="54"/>
        <v>385.55706075533664</v>
      </c>
      <c r="DL28" s="51">
        <v>109167.12999999999</v>
      </c>
      <c r="DM28" s="44">
        <f t="shared" si="55"/>
        <v>589.69655413506393</v>
      </c>
      <c r="DN28" s="51">
        <v>18.53</v>
      </c>
      <c r="DO28" s="44">
        <f t="shared" si="56"/>
        <v>2.1129812078087944E-2</v>
      </c>
      <c r="DP28" s="51">
        <v>604368.19999999995</v>
      </c>
      <c r="DQ28" s="44">
        <f t="shared" si="57"/>
        <v>4812.3253082075744</v>
      </c>
      <c r="DR28" s="51">
        <v>57041.759999999995</v>
      </c>
      <c r="DS28" s="44">
        <f t="shared" si="58"/>
        <v>271.33008053796232</v>
      </c>
      <c r="DT28" s="51">
        <v>218102.97000000003</v>
      </c>
      <c r="DU28" s="44">
        <f t="shared" si="59"/>
        <v>753.21613691453604</v>
      </c>
      <c r="DV28" s="51">
        <v>45332.759999999995</v>
      </c>
      <c r="DW28" s="44">
        <f t="shared" si="60"/>
        <v>103.38615216201423</v>
      </c>
      <c r="DX28" s="51">
        <v>289927.69</v>
      </c>
      <c r="DY28" s="44">
        <f t="shared" si="61"/>
        <v>283.37603604660256</v>
      </c>
      <c r="DZ28" s="45">
        <f t="shared" si="64"/>
        <v>298786.2776963897</v>
      </c>
      <c r="EA28" s="34">
        <f t="shared" si="62"/>
        <v>0.10751881737856446</v>
      </c>
      <c r="EB28" s="34">
        <f t="shared" si="65"/>
        <v>8.8233556047343981E-2</v>
      </c>
      <c r="ED28" s="34">
        <f t="shared" si="66"/>
        <v>8.8233556047343981E-2</v>
      </c>
      <c r="EE28" s="47">
        <v>14071490.439999999</v>
      </c>
      <c r="EF28" s="48"/>
      <c r="EG28" s="33" t="s">
        <v>32</v>
      </c>
      <c r="EH28" s="46">
        <f t="shared" si="67"/>
        <v>8.8200000000000001E-2</v>
      </c>
    </row>
    <row r="29" spans="1:138" ht="14.4">
      <c r="A29" s="49" t="s">
        <v>33</v>
      </c>
      <c r="B29" s="50">
        <v>28847.829999999998</v>
      </c>
      <c r="C29" s="44">
        <f t="shared" si="63"/>
        <v>541.5500184403262</v>
      </c>
      <c r="D29" s="51">
        <v>19847.240000000002</v>
      </c>
      <c r="E29" s="44">
        <f t="shared" si="63"/>
        <v>61.170696953110756</v>
      </c>
      <c r="F29" s="51">
        <v>54669.81</v>
      </c>
      <c r="G29" s="44">
        <f t="shared" si="0"/>
        <v>1531.7863202752364</v>
      </c>
      <c r="H29" s="51"/>
      <c r="I29" s="44">
        <f t="shared" si="1"/>
        <v>0</v>
      </c>
      <c r="J29" s="51">
        <v>20068.120000000003</v>
      </c>
      <c r="K29" s="44">
        <f t="shared" si="2"/>
        <v>878.34312065055917</v>
      </c>
      <c r="L29" s="51"/>
      <c r="M29" s="44">
        <f t="shared" si="3"/>
        <v>0</v>
      </c>
      <c r="N29" s="51">
        <v>0.95</v>
      </c>
      <c r="O29" s="44">
        <f t="shared" si="4"/>
        <v>3.0951077749107304E-3</v>
      </c>
      <c r="P29" s="51">
        <v>155647.78</v>
      </c>
      <c r="Q29" s="44">
        <f t="shared" si="5"/>
        <v>544.62726991946204</v>
      </c>
      <c r="R29" s="51">
        <v>7816.08</v>
      </c>
      <c r="S29" s="44">
        <f t="shared" si="6"/>
        <v>5.0929705215419494</v>
      </c>
      <c r="T29" s="51">
        <v>150.52000000000001</v>
      </c>
      <c r="U29" s="44">
        <f t="shared" si="7"/>
        <v>3.2258208877420707</v>
      </c>
      <c r="V29" s="51">
        <v>291040.88</v>
      </c>
      <c r="W29" s="44">
        <f t="shared" si="8"/>
        <v>4678.4857492115616</v>
      </c>
      <c r="X29" s="51">
        <v>10642.2</v>
      </c>
      <c r="Y29" s="44">
        <f t="shared" si="9"/>
        <v>33.770892954883109</v>
      </c>
      <c r="Z29" s="51"/>
      <c r="AA29" s="44">
        <f t="shared" si="10"/>
        <v>0</v>
      </c>
      <c r="AB29" s="51"/>
      <c r="AC29" s="44">
        <f t="shared" si="11"/>
        <v>0</v>
      </c>
      <c r="AD29" s="51"/>
      <c r="AE29" s="44">
        <f t="shared" si="12"/>
        <v>0</v>
      </c>
      <c r="AF29" s="51"/>
      <c r="AG29" s="44">
        <f t="shared" si="13"/>
        <v>0</v>
      </c>
      <c r="AH29" s="51">
        <v>30793.800000000003</v>
      </c>
      <c r="AI29" s="44">
        <f t="shared" si="14"/>
        <v>28.894018296973965</v>
      </c>
      <c r="AJ29" s="51"/>
      <c r="AK29" s="44">
        <f t="shared" si="15"/>
        <v>0</v>
      </c>
      <c r="AL29" s="51">
        <v>-382.63</v>
      </c>
      <c r="AM29" s="44">
        <f t="shared" si="16"/>
        <v>-0.95989098704615938</v>
      </c>
      <c r="AN29" s="51">
        <v>98737.150000000009</v>
      </c>
      <c r="AO29" s="44">
        <f t="shared" si="17"/>
        <v>193.01186566580657</v>
      </c>
      <c r="AP29" s="51">
        <v>71786.81</v>
      </c>
      <c r="AQ29" s="44">
        <f t="shared" si="18"/>
        <v>1885.5568008314438</v>
      </c>
      <c r="AR29" s="51">
        <v>47671.9</v>
      </c>
      <c r="AS29" s="44">
        <f t="shared" si="19"/>
        <v>341.69396877524957</v>
      </c>
      <c r="AT29" s="51"/>
      <c r="AU29" s="44">
        <f t="shared" si="20"/>
        <v>0</v>
      </c>
      <c r="AV29" s="51">
        <v>1368.5400000000002</v>
      </c>
      <c r="AW29" s="44">
        <f t="shared" si="21"/>
        <v>7.1874478067088914</v>
      </c>
      <c r="AX29" s="51"/>
      <c r="AY29" s="44">
        <f t="shared" si="22"/>
        <v>0</v>
      </c>
      <c r="AZ29" s="51"/>
      <c r="BA29" s="44">
        <f t="shared" si="23"/>
        <v>0</v>
      </c>
      <c r="BB29" s="51"/>
      <c r="BC29" s="44">
        <f t="shared" si="24"/>
        <v>0</v>
      </c>
      <c r="BD29" s="51"/>
      <c r="BE29" s="44">
        <f t="shared" si="25"/>
        <v>0</v>
      </c>
      <c r="BF29" s="51"/>
      <c r="BG29" s="44">
        <f t="shared" si="26"/>
        <v>0</v>
      </c>
      <c r="BH29" s="51"/>
      <c r="BI29" s="44">
        <f t="shared" si="27"/>
        <v>0</v>
      </c>
      <c r="BJ29" s="51"/>
      <c r="BK29" s="44">
        <f t="shared" si="28"/>
        <v>0</v>
      </c>
      <c r="BL29" s="51">
        <v>11052.64</v>
      </c>
      <c r="BM29" s="44">
        <f t="shared" si="29"/>
        <v>202.08582792503975</v>
      </c>
      <c r="BN29" s="51">
        <v>13724.500000000002</v>
      </c>
      <c r="BO29" s="44">
        <f t="shared" si="30"/>
        <v>95.957388510959944</v>
      </c>
      <c r="BP29" s="51"/>
      <c r="BQ29" s="44">
        <f t="shared" si="31"/>
        <v>0</v>
      </c>
      <c r="BR29" s="51"/>
      <c r="BS29" s="44">
        <f t="shared" si="32"/>
        <v>0</v>
      </c>
      <c r="BT29" s="51"/>
      <c r="BU29" s="44">
        <f t="shared" si="33"/>
        <v>0</v>
      </c>
      <c r="BV29" s="51">
        <v>97779.32</v>
      </c>
      <c r="BW29" s="44">
        <f t="shared" si="34"/>
        <v>3457.0763307008629</v>
      </c>
      <c r="BX29" s="51">
        <v>224.21999999999997</v>
      </c>
      <c r="BY29" s="44">
        <f t="shared" si="35"/>
        <v>16.423339197748064</v>
      </c>
      <c r="BZ29" s="51">
        <v>35.22</v>
      </c>
      <c r="CA29" s="44">
        <f t="shared" si="36"/>
        <v>0.49364180154820547</v>
      </c>
      <c r="CB29" s="51">
        <v>9806.7999999999993</v>
      </c>
      <c r="CC29" s="44">
        <f t="shared" si="37"/>
        <v>160.4560872624912</v>
      </c>
      <c r="CD29" s="51">
        <v>16383.830000000004</v>
      </c>
      <c r="CE29" s="44">
        <f t="shared" si="38"/>
        <v>76.331472684859406</v>
      </c>
      <c r="CF29" s="51"/>
      <c r="CG29" s="44">
        <f t="shared" si="39"/>
        <v>0</v>
      </c>
      <c r="CH29" s="51">
        <v>2567.4499999999998</v>
      </c>
      <c r="CI29" s="44">
        <f t="shared" si="40"/>
        <v>19.908160007297937</v>
      </c>
      <c r="CJ29" s="51">
        <v>2298.46</v>
      </c>
      <c r="CK29" s="44">
        <f t="shared" si="41"/>
        <v>13.269447441811975</v>
      </c>
      <c r="CL29" s="51">
        <v>3303.5499999999993</v>
      </c>
      <c r="CM29" s="44">
        <f t="shared" si="42"/>
        <v>9.2346479396356216</v>
      </c>
      <c r="CN29" s="51">
        <v>61148.49</v>
      </c>
      <c r="CO29" s="44">
        <f t="shared" si="43"/>
        <v>1452.3304275158339</v>
      </c>
      <c r="CP29" s="51">
        <v>52744.740000000005</v>
      </c>
      <c r="CQ29" s="44">
        <f t="shared" si="44"/>
        <v>1800.9124872937682</v>
      </c>
      <c r="CR29" s="51">
        <v>84.07</v>
      </c>
      <c r="CS29" s="44">
        <f t="shared" si="45"/>
        <v>2.5045484400656814</v>
      </c>
      <c r="CT29" s="51">
        <v>256.04000000000002</v>
      </c>
      <c r="CU29" s="44">
        <f t="shared" si="46"/>
        <v>0.88423124038887591</v>
      </c>
      <c r="CV29" s="51"/>
      <c r="CW29" s="44">
        <f t="shared" si="47"/>
        <v>0</v>
      </c>
      <c r="CX29" s="51"/>
      <c r="CY29" s="44">
        <f t="shared" si="48"/>
        <v>0</v>
      </c>
      <c r="CZ29" s="51">
        <v>10746.539999999999</v>
      </c>
      <c r="DA29" s="44">
        <f t="shared" si="49"/>
        <v>160.28637931034481</v>
      </c>
      <c r="DB29" s="51">
        <v>9636.6699999999983</v>
      </c>
      <c r="DC29" s="44">
        <f t="shared" si="50"/>
        <v>83.828253772773465</v>
      </c>
      <c r="DD29" s="51">
        <v>4.59</v>
      </c>
      <c r="DE29" s="44">
        <f t="shared" si="51"/>
        <v>1.1664320900774102E-2</v>
      </c>
      <c r="DF29" s="51">
        <v>6675.3</v>
      </c>
      <c r="DG29" s="44">
        <f t="shared" si="52"/>
        <v>39.581691297208543</v>
      </c>
      <c r="DH29" s="51">
        <v>3090.5699999999997</v>
      </c>
      <c r="DI29" s="44">
        <f t="shared" si="53"/>
        <v>1.6110563765736177</v>
      </c>
      <c r="DJ29" s="51"/>
      <c r="DK29" s="44">
        <f t="shared" si="54"/>
        <v>0</v>
      </c>
      <c r="DL29" s="51">
        <v>9707.57</v>
      </c>
      <c r="DM29" s="44">
        <f t="shared" si="55"/>
        <v>52.4381338780723</v>
      </c>
      <c r="DN29" s="51">
        <v>32239.8</v>
      </c>
      <c r="DO29" s="44">
        <f t="shared" si="56"/>
        <v>36.763136288998361</v>
      </c>
      <c r="DP29" s="51">
        <v>230152.30000000002</v>
      </c>
      <c r="DQ29" s="44">
        <f t="shared" si="57"/>
        <v>1832.6042601715019</v>
      </c>
      <c r="DR29" s="51">
        <v>5125.6299999999992</v>
      </c>
      <c r="DS29" s="44">
        <f t="shared" si="58"/>
        <v>24.381042953579897</v>
      </c>
      <c r="DT29" s="51">
        <v>36241.17</v>
      </c>
      <c r="DU29" s="44">
        <f t="shared" si="59"/>
        <v>125.15847016967706</v>
      </c>
      <c r="DV29" s="51"/>
      <c r="DW29" s="44">
        <f t="shared" si="60"/>
        <v>0</v>
      </c>
      <c r="DX29" s="51"/>
      <c r="DY29" s="44">
        <f t="shared" si="61"/>
        <v>0</v>
      </c>
      <c r="DZ29" s="45">
        <f t="shared" si="64"/>
        <v>20397.972291813465</v>
      </c>
      <c r="EA29" s="34">
        <f t="shared" si="62"/>
        <v>7.3402496079993515E-3</v>
      </c>
      <c r="EB29" s="34">
        <f t="shared" si="65"/>
        <v>6.0236555886637368E-3</v>
      </c>
      <c r="ED29" s="34">
        <f t="shared" si="66"/>
        <v>6.0236555886637368E-3</v>
      </c>
      <c r="EE29" s="47">
        <v>1453736.4500000004</v>
      </c>
      <c r="EF29" s="48"/>
      <c r="EG29" s="33" t="s">
        <v>33</v>
      </c>
      <c r="EH29" s="46">
        <f t="shared" si="67"/>
        <v>6.0000000000000001E-3</v>
      </c>
    </row>
    <row r="30" spans="1:138" ht="14.4">
      <c r="A30" s="49" t="s">
        <v>34</v>
      </c>
      <c r="B30" s="50">
        <v>801.98</v>
      </c>
      <c r="C30" s="44">
        <f t="shared" si="63"/>
        <v>15.055284358954308</v>
      </c>
      <c r="D30" s="51">
        <v>55591.359999999993</v>
      </c>
      <c r="E30" s="44">
        <f t="shared" si="63"/>
        <v>171.33678213047671</v>
      </c>
      <c r="F30" s="51">
        <v>1378928.09</v>
      </c>
      <c r="G30" s="44">
        <f t="shared" si="0"/>
        <v>38636.007421742645</v>
      </c>
      <c r="H30" s="51"/>
      <c r="I30" s="44">
        <f t="shared" si="1"/>
        <v>0</v>
      </c>
      <c r="J30" s="51">
        <v>3389.9800000000005</v>
      </c>
      <c r="K30" s="44">
        <f t="shared" si="2"/>
        <v>148.37292243334116</v>
      </c>
      <c r="L30" s="51">
        <v>310.64</v>
      </c>
      <c r="M30" s="44">
        <f t="shared" si="3"/>
        <v>0.80965412985117413</v>
      </c>
      <c r="N30" s="51"/>
      <c r="O30" s="44">
        <f t="shared" si="4"/>
        <v>0</v>
      </c>
      <c r="P30" s="51"/>
      <c r="Q30" s="44">
        <f t="shared" si="5"/>
        <v>0</v>
      </c>
      <c r="R30" s="51">
        <v>77929.540000000008</v>
      </c>
      <c r="S30" s="44">
        <f t="shared" si="6"/>
        <v>50.779015820887743</v>
      </c>
      <c r="T30" s="51"/>
      <c r="U30" s="44">
        <f t="shared" si="7"/>
        <v>0</v>
      </c>
      <c r="V30" s="51">
        <v>132035.82</v>
      </c>
      <c r="W30" s="44">
        <f t="shared" si="8"/>
        <v>2122.4774411603721</v>
      </c>
      <c r="X30" s="51">
        <v>717.22</v>
      </c>
      <c r="Y30" s="44">
        <f t="shared" si="9"/>
        <v>2.2759542054369644</v>
      </c>
      <c r="Z30" s="51"/>
      <c r="AA30" s="44">
        <f t="shared" si="10"/>
        <v>0</v>
      </c>
      <c r="AB30" s="51"/>
      <c r="AC30" s="44">
        <f t="shared" si="11"/>
        <v>0</v>
      </c>
      <c r="AD30" s="51"/>
      <c r="AE30" s="44">
        <f t="shared" si="12"/>
        <v>0</v>
      </c>
      <c r="AF30" s="51"/>
      <c r="AG30" s="44">
        <f t="shared" si="13"/>
        <v>0</v>
      </c>
      <c r="AH30" s="51">
        <v>2438.35</v>
      </c>
      <c r="AI30" s="44">
        <f t="shared" si="14"/>
        <v>2.2879193056532956</v>
      </c>
      <c r="AJ30" s="51">
        <v>650800.14999999991</v>
      </c>
      <c r="AK30" s="44">
        <f t="shared" si="15"/>
        <v>5648.5117405582914</v>
      </c>
      <c r="AL30" s="51"/>
      <c r="AM30" s="44">
        <f t="shared" si="16"/>
        <v>0</v>
      </c>
      <c r="AN30" s="51">
        <v>11397.42</v>
      </c>
      <c r="AO30" s="44">
        <f t="shared" si="17"/>
        <v>22.279732582688251</v>
      </c>
      <c r="AP30" s="51">
        <v>7892.2799999999988</v>
      </c>
      <c r="AQ30" s="44">
        <f t="shared" si="18"/>
        <v>207.29911564625849</v>
      </c>
      <c r="AR30" s="51">
        <v>2989.32</v>
      </c>
      <c r="AS30" s="44">
        <f t="shared" si="19"/>
        <v>21.426303854875286</v>
      </c>
      <c r="AT30" s="51"/>
      <c r="AU30" s="44">
        <f t="shared" si="20"/>
        <v>0</v>
      </c>
      <c r="AV30" s="51"/>
      <c r="AW30" s="44">
        <f t="shared" si="21"/>
        <v>0</v>
      </c>
      <c r="AX30" s="51"/>
      <c r="AY30" s="44">
        <f t="shared" si="22"/>
        <v>0</v>
      </c>
      <c r="AZ30" s="51"/>
      <c r="BA30" s="44">
        <f t="shared" si="23"/>
        <v>0</v>
      </c>
      <c r="BB30" s="51"/>
      <c r="BC30" s="44">
        <f t="shared" si="24"/>
        <v>0</v>
      </c>
      <c r="BD30" s="51"/>
      <c r="BE30" s="44">
        <f t="shared" si="25"/>
        <v>0</v>
      </c>
      <c r="BF30" s="51"/>
      <c r="BG30" s="44">
        <f t="shared" si="26"/>
        <v>0</v>
      </c>
      <c r="BH30" s="51"/>
      <c r="BI30" s="44">
        <f t="shared" si="27"/>
        <v>0</v>
      </c>
      <c r="BJ30" s="51"/>
      <c r="BK30" s="44">
        <f t="shared" si="28"/>
        <v>0</v>
      </c>
      <c r="BL30" s="51">
        <v>9542.5500000000011</v>
      </c>
      <c r="BM30" s="44">
        <f t="shared" si="29"/>
        <v>174.47543005708033</v>
      </c>
      <c r="BN30" s="51">
        <v>13858.600000000002</v>
      </c>
      <c r="BO30" s="44">
        <f t="shared" si="30"/>
        <v>96.894973544973553</v>
      </c>
      <c r="BP30" s="51"/>
      <c r="BQ30" s="44">
        <f t="shared" si="31"/>
        <v>0</v>
      </c>
      <c r="BR30" s="51"/>
      <c r="BS30" s="44">
        <f t="shared" si="32"/>
        <v>0</v>
      </c>
      <c r="BT30" s="51"/>
      <c r="BU30" s="44">
        <f t="shared" si="33"/>
        <v>0</v>
      </c>
      <c r="BV30" s="51">
        <v>172.98000000000002</v>
      </c>
      <c r="BW30" s="44">
        <f t="shared" si="34"/>
        <v>6.1158644147314103</v>
      </c>
      <c r="BX30" s="51"/>
      <c r="BY30" s="44">
        <f t="shared" si="35"/>
        <v>0</v>
      </c>
      <c r="BZ30" s="51"/>
      <c r="CA30" s="44">
        <f t="shared" si="36"/>
        <v>0</v>
      </c>
      <c r="CB30" s="51">
        <v>72335.890000000014</v>
      </c>
      <c r="CC30" s="44">
        <f t="shared" si="37"/>
        <v>1183.5393684025337</v>
      </c>
      <c r="CD30" s="51"/>
      <c r="CE30" s="44">
        <f t="shared" si="38"/>
        <v>0</v>
      </c>
      <c r="CF30" s="51"/>
      <c r="CG30" s="44">
        <f t="shared" si="39"/>
        <v>0</v>
      </c>
      <c r="CH30" s="51">
        <v>2397.6100000000006</v>
      </c>
      <c r="CI30" s="44">
        <f t="shared" si="40"/>
        <v>18.591210545520894</v>
      </c>
      <c r="CJ30" s="51"/>
      <c r="CK30" s="44">
        <f t="shared" si="41"/>
        <v>0</v>
      </c>
      <c r="CL30" s="51"/>
      <c r="CM30" s="44">
        <f t="shared" si="42"/>
        <v>0</v>
      </c>
      <c r="CN30" s="51">
        <v>7327.37</v>
      </c>
      <c r="CO30" s="44">
        <f t="shared" si="43"/>
        <v>174.0314831104856</v>
      </c>
      <c r="CP30" s="51">
        <v>5414.98</v>
      </c>
      <c r="CQ30" s="44">
        <f t="shared" si="44"/>
        <v>184.88867516355199</v>
      </c>
      <c r="CR30" s="51"/>
      <c r="CS30" s="44">
        <f t="shared" si="45"/>
        <v>0</v>
      </c>
      <c r="CT30" s="51">
        <v>110083.51</v>
      </c>
      <c r="CU30" s="44">
        <f t="shared" si="46"/>
        <v>380.17215510725362</v>
      </c>
      <c r="CV30" s="51"/>
      <c r="CW30" s="44">
        <f t="shared" si="47"/>
        <v>0</v>
      </c>
      <c r="CX30" s="51"/>
      <c r="CY30" s="44">
        <f t="shared" si="48"/>
        <v>0</v>
      </c>
      <c r="CZ30" s="51"/>
      <c r="DA30" s="44">
        <f t="shared" si="49"/>
        <v>0</v>
      </c>
      <c r="DB30" s="51"/>
      <c r="DC30" s="44">
        <f t="shared" si="50"/>
        <v>0</v>
      </c>
      <c r="DD30" s="51"/>
      <c r="DE30" s="44">
        <f t="shared" si="51"/>
        <v>0</v>
      </c>
      <c r="DF30" s="51"/>
      <c r="DG30" s="44">
        <f t="shared" si="52"/>
        <v>0</v>
      </c>
      <c r="DH30" s="51"/>
      <c r="DI30" s="44">
        <f t="shared" si="53"/>
        <v>0</v>
      </c>
      <c r="DJ30" s="51"/>
      <c r="DK30" s="44">
        <f t="shared" si="54"/>
        <v>0</v>
      </c>
      <c r="DL30" s="51"/>
      <c r="DM30" s="44">
        <f t="shared" si="55"/>
        <v>0</v>
      </c>
      <c r="DN30" s="51">
        <v>3.79</v>
      </c>
      <c r="DO30" s="44">
        <f t="shared" si="56"/>
        <v>4.321747856230615E-3</v>
      </c>
      <c r="DP30" s="51">
        <v>3415.7300000000005</v>
      </c>
      <c r="DQ30" s="44">
        <f t="shared" si="57"/>
        <v>27.197996064326119</v>
      </c>
      <c r="DR30" s="51"/>
      <c r="DS30" s="44">
        <f t="shared" si="58"/>
        <v>0</v>
      </c>
      <c r="DT30" s="51">
        <v>985.21</v>
      </c>
      <c r="DU30" s="44">
        <f t="shared" si="59"/>
        <v>3.4024115776578832</v>
      </c>
      <c r="DV30" s="51">
        <v>1967.8700000000001</v>
      </c>
      <c r="DW30" s="44">
        <f t="shared" si="60"/>
        <v>4.4879355956942169</v>
      </c>
      <c r="DX30" s="51"/>
      <c r="DY30" s="44">
        <f t="shared" si="61"/>
        <v>0</v>
      </c>
      <c r="DZ30" s="45">
        <f t="shared" si="64"/>
        <v>49302.721113262232</v>
      </c>
      <c r="EA30" s="34">
        <f t="shared" si="62"/>
        <v>1.7741679131026537E-2</v>
      </c>
      <c r="EB30" s="34">
        <f t="shared" si="65"/>
        <v>1.4559418324605866E-2</v>
      </c>
      <c r="ED30" s="34">
        <f t="shared" si="66"/>
        <v>1.4559418324605866E-2</v>
      </c>
      <c r="EE30" s="47">
        <v>2552728.2399999993</v>
      </c>
      <c r="EF30" s="48"/>
      <c r="EG30" s="33" t="s">
        <v>34</v>
      </c>
      <c r="EH30" s="46">
        <f t="shared" si="67"/>
        <v>1.46E-2</v>
      </c>
    </row>
    <row r="31" spans="1:138" ht="14.4">
      <c r="A31" s="49" t="s">
        <v>35</v>
      </c>
      <c r="B31" s="50">
        <v>151.26999999999998</v>
      </c>
      <c r="C31" s="44">
        <f t="shared" si="63"/>
        <v>2.8397377303411782</v>
      </c>
      <c r="D31" s="51">
        <v>47479.209999999992</v>
      </c>
      <c r="E31" s="44">
        <f t="shared" si="63"/>
        <v>146.33452139859773</v>
      </c>
      <c r="F31" s="51">
        <v>398989.33999999997</v>
      </c>
      <c r="G31" s="44">
        <f t="shared" si="0"/>
        <v>11179.23060181927</v>
      </c>
      <c r="H31" s="51">
        <v>57.99</v>
      </c>
      <c r="I31" s="44">
        <f t="shared" si="1"/>
        <v>0.22331749941355852</v>
      </c>
      <c r="J31" s="51">
        <v>1643.88</v>
      </c>
      <c r="K31" s="44">
        <f t="shared" si="2"/>
        <v>71.949474548440065</v>
      </c>
      <c r="L31" s="51">
        <v>133.55999999999997</v>
      </c>
      <c r="M31" s="44">
        <f t="shared" si="3"/>
        <v>0.34811165845648595</v>
      </c>
      <c r="N31" s="51"/>
      <c r="O31" s="44">
        <f t="shared" si="4"/>
        <v>0</v>
      </c>
      <c r="P31" s="51"/>
      <c r="Q31" s="44">
        <f t="shared" si="5"/>
        <v>0</v>
      </c>
      <c r="R31" s="51"/>
      <c r="S31" s="44">
        <f t="shared" si="6"/>
        <v>0</v>
      </c>
      <c r="T31" s="51"/>
      <c r="U31" s="44">
        <f t="shared" si="7"/>
        <v>0</v>
      </c>
      <c r="V31" s="51">
        <v>48461.899999999994</v>
      </c>
      <c r="W31" s="44">
        <f t="shared" si="8"/>
        <v>779.02564247921384</v>
      </c>
      <c r="X31" s="51">
        <v>349.74</v>
      </c>
      <c r="Y31" s="44">
        <f t="shared" si="9"/>
        <v>1.1098299319727891</v>
      </c>
      <c r="Z31" s="51"/>
      <c r="AA31" s="44">
        <f t="shared" si="10"/>
        <v>0</v>
      </c>
      <c r="AB31" s="51"/>
      <c r="AC31" s="44">
        <f t="shared" si="11"/>
        <v>0</v>
      </c>
      <c r="AD31" s="51"/>
      <c r="AE31" s="44">
        <f t="shared" si="12"/>
        <v>0</v>
      </c>
      <c r="AF31" s="51"/>
      <c r="AG31" s="44">
        <f t="shared" si="13"/>
        <v>0</v>
      </c>
      <c r="AH31" s="51">
        <v>1219.54</v>
      </c>
      <c r="AI31" s="44">
        <f t="shared" si="14"/>
        <v>1.1443021346469622</v>
      </c>
      <c r="AJ31" s="51">
        <v>-166394.84999999998</v>
      </c>
      <c r="AK31" s="44">
        <f t="shared" si="15"/>
        <v>-1444.1964461646726</v>
      </c>
      <c r="AL31" s="51">
        <v>136135.81</v>
      </c>
      <c r="AM31" s="44">
        <f t="shared" si="16"/>
        <v>341.51931901112931</v>
      </c>
      <c r="AN31" s="51">
        <v>5845.81</v>
      </c>
      <c r="AO31" s="44">
        <f t="shared" si="17"/>
        <v>11.427418093674254</v>
      </c>
      <c r="AP31" s="51">
        <v>3806.9999999999995</v>
      </c>
      <c r="AQ31" s="44">
        <f t="shared" si="18"/>
        <v>99.99489795918366</v>
      </c>
      <c r="AR31" s="51">
        <v>1460.9199999999998</v>
      </c>
      <c r="AS31" s="44">
        <f t="shared" si="19"/>
        <v>10.471316495947038</v>
      </c>
      <c r="AT31" s="51"/>
      <c r="AU31" s="44">
        <f t="shared" si="20"/>
        <v>0</v>
      </c>
      <c r="AV31" s="51"/>
      <c r="AW31" s="44">
        <f t="shared" si="21"/>
        <v>0</v>
      </c>
      <c r="AX31" s="51"/>
      <c r="AY31" s="44">
        <f t="shared" si="22"/>
        <v>0</v>
      </c>
      <c r="AZ31" s="51"/>
      <c r="BA31" s="44">
        <f t="shared" si="23"/>
        <v>0</v>
      </c>
      <c r="BB31" s="51"/>
      <c r="BC31" s="44">
        <f t="shared" si="24"/>
        <v>0</v>
      </c>
      <c r="BD31" s="51"/>
      <c r="BE31" s="44">
        <f t="shared" si="25"/>
        <v>0</v>
      </c>
      <c r="BF31" s="51">
        <v>157141.29999999999</v>
      </c>
      <c r="BG31" s="44">
        <f t="shared" si="26"/>
        <v>1110.9697819740923</v>
      </c>
      <c r="BH31" s="51"/>
      <c r="BI31" s="44">
        <f t="shared" si="27"/>
        <v>0</v>
      </c>
      <c r="BJ31" s="51"/>
      <c r="BK31" s="44">
        <f t="shared" si="28"/>
        <v>0</v>
      </c>
      <c r="BL31" s="51">
        <v>4873.9600000000009</v>
      </c>
      <c r="BM31" s="44">
        <f t="shared" si="29"/>
        <v>89.11520160554646</v>
      </c>
      <c r="BN31" s="51">
        <v>6741.8300000000017</v>
      </c>
      <c r="BO31" s="44">
        <f t="shared" si="30"/>
        <v>47.136755479969779</v>
      </c>
      <c r="BP31" s="51"/>
      <c r="BQ31" s="44">
        <f t="shared" si="31"/>
        <v>0</v>
      </c>
      <c r="BR31" s="51"/>
      <c r="BS31" s="44">
        <f t="shared" si="32"/>
        <v>0</v>
      </c>
      <c r="BT31" s="51"/>
      <c r="BU31" s="44">
        <f t="shared" si="33"/>
        <v>0</v>
      </c>
      <c r="BV31" s="51">
        <v>82.31</v>
      </c>
      <c r="BW31" s="44">
        <f t="shared" si="34"/>
        <v>2.9101445252430471</v>
      </c>
      <c r="BX31" s="51"/>
      <c r="BY31" s="44">
        <f t="shared" si="35"/>
        <v>0</v>
      </c>
      <c r="BZ31" s="51"/>
      <c r="CA31" s="44">
        <f t="shared" si="36"/>
        <v>0</v>
      </c>
      <c r="CB31" s="51">
        <v>23891.039999999997</v>
      </c>
      <c r="CC31" s="44">
        <f t="shared" si="37"/>
        <v>390.89843771991553</v>
      </c>
      <c r="CD31" s="51"/>
      <c r="CE31" s="44">
        <f t="shared" si="38"/>
        <v>0</v>
      </c>
      <c r="CF31" s="51"/>
      <c r="CG31" s="44">
        <f t="shared" si="39"/>
        <v>0</v>
      </c>
      <c r="CH31" s="51">
        <v>1193.8699999999999</v>
      </c>
      <c r="CI31" s="44">
        <f t="shared" si="40"/>
        <v>9.2573389892355404</v>
      </c>
      <c r="CJ31" s="51"/>
      <c r="CK31" s="44">
        <f t="shared" si="41"/>
        <v>0</v>
      </c>
      <c r="CL31" s="51"/>
      <c r="CM31" s="44">
        <f t="shared" si="42"/>
        <v>0</v>
      </c>
      <c r="CN31" s="51">
        <v>3589.8399999999997</v>
      </c>
      <c r="CO31" s="44">
        <f t="shared" si="43"/>
        <v>85.261857846586906</v>
      </c>
      <c r="CP31" s="51">
        <v>2622.73</v>
      </c>
      <c r="CQ31" s="44">
        <f t="shared" si="44"/>
        <v>89.550298433549671</v>
      </c>
      <c r="CR31" s="51"/>
      <c r="CS31" s="44">
        <f t="shared" si="45"/>
        <v>0</v>
      </c>
      <c r="CT31" s="51">
        <v>205428.9</v>
      </c>
      <c r="CU31" s="44">
        <f t="shared" si="46"/>
        <v>709.44637970130577</v>
      </c>
      <c r="CV31" s="51"/>
      <c r="CW31" s="44">
        <f t="shared" si="47"/>
        <v>0</v>
      </c>
      <c r="CX31" s="51"/>
      <c r="CY31" s="44">
        <f t="shared" si="48"/>
        <v>0</v>
      </c>
      <c r="CZ31" s="51"/>
      <c r="DA31" s="44">
        <f t="shared" si="49"/>
        <v>0</v>
      </c>
      <c r="DB31" s="51"/>
      <c r="DC31" s="44">
        <f t="shared" si="50"/>
        <v>0</v>
      </c>
      <c r="DD31" s="51"/>
      <c r="DE31" s="44">
        <f t="shared" si="51"/>
        <v>0</v>
      </c>
      <c r="DF31" s="51"/>
      <c r="DG31" s="44">
        <f t="shared" si="52"/>
        <v>0</v>
      </c>
      <c r="DH31" s="51"/>
      <c r="DI31" s="44">
        <f t="shared" si="53"/>
        <v>0</v>
      </c>
      <c r="DJ31" s="51">
        <v>111087.4</v>
      </c>
      <c r="DK31" s="44">
        <f t="shared" si="54"/>
        <v>108.57709750566893</v>
      </c>
      <c r="DL31" s="51"/>
      <c r="DM31" s="44">
        <f t="shared" si="55"/>
        <v>0</v>
      </c>
      <c r="DN31" s="51">
        <v>2</v>
      </c>
      <c r="DO31" s="44">
        <f t="shared" si="56"/>
        <v>2.2806057288815912E-3</v>
      </c>
      <c r="DP31" s="51">
        <v>1649.44</v>
      </c>
      <c r="DQ31" s="44">
        <f t="shared" si="57"/>
        <v>13.133784762947327</v>
      </c>
      <c r="DR31" s="51"/>
      <c r="DS31" s="44">
        <f t="shared" si="58"/>
        <v>0</v>
      </c>
      <c r="DT31" s="51">
        <v>492.22</v>
      </c>
      <c r="DU31" s="44">
        <f t="shared" si="59"/>
        <v>1.6998761956890036</v>
      </c>
      <c r="DV31" s="51">
        <v>5259.49</v>
      </c>
      <c r="DW31" s="44">
        <f t="shared" si="60"/>
        <v>11.994823024995439</v>
      </c>
      <c r="DX31" s="51"/>
      <c r="DY31" s="44">
        <f t="shared" si="61"/>
        <v>0</v>
      </c>
      <c r="DZ31" s="45">
        <f t="shared" si="64"/>
        <v>13871.376102965907</v>
      </c>
      <c r="EA31" s="34">
        <f t="shared" si="62"/>
        <v>4.9916414016834077E-3</v>
      </c>
      <c r="EB31" s="34">
        <f t="shared" si="65"/>
        <v>4.0963087403850318E-3</v>
      </c>
      <c r="ED31" s="34">
        <f t="shared" si="66"/>
        <v>4.0963087403850318E-3</v>
      </c>
      <c r="EE31" s="47">
        <v>1003397.4499999998</v>
      </c>
      <c r="EF31" s="48"/>
      <c r="EG31" s="33" t="s">
        <v>35</v>
      </c>
      <c r="EH31" s="46">
        <f t="shared" si="67"/>
        <v>4.1000000000000003E-3</v>
      </c>
    </row>
    <row r="32" spans="1:138" ht="14.4">
      <c r="A32" s="49" t="s">
        <v>36</v>
      </c>
      <c r="B32" s="50">
        <v>0.9</v>
      </c>
      <c r="C32" s="44">
        <f t="shared" si="63"/>
        <v>1.6895378841191647E-2</v>
      </c>
      <c r="D32" s="51">
        <v>3</v>
      </c>
      <c r="E32" s="44">
        <f t="shared" si="63"/>
        <v>9.2462272265227928E-3</v>
      </c>
      <c r="F32" s="51">
        <v>12052.24</v>
      </c>
      <c r="G32" s="44">
        <f t="shared" si="0"/>
        <v>337.69015038965773</v>
      </c>
      <c r="H32" s="51"/>
      <c r="I32" s="44">
        <f t="shared" si="1"/>
        <v>0</v>
      </c>
      <c r="J32" s="51">
        <v>8.76</v>
      </c>
      <c r="K32" s="44">
        <f t="shared" si="2"/>
        <v>0.38340839784189534</v>
      </c>
      <c r="L32" s="51"/>
      <c r="M32" s="44">
        <f t="shared" si="3"/>
        <v>0</v>
      </c>
      <c r="N32" s="51"/>
      <c r="O32" s="44">
        <f t="shared" si="4"/>
        <v>0</v>
      </c>
      <c r="P32" s="51"/>
      <c r="Q32" s="44">
        <f t="shared" si="5"/>
        <v>0</v>
      </c>
      <c r="R32" s="51"/>
      <c r="S32" s="44">
        <f t="shared" si="6"/>
        <v>0</v>
      </c>
      <c r="T32" s="51"/>
      <c r="U32" s="44">
        <f t="shared" si="7"/>
        <v>0</v>
      </c>
      <c r="V32" s="51">
        <v>3.2099999999999995</v>
      </c>
      <c r="W32" s="44">
        <f t="shared" si="8"/>
        <v>5.1600789741183824E-2</v>
      </c>
      <c r="X32" s="51">
        <v>2.27</v>
      </c>
      <c r="Y32" s="44">
        <f t="shared" si="9"/>
        <v>7.2033909349180289E-3</v>
      </c>
      <c r="Z32" s="51"/>
      <c r="AA32" s="44">
        <f t="shared" si="10"/>
        <v>0</v>
      </c>
      <c r="AB32" s="51"/>
      <c r="AC32" s="44">
        <f t="shared" si="11"/>
        <v>0</v>
      </c>
      <c r="AD32" s="51"/>
      <c r="AE32" s="44">
        <f t="shared" si="12"/>
        <v>0</v>
      </c>
      <c r="AF32" s="51"/>
      <c r="AG32" s="44">
        <f t="shared" si="13"/>
        <v>0</v>
      </c>
      <c r="AH32" s="51">
        <v>11.15</v>
      </c>
      <c r="AI32" s="44">
        <f t="shared" si="14"/>
        <v>1.0462115880835092E-2</v>
      </c>
      <c r="AJ32" s="51"/>
      <c r="AK32" s="44">
        <f t="shared" si="15"/>
        <v>0</v>
      </c>
      <c r="AL32" s="51"/>
      <c r="AM32" s="44">
        <f t="shared" si="16"/>
        <v>0</v>
      </c>
      <c r="AN32" s="51">
        <v>33.71</v>
      </c>
      <c r="AO32" s="44">
        <f t="shared" si="17"/>
        <v>6.5896473531941516E-2</v>
      </c>
      <c r="AP32" s="51">
        <v>23.589999999999996</v>
      </c>
      <c r="AQ32" s="44">
        <f t="shared" si="18"/>
        <v>0.61961640211640201</v>
      </c>
      <c r="AR32" s="51">
        <v>9.9500000000000011</v>
      </c>
      <c r="AS32" s="44">
        <f t="shared" si="19"/>
        <v>7.1317799150311473E-2</v>
      </c>
      <c r="AT32" s="51"/>
      <c r="AU32" s="44">
        <f t="shared" si="20"/>
        <v>0</v>
      </c>
      <c r="AV32" s="51"/>
      <c r="AW32" s="44">
        <f t="shared" si="21"/>
        <v>0</v>
      </c>
      <c r="AX32" s="51"/>
      <c r="AY32" s="44">
        <f t="shared" si="22"/>
        <v>0</v>
      </c>
      <c r="AZ32" s="51"/>
      <c r="BA32" s="44">
        <f t="shared" si="23"/>
        <v>0</v>
      </c>
      <c r="BB32" s="51"/>
      <c r="BC32" s="44">
        <f t="shared" si="24"/>
        <v>0</v>
      </c>
      <c r="BD32" s="51"/>
      <c r="BE32" s="44">
        <f t="shared" si="25"/>
        <v>0</v>
      </c>
      <c r="BF32" s="51"/>
      <c r="BG32" s="44">
        <f t="shared" si="26"/>
        <v>0</v>
      </c>
      <c r="BH32" s="51"/>
      <c r="BI32" s="44">
        <f t="shared" si="27"/>
        <v>0</v>
      </c>
      <c r="BJ32" s="51"/>
      <c r="BK32" s="44">
        <f t="shared" si="28"/>
        <v>0</v>
      </c>
      <c r="BL32" s="51">
        <v>31.92</v>
      </c>
      <c r="BM32" s="44">
        <f t="shared" si="29"/>
        <v>0.58362342638204712</v>
      </c>
      <c r="BN32" s="51">
        <v>57.93</v>
      </c>
      <c r="BO32" s="44">
        <f t="shared" si="30"/>
        <v>0.4050283446712018</v>
      </c>
      <c r="BP32" s="51"/>
      <c r="BQ32" s="44">
        <f t="shared" si="31"/>
        <v>0</v>
      </c>
      <c r="BR32" s="51"/>
      <c r="BS32" s="44">
        <f t="shared" si="32"/>
        <v>0</v>
      </c>
      <c r="BT32" s="51"/>
      <c r="BU32" s="44">
        <f t="shared" si="33"/>
        <v>0</v>
      </c>
      <c r="BV32" s="51">
        <v>209.42000000000002</v>
      </c>
      <c r="BW32" s="44">
        <f t="shared" si="34"/>
        <v>7.4042335861547688</v>
      </c>
      <c r="BX32" s="51"/>
      <c r="BY32" s="44">
        <f t="shared" si="35"/>
        <v>0</v>
      </c>
      <c r="BZ32" s="51"/>
      <c r="CA32" s="44">
        <f t="shared" si="36"/>
        <v>0</v>
      </c>
      <c r="CB32" s="51">
        <v>74.899999999999991</v>
      </c>
      <c r="CC32" s="44">
        <f t="shared" si="37"/>
        <v>1.2254926108374382</v>
      </c>
      <c r="CD32" s="51"/>
      <c r="CE32" s="44">
        <f t="shared" si="38"/>
        <v>0</v>
      </c>
      <c r="CF32" s="51"/>
      <c r="CG32" s="44">
        <f t="shared" si="39"/>
        <v>0</v>
      </c>
      <c r="CH32" s="51">
        <v>9.6999999999999993</v>
      </c>
      <c r="CI32" s="44">
        <f t="shared" si="40"/>
        <v>7.5214376938514863E-2</v>
      </c>
      <c r="CJ32" s="51"/>
      <c r="CK32" s="44">
        <f t="shared" si="41"/>
        <v>0</v>
      </c>
      <c r="CL32" s="51"/>
      <c r="CM32" s="44">
        <f t="shared" si="42"/>
        <v>0</v>
      </c>
      <c r="CN32" s="51">
        <v>23.549999999999997</v>
      </c>
      <c r="CO32" s="44">
        <f t="shared" si="43"/>
        <v>0.55933321604503872</v>
      </c>
      <c r="CP32" s="51">
        <v>16.43</v>
      </c>
      <c r="CQ32" s="44">
        <f t="shared" si="44"/>
        <v>0.5609847003935674</v>
      </c>
      <c r="CR32" s="51"/>
      <c r="CS32" s="44">
        <f t="shared" si="45"/>
        <v>0</v>
      </c>
      <c r="CT32" s="51"/>
      <c r="CU32" s="44">
        <f t="shared" si="46"/>
        <v>0</v>
      </c>
      <c r="CV32" s="51"/>
      <c r="CW32" s="44">
        <f t="shared" si="47"/>
        <v>0</v>
      </c>
      <c r="CX32" s="51"/>
      <c r="CY32" s="44">
        <f t="shared" si="48"/>
        <v>0</v>
      </c>
      <c r="CZ32" s="51"/>
      <c r="DA32" s="44">
        <f t="shared" si="49"/>
        <v>0</v>
      </c>
      <c r="DB32" s="51"/>
      <c r="DC32" s="44">
        <f t="shared" si="50"/>
        <v>0</v>
      </c>
      <c r="DD32" s="51"/>
      <c r="DE32" s="44">
        <f t="shared" si="51"/>
        <v>0</v>
      </c>
      <c r="DF32" s="51"/>
      <c r="DG32" s="44">
        <f t="shared" si="52"/>
        <v>0</v>
      </c>
      <c r="DH32" s="51"/>
      <c r="DI32" s="44">
        <f t="shared" si="53"/>
        <v>0</v>
      </c>
      <c r="DJ32" s="51"/>
      <c r="DK32" s="44">
        <f t="shared" si="54"/>
        <v>0</v>
      </c>
      <c r="DL32" s="51"/>
      <c r="DM32" s="44">
        <f t="shared" si="55"/>
        <v>0</v>
      </c>
      <c r="DN32" s="51">
        <v>0.03</v>
      </c>
      <c r="DO32" s="44">
        <f t="shared" si="56"/>
        <v>3.4209085933223865E-5</v>
      </c>
      <c r="DP32" s="51">
        <v>8.6499999999999986</v>
      </c>
      <c r="DQ32" s="44">
        <f t="shared" si="57"/>
        <v>6.8876247817134514E-2</v>
      </c>
      <c r="DR32" s="51"/>
      <c r="DS32" s="44">
        <f t="shared" si="58"/>
        <v>0</v>
      </c>
      <c r="DT32" s="51">
        <v>3.01</v>
      </c>
      <c r="DU32" s="44">
        <f t="shared" si="59"/>
        <v>1.039500091224229E-2</v>
      </c>
      <c r="DV32" s="51"/>
      <c r="DW32" s="44">
        <f t="shared" si="60"/>
        <v>0</v>
      </c>
      <c r="DX32" s="51"/>
      <c r="DY32" s="44">
        <f t="shared" si="61"/>
        <v>0</v>
      </c>
      <c r="DZ32" s="45">
        <f t="shared" si="64"/>
        <v>349.81901308415945</v>
      </c>
      <c r="EA32" s="34">
        <f t="shared" si="62"/>
        <v>1.2588304547762658E-4</v>
      </c>
      <c r="EB32" s="34">
        <f t="shared" si="65"/>
        <v>1.0330385898361722E-4</v>
      </c>
      <c r="ED32" s="34">
        <f t="shared" si="66"/>
        <v>1.0330385898361722E-4</v>
      </c>
      <c r="EE32" s="47">
        <v>12584.32</v>
      </c>
      <c r="EF32" s="48"/>
      <c r="EG32" s="33" t="s">
        <v>36</v>
      </c>
      <c r="EH32" s="46">
        <f t="shared" si="67"/>
        <v>1E-4</v>
      </c>
    </row>
    <row r="33" spans="1:138" ht="14.4">
      <c r="A33" s="49" t="s">
        <v>37</v>
      </c>
      <c r="B33" s="50">
        <v>0.77</v>
      </c>
      <c r="C33" s="44">
        <f t="shared" si="63"/>
        <v>1.4454935230797298E-2</v>
      </c>
      <c r="D33" s="51">
        <v>2.5900000000000007</v>
      </c>
      <c r="E33" s="44">
        <f t="shared" si="63"/>
        <v>7.9825761722313471E-3</v>
      </c>
      <c r="F33" s="51">
        <v>12144.199999999999</v>
      </c>
      <c r="G33" s="44">
        <f t="shared" si="0"/>
        <v>340.26676571011541</v>
      </c>
      <c r="H33" s="51"/>
      <c r="I33" s="44">
        <f t="shared" si="1"/>
        <v>0</v>
      </c>
      <c r="J33" s="51">
        <v>7.3599999999999994</v>
      </c>
      <c r="K33" s="44">
        <f t="shared" si="2"/>
        <v>0.32213308311830474</v>
      </c>
      <c r="L33" s="51"/>
      <c r="M33" s="44">
        <f t="shared" si="3"/>
        <v>0</v>
      </c>
      <c r="N33" s="51"/>
      <c r="O33" s="44">
        <f t="shared" si="4"/>
        <v>0</v>
      </c>
      <c r="P33" s="51"/>
      <c r="Q33" s="44">
        <f t="shared" si="5"/>
        <v>0</v>
      </c>
      <c r="R33" s="51"/>
      <c r="S33" s="44">
        <f t="shared" si="6"/>
        <v>0</v>
      </c>
      <c r="T33" s="51"/>
      <c r="U33" s="44">
        <f t="shared" si="7"/>
        <v>0</v>
      </c>
      <c r="V33" s="51">
        <v>5.35</v>
      </c>
      <c r="W33" s="44">
        <f t="shared" si="8"/>
        <v>8.600131623530638E-2</v>
      </c>
      <c r="X33" s="51">
        <v>6.9700000000000006</v>
      </c>
      <c r="Y33" s="44">
        <f t="shared" si="9"/>
        <v>2.2117900800166814E-2</v>
      </c>
      <c r="Z33" s="51"/>
      <c r="AA33" s="44">
        <f t="shared" si="10"/>
        <v>0</v>
      </c>
      <c r="AB33" s="51"/>
      <c r="AC33" s="44">
        <f t="shared" si="11"/>
        <v>0</v>
      </c>
      <c r="AD33" s="51"/>
      <c r="AE33" s="44">
        <f t="shared" si="12"/>
        <v>0</v>
      </c>
      <c r="AF33" s="51"/>
      <c r="AG33" s="44">
        <f t="shared" si="13"/>
        <v>0</v>
      </c>
      <c r="AH33" s="51">
        <v>8.7299999999999986</v>
      </c>
      <c r="AI33" s="44">
        <f t="shared" si="14"/>
        <v>8.1914144968332145E-3</v>
      </c>
      <c r="AJ33" s="51"/>
      <c r="AK33" s="44">
        <f t="shared" si="15"/>
        <v>0</v>
      </c>
      <c r="AL33" s="51"/>
      <c r="AM33" s="44">
        <f t="shared" si="16"/>
        <v>0</v>
      </c>
      <c r="AN33" s="51">
        <v>29.44</v>
      </c>
      <c r="AO33" s="44">
        <f t="shared" si="17"/>
        <v>5.7549456564234894E-2</v>
      </c>
      <c r="AP33" s="51">
        <v>22.09</v>
      </c>
      <c r="AQ33" s="44">
        <f t="shared" si="18"/>
        <v>0.58021730914588054</v>
      </c>
      <c r="AR33" s="51">
        <v>8.5300000000000011</v>
      </c>
      <c r="AS33" s="44">
        <f t="shared" si="19"/>
        <v>6.1139781583131346E-2</v>
      </c>
      <c r="AT33" s="51"/>
      <c r="AU33" s="44">
        <f t="shared" si="20"/>
        <v>0</v>
      </c>
      <c r="AV33" s="51">
        <v>32.47999999999999</v>
      </c>
      <c r="AW33" s="44">
        <f t="shared" si="21"/>
        <v>0.17058201058201053</v>
      </c>
      <c r="AX33" s="51"/>
      <c r="AY33" s="44">
        <f t="shared" si="22"/>
        <v>0</v>
      </c>
      <c r="AZ33" s="51"/>
      <c r="BA33" s="44">
        <f t="shared" si="23"/>
        <v>0</v>
      </c>
      <c r="BB33" s="51"/>
      <c r="BC33" s="44">
        <f t="shared" si="24"/>
        <v>0</v>
      </c>
      <c r="BD33" s="51"/>
      <c r="BE33" s="44">
        <f t="shared" si="25"/>
        <v>0</v>
      </c>
      <c r="BF33" s="51"/>
      <c r="BG33" s="44">
        <f t="shared" si="26"/>
        <v>0</v>
      </c>
      <c r="BH33" s="51"/>
      <c r="BI33" s="44">
        <f t="shared" si="27"/>
        <v>0</v>
      </c>
      <c r="BJ33" s="51"/>
      <c r="BK33" s="44">
        <f t="shared" si="28"/>
        <v>0</v>
      </c>
      <c r="BL33" s="51">
        <v>25.940000000000005</v>
      </c>
      <c r="BM33" s="44">
        <f t="shared" si="29"/>
        <v>0.47428545364505964</v>
      </c>
      <c r="BN33" s="51">
        <v>48.63000000000001</v>
      </c>
      <c r="BO33" s="44">
        <f t="shared" si="30"/>
        <v>0.34000566893424045</v>
      </c>
      <c r="BP33" s="51"/>
      <c r="BQ33" s="44">
        <f t="shared" si="31"/>
        <v>0</v>
      </c>
      <c r="BR33" s="51"/>
      <c r="BS33" s="44">
        <f t="shared" si="32"/>
        <v>0</v>
      </c>
      <c r="BT33" s="51"/>
      <c r="BU33" s="44">
        <f t="shared" si="33"/>
        <v>0</v>
      </c>
      <c r="BV33" s="51">
        <v>0.25</v>
      </c>
      <c r="BW33" s="44">
        <f t="shared" si="34"/>
        <v>8.8389762035082226E-3</v>
      </c>
      <c r="BX33" s="51"/>
      <c r="BY33" s="44">
        <f t="shared" si="35"/>
        <v>0</v>
      </c>
      <c r="BZ33" s="51"/>
      <c r="CA33" s="44">
        <f t="shared" si="36"/>
        <v>0</v>
      </c>
      <c r="CB33" s="51">
        <v>63.589999999999989</v>
      </c>
      <c r="CC33" s="44">
        <f t="shared" si="37"/>
        <v>1.040441590429275</v>
      </c>
      <c r="CD33" s="51"/>
      <c r="CE33" s="44">
        <f t="shared" si="38"/>
        <v>0</v>
      </c>
      <c r="CF33" s="51"/>
      <c r="CG33" s="44">
        <f t="shared" si="39"/>
        <v>0</v>
      </c>
      <c r="CH33" s="51">
        <v>7.23</v>
      </c>
      <c r="CI33" s="44">
        <f t="shared" si="40"/>
        <v>5.6061850027367272E-2</v>
      </c>
      <c r="CJ33" s="51"/>
      <c r="CK33" s="44">
        <f t="shared" si="41"/>
        <v>0</v>
      </c>
      <c r="CL33" s="51"/>
      <c r="CM33" s="44">
        <f t="shared" si="42"/>
        <v>0</v>
      </c>
      <c r="CN33" s="51">
        <v>20.759999999999998</v>
      </c>
      <c r="CO33" s="44">
        <f t="shared" si="43"/>
        <v>0.49306826178747359</v>
      </c>
      <c r="CP33" s="51">
        <v>15.480000000000002</v>
      </c>
      <c r="CQ33" s="44">
        <f t="shared" si="44"/>
        <v>0.52854797091250305</v>
      </c>
      <c r="CR33" s="51"/>
      <c r="CS33" s="44">
        <f t="shared" si="45"/>
        <v>0</v>
      </c>
      <c r="CT33" s="51"/>
      <c r="CU33" s="44">
        <f t="shared" si="46"/>
        <v>0</v>
      </c>
      <c r="CV33" s="51"/>
      <c r="CW33" s="44">
        <f t="shared" si="47"/>
        <v>0</v>
      </c>
      <c r="CX33" s="51"/>
      <c r="CY33" s="44">
        <f t="shared" si="48"/>
        <v>0</v>
      </c>
      <c r="CZ33" s="51">
        <v>0.26</v>
      </c>
      <c r="DA33" s="44">
        <f t="shared" si="49"/>
        <v>3.8779419813902575E-3</v>
      </c>
      <c r="DB33" s="51"/>
      <c r="DC33" s="44">
        <f t="shared" si="50"/>
        <v>0</v>
      </c>
      <c r="DD33" s="51"/>
      <c r="DE33" s="44">
        <f t="shared" si="51"/>
        <v>0</v>
      </c>
      <c r="DF33" s="51"/>
      <c r="DG33" s="44">
        <f t="shared" si="52"/>
        <v>0</v>
      </c>
      <c r="DH33" s="51"/>
      <c r="DI33" s="44">
        <f t="shared" si="53"/>
        <v>0</v>
      </c>
      <c r="DJ33" s="51"/>
      <c r="DK33" s="44">
        <f t="shared" si="54"/>
        <v>0</v>
      </c>
      <c r="DL33" s="51"/>
      <c r="DM33" s="44">
        <f t="shared" si="55"/>
        <v>0</v>
      </c>
      <c r="DN33" s="51">
        <v>0.01</v>
      </c>
      <c r="DO33" s="44">
        <f t="shared" si="56"/>
        <v>1.1403028644407956E-5</v>
      </c>
      <c r="DP33" s="51">
        <v>8.7999999999999989</v>
      </c>
      <c r="DQ33" s="44">
        <f t="shared" si="57"/>
        <v>7.0070633617431641E-2</v>
      </c>
      <c r="DR33" s="51"/>
      <c r="DS33" s="44">
        <f t="shared" si="58"/>
        <v>0</v>
      </c>
      <c r="DT33" s="51">
        <v>3.49</v>
      </c>
      <c r="DU33" s="44">
        <f t="shared" si="59"/>
        <v>1.2052675476320798E-2</v>
      </c>
      <c r="DV33" s="51"/>
      <c r="DW33" s="44">
        <f t="shared" si="60"/>
        <v>0</v>
      </c>
      <c r="DX33" s="51"/>
      <c r="DY33" s="44">
        <f t="shared" si="61"/>
        <v>0</v>
      </c>
      <c r="DZ33" s="45">
        <f t="shared" si="64"/>
        <v>344.62439792008445</v>
      </c>
      <c r="EA33" s="34">
        <f t="shared" si="62"/>
        <v>1.240137532079674E-4</v>
      </c>
      <c r="EB33" s="34">
        <f t="shared" si="65"/>
        <v>1.017698549063298E-4</v>
      </c>
      <c r="ED33" s="34">
        <f t="shared" si="66"/>
        <v>1.017698549063298E-4</v>
      </c>
      <c r="EE33" s="47">
        <v>12462.949999999999</v>
      </c>
      <c r="EF33" s="48"/>
      <c r="EG33" s="33" t="s">
        <v>37</v>
      </c>
      <c r="EH33" s="46">
        <f t="shared" si="67"/>
        <v>1E-4</v>
      </c>
    </row>
    <row r="34" spans="1:138" ht="14.4">
      <c r="A34" s="49" t="s">
        <v>38</v>
      </c>
      <c r="B34" s="50">
        <v>695.6</v>
      </c>
      <c r="C34" s="44">
        <f t="shared" si="63"/>
        <v>13.058250579925456</v>
      </c>
      <c r="D34" s="51">
        <v>50.989999999999995</v>
      </c>
      <c r="E34" s="44">
        <f t="shared" si="63"/>
        <v>0.15715504209346573</v>
      </c>
      <c r="F34" s="51">
        <v>420.80999999999995</v>
      </c>
      <c r="G34" s="44">
        <f t="shared" si="0"/>
        <v>11.790620846039563</v>
      </c>
      <c r="H34" s="51"/>
      <c r="I34" s="44">
        <f t="shared" si="1"/>
        <v>0</v>
      </c>
      <c r="J34" s="51">
        <v>4044.6300000000006</v>
      </c>
      <c r="K34" s="44">
        <f t="shared" si="2"/>
        <v>177.02569727891159</v>
      </c>
      <c r="L34" s="51"/>
      <c r="M34" s="44">
        <f t="shared" si="3"/>
        <v>0</v>
      </c>
      <c r="N34" s="51">
        <v>1.5</v>
      </c>
      <c r="O34" s="44">
        <f t="shared" si="4"/>
        <v>4.8870122761748378E-3</v>
      </c>
      <c r="P34" s="51">
        <v>121.48</v>
      </c>
      <c r="Q34" s="44">
        <f t="shared" si="5"/>
        <v>0.425070763937759</v>
      </c>
      <c r="R34" s="51">
        <v>126.89</v>
      </c>
      <c r="S34" s="44">
        <f t="shared" si="6"/>
        <v>8.2681731696510011E-2</v>
      </c>
      <c r="T34" s="51">
        <v>2.2999999999999998</v>
      </c>
      <c r="U34" s="44">
        <f t="shared" si="7"/>
        <v>4.929170902077306E-2</v>
      </c>
      <c r="V34" s="51">
        <v>475.90999999999997</v>
      </c>
      <c r="W34" s="44">
        <f t="shared" si="8"/>
        <v>7.650259141970964</v>
      </c>
      <c r="X34" s="51">
        <v>57.97</v>
      </c>
      <c r="Y34" s="44">
        <f t="shared" si="9"/>
        <v>0.18395619933797275</v>
      </c>
      <c r="Z34" s="51">
        <v>0</v>
      </c>
      <c r="AA34" s="44">
        <f t="shared" si="10"/>
        <v>0</v>
      </c>
      <c r="AB34" s="51"/>
      <c r="AC34" s="44">
        <f t="shared" si="11"/>
        <v>0</v>
      </c>
      <c r="AD34" s="51"/>
      <c r="AE34" s="44">
        <f t="shared" si="12"/>
        <v>0</v>
      </c>
      <c r="AF34" s="51"/>
      <c r="AG34" s="44">
        <f t="shared" si="13"/>
        <v>0</v>
      </c>
      <c r="AH34" s="51">
        <v>66.03</v>
      </c>
      <c r="AI34" s="44">
        <f t="shared" si="14"/>
        <v>6.1956368754398312E-2</v>
      </c>
      <c r="AJ34" s="51"/>
      <c r="AK34" s="44">
        <f t="shared" si="15"/>
        <v>0</v>
      </c>
      <c r="AL34" s="51">
        <v>5.05</v>
      </c>
      <c r="AM34" s="44">
        <f t="shared" si="16"/>
        <v>1.2668764823937237E-2</v>
      </c>
      <c r="AN34" s="51">
        <v>164.12999999999997</v>
      </c>
      <c r="AO34" s="44">
        <f t="shared" si="17"/>
        <v>0.32084212995543038</v>
      </c>
      <c r="AP34" s="51">
        <v>119.21000000000001</v>
      </c>
      <c r="AQ34" s="44">
        <f t="shared" si="18"/>
        <v>3.1311772486772491</v>
      </c>
      <c r="AR34" s="51">
        <v>42.27</v>
      </c>
      <c r="AS34" s="44">
        <f t="shared" si="19"/>
        <v>0.30297521307373526</v>
      </c>
      <c r="AT34" s="51"/>
      <c r="AU34" s="44">
        <f t="shared" si="20"/>
        <v>0</v>
      </c>
      <c r="AV34" s="51">
        <v>186.67000000000002</v>
      </c>
      <c r="AW34" s="44">
        <f t="shared" si="21"/>
        <v>0.9803738890192093</v>
      </c>
      <c r="AX34" s="51"/>
      <c r="AY34" s="44">
        <f t="shared" si="22"/>
        <v>0</v>
      </c>
      <c r="AZ34" s="51"/>
      <c r="BA34" s="44">
        <f t="shared" si="23"/>
        <v>0</v>
      </c>
      <c r="BB34" s="51"/>
      <c r="BC34" s="44">
        <f t="shared" si="24"/>
        <v>0</v>
      </c>
      <c r="BD34" s="51"/>
      <c r="BE34" s="44">
        <f t="shared" si="25"/>
        <v>0</v>
      </c>
      <c r="BF34" s="51"/>
      <c r="BG34" s="44">
        <f t="shared" si="26"/>
        <v>0</v>
      </c>
      <c r="BH34" s="51"/>
      <c r="BI34" s="44">
        <f t="shared" si="27"/>
        <v>0</v>
      </c>
      <c r="BJ34" s="51"/>
      <c r="BK34" s="44">
        <f t="shared" si="28"/>
        <v>0</v>
      </c>
      <c r="BL34" s="51">
        <v>259.34000000000003</v>
      </c>
      <c r="BM34" s="44">
        <f t="shared" si="29"/>
        <v>4.7417574999348409</v>
      </c>
      <c r="BN34" s="51">
        <v>339.46000000000004</v>
      </c>
      <c r="BO34" s="44">
        <f t="shared" si="30"/>
        <v>2.3733975812547241</v>
      </c>
      <c r="BP34" s="51"/>
      <c r="BQ34" s="44">
        <f t="shared" si="31"/>
        <v>0</v>
      </c>
      <c r="BR34" s="51"/>
      <c r="BS34" s="44">
        <f t="shared" si="32"/>
        <v>0</v>
      </c>
      <c r="BT34" s="51"/>
      <c r="BU34" s="44">
        <f t="shared" si="33"/>
        <v>0</v>
      </c>
      <c r="BV34" s="51">
        <v>3.2699999999999991</v>
      </c>
      <c r="BW34" s="44">
        <f t="shared" si="34"/>
        <v>0.11561380874188752</v>
      </c>
      <c r="BX34" s="51">
        <v>53440.359999999993</v>
      </c>
      <c r="BY34" s="44">
        <f t="shared" si="35"/>
        <v>3914.3214661036827</v>
      </c>
      <c r="BZ34" s="51">
        <v>0.59000000000000008</v>
      </c>
      <c r="CA34" s="44">
        <f t="shared" si="36"/>
        <v>8.2694112127609676E-3</v>
      </c>
      <c r="CB34" s="51">
        <v>338.7999999999999</v>
      </c>
      <c r="CC34" s="44">
        <f t="shared" si="37"/>
        <v>5.5433497536945797</v>
      </c>
      <c r="CD34" s="51">
        <v>271.64000000000004</v>
      </c>
      <c r="CE34" s="44">
        <f t="shared" si="38"/>
        <v>1.2655576406807936</v>
      </c>
      <c r="CF34" s="51"/>
      <c r="CG34" s="44">
        <f t="shared" si="39"/>
        <v>0</v>
      </c>
      <c r="CH34" s="51">
        <v>58.199999999999996</v>
      </c>
      <c r="CI34" s="44">
        <f t="shared" si="40"/>
        <v>0.4512862616310892</v>
      </c>
      <c r="CJ34" s="51">
        <v>38.72</v>
      </c>
      <c r="CK34" s="44">
        <f t="shared" si="41"/>
        <v>0.22353793624729584</v>
      </c>
      <c r="CL34" s="51">
        <v>61.540000000000006</v>
      </c>
      <c r="CM34" s="44">
        <f t="shared" si="42"/>
        <v>0.17202713269215733</v>
      </c>
      <c r="CN34" s="51">
        <v>111.01</v>
      </c>
      <c r="CO34" s="44">
        <f t="shared" si="43"/>
        <v>2.6365851513019005</v>
      </c>
      <c r="CP34" s="51">
        <v>84.539999999999992</v>
      </c>
      <c r="CQ34" s="44">
        <f t="shared" si="44"/>
        <v>2.8865274845570408</v>
      </c>
      <c r="CR34" s="51"/>
      <c r="CS34" s="44">
        <f t="shared" si="45"/>
        <v>0</v>
      </c>
      <c r="CT34" s="51">
        <v>3.6</v>
      </c>
      <c r="CU34" s="44">
        <f t="shared" si="46"/>
        <v>1.2432559230588787E-2</v>
      </c>
      <c r="CV34" s="51"/>
      <c r="CW34" s="44">
        <f t="shared" si="47"/>
        <v>0</v>
      </c>
      <c r="CX34" s="51"/>
      <c r="CY34" s="44">
        <f t="shared" si="48"/>
        <v>0</v>
      </c>
      <c r="CZ34" s="51">
        <v>192.33000000000004</v>
      </c>
      <c r="DA34" s="44">
        <f t="shared" si="49"/>
        <v>2.8686330049261088</v>
      </c>
      <c r="DB34" s="51">
        <v>134.81999999999996</v>
      </c>
      <c r="DC34" s="44">
        <f t="shared" si="50"/>
        <v>1.1727832512315268</v>
      </c>
      <c r="DD34" s="51">
        <v>0.09</v>
      </c>
      <c r="DE34" s="44">
        <f t="shared" si="51"/>
        <v>2.2871217452498241E-4</v>
      </c>
      <c r="DF34" s="51">
        <v>128.91999999999999</v>
      </c>
      <c r="DG34" s="44">
        <f t="shared" si="52"/>
        <v>0.76444079547527821</v>
      </c>
      <c r="DH34" s="51"/>
      <c r="DI34" s="44">
        <f t="shared" si="53"/>
        <v>0</v>
      </c>
      <c r="DJ34" s="51"/>
      <c r="DK34" s="44">
        <f t="shared" si="54"/>
        <v>0</v>
      </c>
      <c r="DL34" s="51">
        <v>180.11000000000004</v>
      </c>
      <c r="DM34" s="44">
        <f t="shared" si="55"/>
        <v>0.97291415800036507</v>
      </c>
      <c r="DN34" s="51">
        <v>0.08</v>
      </c>
      <c r="DO34" s="44">
        <f t="shared" si="56"/>
        <v>9.1224229155263646E-5</v>
      </c>
      <c r="DP34" s="51">
        <v>51.089999999999996</v>
      </c>
      <c r="DQ34" s="44">
        <f t="shared" si="57"/>
        <v>0.40680780358120261</v>
      </c>
      <c r="DR34" s="51">
        <v>87.7</v>
      </c>
      <c r="DS34" s="44">
        <f t="shared" si="58"/>
        <v>0.41716188391065245</v>
      </c>
      <c r="DT34" s="51">
        <v>295.58999999999997</v>
      </c>
      <c r="DU34" s="44">
        <f t="shared" si="59"/>
        <v>1.0208167174915943</v>
      </c>
      <c r="DV34" s="51"/>
      <c r="DW34" s="44">
        <f t="shared" si="60"/>
        <v>0</v>
      </c>
      <c r="DX34" s="51"/>
      <c r="DY34" s="44">
        <f t="shared" si="61"/>
        <v>0</v>
      </c>
      <c r="DZ34" s="45">
        <f t="shared" si="64"/>
        <v>4157.6135497953874</v>
      </c>
      <c r="EA34" s="34">
        <f t="shared" si="62"/>
        <v>1.4961252418872275E-3</v>
      </c>
      <c r="EB34" s="34">
        <f t="shared" si="65"/>
        <v>1.2277706693807134E-3</v>
      </c>
      <c r="ED34" s="34">
        <f t="shared" si="66"/>
        <v>1.2277706693807134E-3</v>
      </c>
      <c r="EE34" s="47">
        <v>62663.239999999983</v>
      </c>
      <c r="EF34" s="48"/>
      <c r="EG34" s="33" t="s">
        <v>38</v>
      </c>
      <c r="EH34" s="46">
        <f t="shared" si="67"/>
        <v>1.1999999999999999E-3</v>
      </c>
    </row>
    <row r="35" spans="1:138" ht="14.4">
      <c r="A35" s="49" t="s">
        <v>39</v>
      </c>
      <c r="B35" s="50">
        <v>399.42999999999989</v>
      </c>
      <c r="C35" s="44">
        <f t="shared" si="63"/>
        <v>7.4983568561524203</v>
      </c>
      <c r="D35" s="51">
        <v>14.970000000000002</v>
      </c>
      <c r="E35" s="44">
        <f t="shared" si="63"/>
        <v>4.6138673860348749E-2</v>
      </c>
      <c r="F35" s="51">
        <v>163.58000000000001</v>
      </c>
      <c r="G35" s="44">
        <f t="shared" si="0"/>
        <v>4.5833268173169648</v>
      </c>
      <c r="H35" s="51"/>
      <c r="I35" s="44">
        <f t="shared" si="1"/>
        <v>0</v>
      </c>
      <c r="J35" s="51">
        <v>597.14</v>
      </c>
      <c r="K35" s="44">
        <f t="shared" si="2"/>
        <v>26.135672452889199</v>
      </c>
      <c r="L35" s="51"/>
      <c r="M35" s="44">
        <f t="shared" si="3"/>
        <v>0</v>
      </c>
      <c r="N35" s="51"/>
      <c r="O35" s="44">
        <f t="shared" si="4"/>
        <v>0</v>
      </c>
      <c r="P35" s="51">
        <v>38.159999999999997</v>
      </c>
      <c r="Q35" s="44">
        <f t="shared" si="5"/>
        <v>0.13352568613652355</v>
      </c>
      <c r="R35" s="51">
        <v>36.409999999999997</v>
      </c>
      <c r="S35" s="44">
        <f t="shared" si="6"/>
        <v>2.3724815596736774E-2</v>
      </c>
      <c r="T35" s="51">
        <v>0.69</v>
      </c>
      <c r="U35" s="44">
        <f t="shared" si="7"/>
        <v>1.4787512706231918E-2</v>
      </c>
      <c r="V35" s="51">
        <v>123.66</v>
      </c>
      <c r="W35" s="44">
        <f t="shared" si="8"/>
        <v>1.9878360309641097</v>
      </c>
      <c r="X35" s="51">
        <v>19.010000000000002</v>
      </c>
      <c r="Y35" s="44">
        <f t="shared" si="9"/>
        <v>6.0324432454974333E-2</v>
      </c>
      <c r="Z35" s="51">
        <v>0</v>
      </c>
      <c r="AA35" s="44">
        <f t="shared" si="10"/>
        <v>0</v>
      </c>
      <c r="AB35" s="51"/>
      <c r="AC35" s="44">
        <f t="shared" si="11"/>
        <v>0</v>
      </c>
      <c r="AD35" s="51"/>
      <c r="AE35" s="44">
        <f t="shared" si="12"/>
        <v>0</v>
      </c>
      <c r="AF35" s="51"/>
      <c r="AG35" s="44">
        <f t="shared" si="13"/>
        <v>0</v>
      </c>
      <c r="AH35" s="51">
        <v>19.519999999999996</v>
      </c>
      <c r="AI35" s="44">
        <f t="shared" si="14"/>
        <v>1.8315740089139099E-2</v>
      </c>
      <c r="AJ35" s="51"/>
      <c r="AK35" s="44">
        <f t="shared" si="15"/>
        <v>0</v>
      </c>
      <c r="AL35" s="51"/>
      <c r="AM35" s="44">
        <f t="shared" si="16"/>
        <v>0</v>
      </c>
      <c r="AN35" s="51">
        <v>88.57</v>
      </c>
      <c r="AO35" s="44">
        <f t="shared" si="17"/>
        <v>0.17313707092032216</v>
      </c>
      <c r="AP35" s="51">
        <v>62.98</v>
      </c>
      <c r="AQ35" s="44">
        <f t="shared" si="18"/>
        <v>1.6542365835222979</v>
      </c>
      <c r="AR35" s="51">
        <v>23.240000000000002</v>
      </c>
      <c r="AS35" s="44">
        <f t="shared" si="19"/>
        <v>0.16657544243751143</v>
      </c>
      <c r="AT35" s="51"/>
      <c r="AU35" s="44">
        <f t="shared" si="20"/>
        <v>0</v>
      </c>
      <c r="AV35" s="51">
        <v>59.06</v>
      </c>
      <c r="AW35" s="44">
        <f t="shared" si="21"/>
        <v>0.31017775692652538</v>
      </c>
      <c r="AX35" s="51"/>
      <c r="AY35" s="44">
        <f t="shared" si="22"/>
        <v>0</v>
      </c>
      <c r="AZ35" s="51"/>
      <c r="BA35" s="44">
        <f t="shared" si="23"/>
        <v>0</v>
      </c>
      <c r="BB35" s="51"/>
      <c r="BC35" s="44">
        <f t="shared" si="24"/>
        <v>0</v>
      </c>
      <c r="BD35" s="51"/>
      <c r="BE35" s="44">
        <f t="shared" si="25"/>
        <v>0</v>
      </c>
      <c r="BF35" s="51"/>
      <c r="BG35" s="44">
        <f t="shared" si="26"/>
        <v>0</v>
      </c>
      <c r="BH35" s="51"/>
      <c r="BI35" s="44">
        <f t="shared" si="27"/>
        <v>0</v>
      </c>
      <c r="BJ35" s="51"/>
      <c r="BK35" s="44">
        <f t="shared" si="28"/>
        <v>0</v>
      </c>
      <c r="BL35" s="51">
        <v>111.76</v>
      </c>
      <c r="BM35" s="44">
        <f t="shared" si="29"/>
        <v>2.0434133500143354</v>
      </c>
      <c r="BN35" s="51">
        <v>131.36000000000001</v>
      </c>
      <c r="BO35" s="44">
        <f t="shared" si="30"/>
        <v>0.91842781557067277</v>
      </c>
      <c r="BP35" s="51"/>
      <c r="BQ35" s="44">
        <f t="shared" si="31"/>
        <v>0</v>
      </c>
      <c r="BR35" s="51"/>
      <c r="BS35" s="44">
        <f t="shared" si="32"/>
        <v>0</v>
      </c>
      <c r="BT35" s="51"/>
      <c r="BU35" s="44">
        <f t="shared" si="33"/>
        <v>0</v>
      </c>
      <c r="BV35" s="51">
        <v>1.64</v>
      </c>
      <c r="BW35" s="44">
        <f t="shared" si="34"/>
        <v>5.7983683895013939E-2</v>
      </c>
      <c r="BX35" s="51">
        <v>31884.839999999997</v>
      </c>
      <c r="BY35" s="44">
        <f t="shared" si="35"/>
        <v>2335.454208304011</v>
      </c>
      <c r="BZ35" s="51">
        <v>0.14000000000000001</v>
      </c>
      <c r="CA35" s="44">
        <f t="shared" si="36"/>
        <v>1.9622331691297209E-3</v>
      </c>
      <c r="CB35" s="51">
        <v>181.25000000000003</v>
      </c>
      <c r="CC35" s="44">
        <f t="shared" si="37"/>
        <v>2.9655612244897966</v>
      </c>
      <c r="CD35" s="51">
        <v>67.37</v>
      </c>
      <c r="CE35" s="44">
        <f t="shared" si="38"/>
        <v>0.31387357625042356</v>
      </c>
      <c r="CF35" s="51"/>
      <c r="CG35" s="44">
        <f t="shared" si="39"/>
        <v>0</v>
      </c>
      <c r="CH35" s="51">
        <v>23.879999999999995</v>
      </c>
      <c r="CI35" s="44">
        <f t="shared" si="40"/>
        <v>0.1851669403393541</v>
      </c>
      <c r="CJ35" s="51">
        <v>12.079999999999998</v>
      </c>
      <c r="CK35" s="44">
        <f t="shared" si="41"/>
        <v>6.9740141267234851E-2</v>
      </c>
      <c r="CL35" s="51">
        <v>16.580000000000002</v>
      </c>
      <c r="CM35" s="44">
        <f t="shared" si="42"/>
        <v>4.6347251544295885E-2</v>
      </c>
      <c r="CN35" s="51">
        <v>60.190000000000005</v>
      </c>
      <c r="CO35" s="44">
        <f t="shared" si="43"/>
        <v>1.4295654468684027</v>
      </c>
      <c r="CP35" s="51">
        <v>45.120000000000005</v>
      </c>
      <c r="CQ35" s="44">
        <f t="shared" si="44"/>
        <v>1.5405739307217141</v>
      </c>
      <c r="CR35" s="51"/>
      <c r="CS35" s="44">
        <f t="shared" si="45"/>
        <v>0</v>
      </c>
      <c r="CT35" s="51">
        <v>0.74</v>
      </c>
      <c r="CU35" s="44">
        <f t="shared" si="46"/>
        <v>2.5555816196210284E-3</v>
      </c>
      <c r="CV35" s="51"/>
      <c r="CW35" s="44">
        <f t="shared" si="47"/>
        <v>0</v>
      </c>
      <c r="CX35" s="51"/>
      <c r="CY35" s="44">
        <f t="shared" si="48"/>
        <v>0</v>
      </c>
      <c r="CZ35" s="51">
        <v>55.199999999999996</v>
      </c>
      <c r="DA35" s="44">
        <f t="shared" si="49"/>
        <v>0.82331691297208531</v>
      </c>
      <c r="DB35" s="51">
        <v>40.56</v>
      </c>
      <c r="DC35" s="44">
        <f t="shared" si="50"/>
        <v>0.35282664790053953</v>
      </c>
      <c r="DD35" s="51">
        <v>0.04</v>
      </c>
      <c r="DE35" s="44">
        <f t="shared" si="51"/>
        <v>1.0164985534443662E-4</v>
      </c>
      <c r="DF35" s="51">
        <v>34.549999999999997</v>
      </c>
      <c r="DG35" s="44">
        <f t="shared" si="52"/>
        <v>0.2048668126254333</v>
      </c>
      <c r="DH35" s="51"/>
      <c r="DI35" s="44">
        <f t="shared" si="53"/>
        <v>0</v>
      </c>
      <c r="DJ35" s="51"/>
      <c r="DK35" s="44">
        <f t="shared" si="54"/>
        <v>0</v>
      </c>
      <c r="DL35" s="51">
        <v>50.94</v>
      </c>
      <c r="DM35" s="44">
        <f t="shared" si="55"/>
        <v>0.27516654937837204</v>
      </c>
      <c r="DN35" s="51">
        <v>0.03</v>
      </c>
      <c r="DO35" s="44">
        <f t="shared" si="56"/>
        <v>3.4209085933223865E-5</v>
      </c>
      <c r="DP35" s="51">
        <v>28.700000000000003</v>
      </c>
      <c r="DQ35" s="44">
        <f t="shared" si="57"/>
        <v>0.22852581645685099</v>
      </c>
      <c r="DR35" s="51">
        <v>29.860000000000003</v>
      </c>
      <c r="DS35" s="44">
        <f t="shared" si="58"/>
        <v>0.14203482159147185</v>
      </c>
      <c r="DT35" s="51">
        <v>98.160000000000011</v>
      </c>
      <c r="DU35" s="44">
        <f t="shared" si="59"/>
        <v>0.33899444835405429</v>
      </c>
      <c r="DV35" s="51"/>
      <c r="DW35" s="44">
        <f t="shared" si="60"/>
        <v>0</v>
      </c>
      <c r="DX35" s="51"/>
      <c r="DY35" s="44">
        <f t="shared" si="61"/>
        <v>0</v>
      </c>
      <c r="DZ35" s="45">
        <f t="shared" si="64"/>
        <v>2390.2013832199591</v>
      </c>
      <c r="EA35" s="34">
        <f t="shared" si="62"/>
        <v>8.6011857037678215E-4</v>
      </c>
      <c r="EB35" s="34">
        <f t="shared" si="65"/>
        <v>7.0584221382843535E-4</v>
      </c>
      <c r="ED35" s="34">
        <f t="shared" si="66"/>
        <v>7.0584221382843535E-4</v>
      </c>
      <c r="EE35" s="47">
        <v>34521.410000000003</v>
      </c>
      <c r="EF35" s="48"/>
      <c r="EG35" s="33" t="s">
        <v>39</v>
      </c>
      <c r="EH35" s="46">
        <f t="shared" si="67"/>
        <v>6.9999999999999999E-4</v>
      </c>
    </row>
    <row r="36" spans="1:138" ht="14.4">
      <c r="A36" s="49" t="s">
        <v>40</v>
      </c>
      <c r="B36" s="50">
        <v>181.12999999999997</v>
      </c>
      <c r="C36" s="44">
        <f t="shared" si="63"/>
        <v>3.400288855005603</v>
      </c>
      <c r="D36" s="51">
        <v>39.819999999999993</v>
      </c>
      <c r="E36" s="44">
        <f t="shared" si="63"/>
        <v>0.12272825605337918</v>
      </c>
      <c r="F36" s="51">
        <v>6493.1900000000005</v>
      </c>
      <c r="G36" s="44">
        <f t="shared" si="0"/>
        <v>181.93184898480465</v>
      </c>
      <c r="H36" s="51"/>
      <c r="I36" s="44">
        <f t="shared" si="1"/>
        <v>0</v>
      </c>
      <c r="J36" s="51">
        <v>111.78999999999999</v>
      </c>
      <c r="K36" s="44">
        <f t="shared" si="2"/>
        <v>4.8928338806787082</v>
      </c>
      <c r="L36" s="51"/>
      <c r="M36" s="44">
        <f t="shared" si="3"/>
        <v>0</v>
      </c>
      <c r="N36" s="51"/>
      <c r="O36" s="44">
        <f t="shared" si="4"/>
        <v>0</v>
      </c>
      <c r="P36" s="51">
        <v>29.39</v>
      </c>
      <c r="Q36" s="44">
        <f t="shared" si="5"/>
        <v>0.10283857221049339</v>
      </c>
      <c r="R36" s="51">
        <v>36.92</v>
      </c>
      <c r="S36" s="44">
        <f t="shared" si="6"/>
        <v>2.4057132431516668E-2</v>
      </c>
      <c r="T36" s="51">
        <v>0.12999999999999989</v>
      </c>
      <c r="U36" s="44">
        <f t="shared" si="7"/>
        <v>2.7860531185654319E-3</v>
      </c>
      <c r="V36" s="51">
        <v>25040.739999999998</v>
      </c>
      <c r="W36" s="44">
        <f t="shared" si="8"/>
        <v>402.53020551515624</v>
      </c>
      <c r="X36" s="51">
        <v>108.41</v>
      </c>
      <c r="Y36" s="44">
        <f t="shared" si="9"/>
        <v>0.34401744989183414</v>
      </c>
      <c r="Z36" s="51"/>
      <c r="AA36" s="44">
        <f t="shared" si="10"/>
        <v>0</v>
      </c>
      <c r="AB36" s="51"/>
      <c r="AC36" s="44">
        <f t="shared" si="11"/>
        <v>0</v>
      </c>
      <c r="AD36" s="51"/>
      <c r="AE36" s="44">
        <f t="shared" si="12"/>
        <v>0</v>
      </c>
      <c r="AF36" s="51"/>
      <c r="AG36" s="44">
        <f t="shared" si="13"/>
        <v>0</v>
      </c>
      <c r="AH36" s="51">
        <v>77.38</v>
      </c>
      <c r="AI36" s="44">
        <f t="shared" si="14"/>
        <v>7.2606145906638511E-2</v>
      </c>
      <c r="AJ36" s="51"/>
      <c r="AK36" s="44">
        <f t="shared" si="15"/>
        <v>0</v>
      </c>
      <c r="AL36" s="51"/>
      <c r="AM36" s="44">
        <f t="shared" si="16"/>
        <v>0</v>
      </c>
      <c r="AN36" s="51">
        <v>234.64</v>
      </c>
      <c r="AO36" s="44">
        <f t="shared" si="17"/>
        <v>0.45867542419266555</v>
      </c>
      <c r="AP36" s="51">
        <v>173.27</v>
      </c>
      <c r="AQ36" s="44">
        <f t="shared" si="18"/>
        <v>4.5511205593348452</v>
      </c>
      <c r="AR36" s="51">
        <v>63.019999999999996</v>
      </c>
      <c r="AS36" s="44">
        <f t="shared" si="19"/>
        <v>0.45170328667865611</v>
      </c>
      <c r="AT36" s="51"/>
      <c r="AU36" s="44">
        <f t="shared" si="20"/>
        <v>0</v>
      </c>
      <c r="AV36" s="51"/>
      <c r="AW36" s="44">
        <f t="shared" si="21"/>
        <v>0</v>
      </c>
      <c r="AX36" s="51"/>
      <c r="AY36" s="44">
        <f t="shared" si="22"/>
        <v>0</v>
      </c>
      <c r="AZ36" s="51"/>
      <c r="BA36" s="44">
        <f t="shared" si="23"/>
        <v>0</v>
      </c>
      <c r="BB36" s="51"/>
      <c r="BC36" s="44">
        <f t="shared" si="24"/>
        <v>0</v>
      </c>
      <c r="BD36" s="51"/>
      <c r="BE36" s="44">
        <f t="shared" si="25"/>
        <v>0</v>
      </c>
      <c r="BF36" s="51"/>
      <c r="BG36" s="44">
        <f t="shared" si="26"/>
        <v>0</v>
      </c>
      <c r="BH36" s="51"/>
      <c r="BI36" s="44">
        <f t="shared" si="27"/>
        <v>0</v>
      </c>
      <c r="BJ36" s="51"/>
      <c r="BK36" s="44">
        <f t="shared" si="28"/>
        <v>0</v>
      </c>
      <c r="BL36" s="51">
        <v>241.13</v>
      </c>
      <c r="BM36" s="44">
        <f t="shared" si="29"/>
        <v>4.4088069174029769</v>
      </c>
      <c r="BN36" s="51">
        <v>398.62</v>
      </c>
      <c r="BO36" s="44">
        <f t="shared" si="30"/>
        <v>2.7870256991685562</v>
      </c>
      <c r="BP36" s="51"/>
      <c r="BQ36" s="44">
        <f t="shared" si="31"/>
        <v>0</v>
      </c>
      <c r="BR36" s="51"/>
      <c r="BS36" s="44">
        <f t="shared" si="32"/>
        <v>0</v>
      </c>
      <c r="BT36" s="51"/>
      <c r="BU36" s="44">
        <f t="shared" si="33"/>
        <v>0</v>
      </c>
      <c r="BV36" s="51">
        <v>48400.71</v>
      </c>
      <c r="BW36" s="44">
        <f t="shared" si="34"/>
        <v>1711.2508956916099</v>
      </c>
      <c r="BX36" s="51"/>
      <c r="BY36" s="44">
        <f t="shared" si="35"/>
        <v>0</v>
      </c>
      <c r="BZ36" s="51">
        <v>7.0000000000000007E-2</v>
      </c>
      <c r="CA36" s="44">
        <f t="shared" si="36"/>
        <v>9.8111658456486047E-4</v>
      </c>
      <c r="CB36" s="51">
        <v>501.11000000000013</v>
      </c>
      <c r="CC36" s="44">
        <f t="shared" si="37"/>
        <v>8.1990200562983837</v>
      </c>
      <c r="CD36" s="51">
        <v>71.72</v>
      </c>
      <c r="CE36" s="44">
        <f t="shared" si="38"/>
        <v>0.33414001615972061</v>
      </c>
      <c r="CF36" s="51"/>
      <c r="CG36" s="44">
        <f t="shared" si="39"/>
        <v>0</v>
      </c>
      <c r="CH36" s="51">
        <v>62.54999999999999</v>
      </c>
      <c r="CI36" s="44">
        <f t="shared" si="40"/>
        <v>0.48501642036124787</v>
      </c>
      <c r="CJ36" s="51">
        <v>9.41</v>
      </c>
      <c r="CK36" s="44">
        <f t="shared" si="41"/>
        <v>5.4325722626215239E-2</v>
      </c>
      <c r="CL36" s="51">
        <v>22.580000000000002</v>
      </c>
      <c r="CM36" s="44">
        <f t="shared" si="42"/>
        <v>6.3119477676127925E-2</v>
      </c>
      <c r="CN36" s="51">
        <v>160.07</v>
      </c>
      <c r="CO36" s="44">
        <f t="shared" si="43"/>
        <v>3.8018033075299087</v>
      </c>
      <c r="CP36" s="51">
        <v>125.63</v>
      </c>
      <c r="CQ36" s="44">
        <f t="shared" si="44"/>
        <v>4.2895013944275027</v>
      </c>
      <c r="CR36" s="51"/>
      <c r="CS36" s="44">
        <f t="shared" si="45"/>
        <v>0</v>
      </c>
      <c r="CT36" s="51">
        <v>1.1000000000000001</v>
      </c>
      <c r="CU36" s="44">
        <f t="shared" si="46"/>
        <v>3.7988375426799077E-3</v>
      </c>
      <c r="CV36" s="51"/>
      <c r="CW36" s="44">
        <f t="shared" si="47"/>
        <v>0</v>
      </c>
      <c r="CX36" s="51"/>
      <c r="CY36" s="44">
        <f t="shared" si="48"/>
        <v>0</v>
      </c>
      <c r="CZ36" s="51">
        <v>69.419999999999987</v>
      </c>
      <c r="DA36" s="44">
        <f t="shared" si="49"/>
        <v>1.0354105090311985</v>
      </c>
      <c r="DB36" s="51">
        <v>37.92</v>
      </c>
      <c r="DC36" s="44">
        <f t="shared" si="50"/>
        <v>0.32986159981233876</v>
      </c>
      <c r="DD36" s="51">
        <v>0.06</v>
      </c>
      <c r="DE36" s="44">
        <f t="shared" si="51"/>
        <v>1.5247478301665492E-4</v>
      </c>
      <c r="DF36" s="51">
        <v>45.29</v>
      </c>
      <c r="DG36" s="44">
        <f t="shared" si="52"/>
        <v>0.26855044699872288</v>
      </c>
      <c r="DH36" s="51"/>
      <c r="DI36" s="44">
        <f t="shared" si="53"/>
        <v>0</v>
      </c>
      <c r="DJ36" s="51"/>
      <c r="DK36" s="44">
        <f t="shared" si="54"/>
        <v>0</v>
      </c>
      <c r="DL36" s="51">
        <v>69.5</v>
      </c>
      <c r="DM36" s="44">
        <f t="shared" si="55"/>
        <v>0.37542354106393516</v>
      </c>
      <c r="DN36" s="51">
        <v>918.69</v>
      </c>
      <c r="DO36" s="44">
        <f t="shared" si="56"/>
        <v>1.0475848385331146</v>
      </c>
      <c r="DP36" s="51">
        <v>68.089999999999989</v>
      </c>
      <c r="DQ36" s="44">
        <f t="shared" si="57"/>
        <v>0.5421715276148773</v>
      </c>
      <c r="DR36" s="51">
        <v>21.7</v>
      </c>
      <c r="DS36" s="44">
        <f t="shared" si="58"/>
        <v>0.10322021528918081</v>
      </c>
      <c r="DT36" s="51">
        <v>121.33999999999999</v>
      </c>
      <c r="DU36" s="44">
        <f t="shared" si="59"/>
        <v>0.41904631584434537</v>
      </c>
      <c r="DV36" s="51"/>
      <c r="DW36" s="44">
        <f t="shared" si="60"/>
        <v>0</v>
      </c>
      <c r="DX36" s="51"/>
      <c r="DY36" s="44">
        <f t="shared" si="61"/>
        <v>0</v>
      </c>
      <c r="DZ36" s="45">
        <f t="shared" si="64"/>
        <v>2338.6855662418093</v>
      </c>
      <c r="EA36" s="34">
        <f t="shared" si="62"/>
        <v>8.4158050443718915E-4</v>
      </c>
      <c r="EB36" s="34">
        <f t="shared" si="65"/>
        <v>6.9062925371624073E-4</v>
      </c>
      <c r="ED36" s="34">
        <f t="shared" si="66"/>
        <v>6.9062925371624073E-4</v>
      </c>
      <c r="EE36" s="47">
        <v>83936.540000000023</v>
      </c>
      <c r="EF36" s="48"/>
      <c r="EG36" s="33" t="s">
        <v>40</v>
      </c>
      <c r="EH36" s="46">
        <f t="shared" si="67"/>
        <v>6.9999999999999999E-4</v>
      </c>
    </row>
    <row r="37" spans="1:138" ht="14.4">
      <c r="A37" s="52" t="s">
        <v>128</v>
      </c>
      <c r="B37" s="53">
        <f t="shared" ref="B37:BM37" si="68">SUM(B5:B36)</f>
        <v>3713695.45</v>
      </c>
      <c r="C37" s="53">
        <f t="shared" si="68"/>
        <v>69715.879476177419</v>
      </c>
      <c r="D37" s="53">
        <f t="shared" si="68"/>
        <v>1629395.6300000001</v>
      </c>
      <c r="E37" s="53">
        <f t="shared" si="68"/>
        <v>5021.9207456277518</v>
      </c>
      <c r="F37" s="53">
        <f t="shared" si="68"/>
        <v>13922165.529999999</v>
      </c>
      <c r="G37" s="53">
        <f t="shared" si="68"/>
        <v>390083.35144134291</v>
      </c>
      <c r="H37" s="53">
        <f t="shared" si="68"/>
        <v>974973.58000000007</v>
      </c>
      <c r="I37" s="53">
        <f t="shared" si="68"/>
        <v>3754.58978927203</v>
      </c>
      <c r="J37" s="53">
        <f t="shared" si="68"/>
        <v>4227365.3900000006</v>
      </c>
      <c r="K37" s="53">
        <f t="shared" si="68"/>
        <v>185023.6748027601</v>
      </c>
      <c r="L37" s="53">
        <f t="shared" si="68"/>
        <v>810954.26000000013</v>
      </c>
      <c r="M37" s="53">
        <f t="shared" si="68"/>
        <v>2113.6764928193497</v>
      </c>
      <c r="N37" s="53">
        <f t="shared" si="68"/>
        <v>1232554.44</v>
      </c>
      <c r="O37" s="53">
        <f t="shared" si="68"/>
        <v>4015.6724528892018</v>
      </c>
      <c r="P37" s="53">
        <f t="shared" si="68"/>
        <v>1177530.0599999998</v>
      </c>
      <c r="Q37" s="53">
        <f t="shared" si="68"/>
        <v>4120.2963628899834</v>
      </c>
      <c r="R37" s="53">
        <f t="shared" si="68"/>
        <v>1130380.72</v>
      </c>
      <c r="S37" s="53">
        <f t="shared" si="68"/>
        <v>736.55792738551349</v>
      </c>
      <c r="T37" s="53">
        <f t="shared" si="68"/>
        <v>2279110.4099999992</v>
      </c>
      <c r="U37" s="53">
        <f t="shared" si="68"/>
        <v>48844.02050258033</v>
      </c>
      <c r="V37" s="53">
        <f t="shared" si="68"/>
        <v>4721452.8100000005</v>
      </c>
      <c r="W37" s="53">
        <f t="shared" si="68"/>
        <v>75897.412374371197</v>
      </c>
      <c r="X37" s="53">
        <f t="shared" si="68"/>
        <v>832373.25999999966</v>
      </c>
      <c r="Y37" s="53">
        <f t="shared" si="68"/>
        <v>2641.3700420934651</v>
      </c>
      <c r="Z37" s="53">
        <f t="shared" si="68"/>
        <v>6429652.3600000013</v>
      </c>
      <c r="AA37" s="53">
        <f t="shared" si="68"/>
        <v>634007.93105976505</v>
      </c>
      <c r="AB37" s="53">
        <f t="shared" si="68"/>
        <v>517901.31</v>
      </c>
      <c r="AC37" s="53">
        <f t="shared" si="68"/>
        <v>2517.4914461646731</v>
      </c>
      <c r="AD37" s="53">
        <f t="shared" si="68"/>
        <v>1553545.3099999998</v>
      </c>
      <c r="AE37" s="53">
        <f t="shared" si="68"/>
        <v>4808.3901676571004</v>
      </c>
      <c r="AF37" s="53">
        <f t="shared" si="68"/>
        <v>1103182.1000000001</v>
      </c>
      <c r="AG37" s="53">
        <f t="shared" si="68"/>
        <v>7368.0614362603283</v>
      </c>
      <c r="AH37" s="53">
        <f t="shared" si="68"/>
        <v>1154334.6199999999</v>
      </c>
      <c r="AI37" s="53">
        <f t="shared" si="68"/>
        <v>1083.119512080694</v>
      </c>
      <c r="AJ37" s="53">
        <f t="shared" si="68"/>
        <v>2922529.9899999993</v>
      </c>
      <c r="AK37" s="53">
        <f t="shared" si="68"/>
        <v>25365.613330987566</v>
      </c>
      <c r="AL37" s="53">
        <f t="shared" si="68"/>
        <v>909615.71999999974</v>
      </c>
      <c r="AM37" s="53">
        <f t="shared" si="68"/>
        <v>2281.9223043240286</v>
      </c>
      <c r="AN37" s="53">
        <f t="shared" si="68"/>
        <v>3067929.0199999996</v>
      </c>
      <c r="AO37" s="53">
        <f t="shared" si="68"/>
        <v>5997.2027132692183</v>
      </c>
      <c r="AP37" s="53">
        <f t="shared" si="68"/>
        <v>2188877.5499999993</v>
      </c>
      <c r="AQ37" s="53">
        <f t="shared" si="68"/>
        <v>57493.193395691604</v>
      </c>
      <c r="AR37" s="53">
        <f t="shared" si="68"/>
        <v>1135030.69</v>
      </c>
      <c r="AS37" s="53">
        <f t="shared" si="68"/>
        <v>8135.4664099356205</v>
      </c>
      <c r="AT37" s="53">
        <f t="shared" si="68"/>
        <v>894456.88</v>
      </c>
      <c r="AU37" s="53">
        <f t="shared" si="68"/>
        <v>1165.6591341517449</v>
      </c>
      <c r="AV37" s="53">
        <f t="shared" si="68"/>
        <v>380665.94999999995</v>
      </c>
      <c r="AW37" s="53">
        <f t="shared" si="68"/>
        <v>1999.2230021893813</v>
      </c>
      <c r="AX37" s="53">
        <f t="shared" si="68"/>
        <v>317035.20999999996</v>
      </c>
      <c r="AY37" s="53">
        <f t="shared" si="68"/>
        <v>309.8709926499335</v>
      </c>
      <c r="AZ37" s="53">
        <f t="shared" si="68"/>
        <v>1538855.46</v>
      </c>
      <c r="BA37" s="53">
        <f t="shared" si="68"/>
        <v>6317.1406403940882</v>
      </c>
      <c r="BB37" s="53">
        <f t="shared" si="68"/>
        <v>1237131.4700000002</v>
      </c>
      <c r="BC37" s="53">
        <f t="shared" si="68"/>
        <v>6819.7488963171472</v>
      </c>
      <c r="BD37" s="53">
        <f t="shared" si="68"/>
        <v>1740253.1000000003</v>
      </c>
      <c r="BE37" s="53">
        <f t="shared" si="68"/>
        <v>21443.027941329783</v>
      </c>
      <c r="BF37" s="53">
        <f t="shared" si="68"/>
        <v>7203406.9099999992</v>
      </c>
      <c r="BG37" s="53">
        <f t="shared" si="68"/>
        <v>50927.206305874839</v>
      </c>
      <c r="BH37" s="53">
        <f t="shared" si="68"/>
        <v>1291768.3299999998</v>
      </c>
      <c r="BI37" s="53">
        <f t="shared" si="68"/>
        <v>21691.082091445773</v>
      </c>
      <c r="BJ37" s="53">
        <f t="shared" si="68"/>
        <v>2203268.54</v>
      </c>
      <c r="BK37" s="53">
        <f t="shared" si="68"/>
        <v>2297.0454192404932</v>
      </c>
      <c r="BL37" s="53">
        <f t="shared" si="68"/>
        <v>1287574.74</v>
      </c>
      <c r="BM37" s="53">
        <f t="shared" si="68"/>
        <v>23541.941775744781</v>
      </c>
      <c r="BN37" s="53">
        <f t="shared" ref="BN37:DY37" si="69">SUM(BN5:BN36)</f>
        <v>1593958.9700000007</v>
      </c>
      <c r="BO37" s="53">
        <f t="shared" si="69"/>
        <v>11144.459918745275</v>
      </c>
      <c r="BP37" s="53">
        <f t="shared" si="69"/>
        <v>658322.49000000011</v>
      </c>
      <c r="BQ37" s="53">
        <f t="shared" si="69"/>
        <v>13538.104220032839</v>
      </c>
      <c r="BR37" s="53">
        <f t="shared" si="69"/>
        <v>1689090.69</v>
      </c>
      <c r="BS37" s="53">
        <f t="shared" si="69"/>
        <v>45466.375012315271</v>
      </c>
      <c r="BT37" s="53">
        <f t="shared" si="69"/>
        <v>1155436.8300000003</v>
      </c>
      <c r="BU37" s="53">
        <f t="shared" si="69"/>
        <v>29851.871601571667</v>
      </c>
      <c r="BV37" s="53">
        <f t="shared" si="69"/>
        <v>3556404.11</v>
      </c>
      <c r="BW37" s="53">
        <f t="shared" si="69"/>
        <v>125739.88519339537</v>
      </c>
      <c r="BX37" s="53">
        <f t="shared" si="69"/>
        <v>4020086.0899999994</v>
      </c>
      <c r="BY37" s="53">
        <f t="shared" si="69"/>
        <v>294457.39657576819</v>
      </c>
      <c r="BZ37" s="53">
        <f t="shared" si="69"/>
        <v>2257704.27</v>
      </c>
      <c r="CA37" s="53">
        <f t="shared" si="69"/>
        <v>31643.872890570023</v>
      </c>
      <c r="CB37" s="53">
        <f t="shared" si="69"/>
        <v>1837740.0100000005</v>
      </c>
      <c r="CC37" s="53">
        <f t="shared" si="69"/>
        <v>30068.582148135112</v>
      </c>
      <c r="CD37" s="53">
        <f t="shared" si="69"/>
        <v>2102009.7900000005</v>
      </c>
      <c r="CE37" s="53">
        <f t="shared" si="69"/>
        <v>9793.1620914457744</v>
      </c>
      <c r="CF37" s="53">
        <f t="shared" si="69"/>
        <v>366289.2</v>
      </c>
      <c r="CG37" s="53">
        <f t="shared" si="69"/>
        <v>842.52148721557592</v>
      </c>
      <c r="CH37" s="53">
        <f t="shared" si="69"/>
        <v>1240040.8099999998</v>
      </c>
      <c r="CI37" s="53">
        <f t="shared" si="69"/>
        <v>9615.350196132089</v>
      </c>
      <c r="CJ37" s="53">
        <f t="shared" si="69"/>
        <v>795978.49</v>
      </c>
      <c r="CK37" s="53">
        <f t="shared" si="69"/>
        <v>4595.3354584669132</v>
      </c>
      <c r="CL37" s="53">
        <f t="shared" si="69"/>
        <v>413738.85000000009</v>
      </c>
      <c r="CM37" s="53">
        <f t="shared" si="69"/>
        <v>1156.553591954023</v>
      </c>
      <c r="CN37" s="53">
        <f t="shared" si="69"/>
        <v>2325387.8599999994</v>
      </c>
      <c r="CO37" s="53">
        <f t="shared" si="69"/>
        <v>55230.007230823358</v>
      </c>
      <c r="CP37" s="53">
        <f t="shared" si="69"/>
        <v>3726284.16</v>
      </c>
      <c r="CQ37" s="53">
        <f t="shared" si="69"/>
        <v>127229.96975525841</v>
      </c>
      <c r="CR37" s="53">
        <f t="shared" si="69"/>
        <v>2520939.4099999992</v>
      </c>
      <c r="CS37" s="53">
        <f t="shared" si="69"/>
        <v>75101.877802017349</v>
      </c>
      <c r="CT37" s="53">
        <f t="shared" si="69"/>
        <v>1035156.08</v>
      </c>
      <c r="CU37" s="53">
        <f t="shared" si="69"/>
        <v>3574.899799306696</v>
      </c>
      <c r="CV37" s="53">
        <f t="shared" si="69"/>
        <v>3063775.9600000004</v>
      </c>
      <c r="CW37" s="53">
        <f t="shared" si="69"/>
        <v>137329.70279693487</v>
      </c>
      <c r="CX37" s="53">
        <f t="shared" si="69"/>
        <v>3436688.61</v>
      </c>
      <c r="CY37" s="53">
        <f t="shared" si="69"/>
        <v>3224.6667698803658</v>
      </c>
      <c r="CZ37" s="53">
        <f t="shared" si="69"/>
        <v>1349450.3900000001</v>
      </c>
      <c r="DA37" s="53">
        <f t="shared" si="69"/>
        <v>20127.270458401748</v>
      </c>
      <c r="DB37" s="53">
        <f t="shared" si="69"/>
        <v>1192214.0400000003</v>
      </c>
      <c r="DC37" s="53">
        <f t="shared" si="69"/>
        <v>10370.929075768241</v>
      </c>
      <c r="DD37" s="53">
        <f t="shared" si="69"/>
        <v>935030.37000000023</v>
      </c>
      <c r="DE37" s="53">
        <f t="shared" si="69"/>
        <v>2376.142546328877</v>
      </c>
      <c r="DF37" s="53">
        <f t="shared" si="69"/>
        <v>835996.4500000003</v>
      </c>
      <c r="DG37" s="53">
        <f t="shared" si="69"/>
        <v>4957.103562306148</v>
      </c>
      <c r="DH37" s="53">
        <f t="shared" si="69"/>
        <v>1199836.75</v>
      </c>
      <c r="DI37" s="53">
        <f t="shared" si="69"/>
        <v>625.45247217660994</v>
      </c>
      <c r="DJ37" s="53">
        <f t="shared" si="69"/>
        <v>2082242.44</v>
      </c>
      <c r="DK37" s="53">
        <f t="shared" si="69"/>
        <v>2035.1888732504497</v>
      </c>
      <c r="DL37" s="53">
        <f t="shared" si="69"/>
        <v>1209700.6300000001</v>
      </c>
      <c r="DM37" s="53">
        <f t="shared" si="69"/>
        <v>6534.5337286600452</v>
      </c>
      <c r="DN37" s="53">
        <f t="shared" si="69"/>
        <v>841959.49000000011</v>
      </c>
      <c r="DO37" s="53">
        <f t="shared" si="69"/>
        <v>960.08881819011151</v>
      </c>
      <c r="DP37" s="53">
        <f t="shared" si="69"/>
        <v>3648608.3899999992</v>
      </c>
      <c r="DQ37" s="53">
        <f t="shared" si="69"/>
        <v>29052.307012406498</v>
      </c>
      <c r="DR37" s="53">
        <f t="shared" si="69"/>
        <v>905385.86</v>
      </c>
      <c r="DS37" s="53">
        <f t="shared" si="69"/>
        <v>4306.6416308285779</v>
      </c>
      <c r="DT37" s="53">
        <f t="shared" si="69"/>
        <v>2587452.0099999998</v>
      </c>
      <c r="DU37" s="53">
        <f t="shared" si="69"/>
        <v>8935.736214064169</v>
      </c>
      <c r="DV37" s="53">
        <f t="shared" si="69"/>
        <v>279835.85999999993</v>
      </c>
      <c r="DW37" s="53">
        <f t="shared" si="69"/>
        <v>638.19526546250688</v>
      </c>
      <c r="DX37" s="53">
        <f t="shared" si="69"/>
        <v>877686.10000000009</v>
      </c>
      <c r="DY37" s="54">
        <f t="shared" si="69"/>
        <v>857.8525490656034</v>
      </c>
      <c r="DZ37" s="55">
        <f>SUM(DZ5:DZ36)</f>
        <v>2778920.7971325526</v>
      </c>
      <c r="EA37" s="56">
        <f>SUM(EA5:EA36)</f>
        <v>0.99999999999999989</v>
      </c>
      <c r="EB37" s="57">
        <f>SUM(EB5:EB36)</f>
        <v>0.82063361743164664</v>
      </c>
      <c r="EC37" s="56">
        <f>SUM(EC5:EC36)</f>
        <v>0.17936638256835302</v>
      </c>
      <c r="ED37" s="56">
        <f>SUM(ED5:ED36)</f>
        <v>0.99999999999999967</v>
      </c>
      <c r="EE37" s="58">
        <v>131562438.11</v>
      </c>
      <c r="EF37" s="48"/>
      <c r="EH37" s="46">
        <f>SUM(EH5:EH36)</f>
        <v>0.99999999999999989</v>
      </c>
    </row>
  </sheetData>
  <printOptions horizontalCentered="1" verticalCentered="1"/>
  <pageMargins left="0.75" right="0.75" top="1" bottom="1" header="0.5" footer="0.5"/>
  <pageSetup scale="28" fitToWidth="4" orientation="landscape" r:id="rId1"/>
  <headerFooter alignWithMargins="0">
    <oddHeader>&amp;RKY PSC Case No. 2016-00162,
Attachment D to Staff Post Hearing Supp. DR 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EM30"/>
  <sheetViews>
    <sheetView workbookViewId="0">
      <pane xSplit="1" ySplit="3" topLeftCell="B4" activePane="bottomRight" state="frozen"/>
      <selection activeCell="J14" sqref="J14"/>
      <selection pane="topRight" activeCell="J14" sqref="J14"/>
      <selection pane="bottomLeft" activeCell="J14" sqref="J14"/>
      <selection pane="bottomRight" activeCell="B4" sqref="B4"/>
    </sheetView>
  </sheetViews>
  <sheetFormatPr defaultRowHeight="14.4"/>
  <cols>
    <col min="1" max="1" width="11.33203125" bestFit="1" customWidth="1"/>
    <col min="2" max="3" width="13.33203125" bestFit="1" customWidth="1"/>
    <col min="4" max="4" width="14.33203125" bestFit="1" customWidth="1"/>
    <col min="5" max="10" width="13.33203125" bestFit="1" customWidth="1"/>
    <col min="11" max="11" width="11.5546875" bestFit="1" customWidth="1"/>
    <col min="12" max="12" width="13.33203125" bestFit="1" customWidth="1"/>
    <col min="13" max="13" width="11.5546875" bestFit="1" customWidth="1"/>
    <col min="14" max="14" width="13.33203125" bestFit="1" customWidth="1"/>
    <col min="15" max="15" width="11.5546875" bestFit="1" customWidth="1"/>
    <col min="16" max="19" width="13.33203125" bestFit="1" customWidth="1"/>
    <col min="20" max="21" width="11.5546875" bestFit="1" customWidth="1"/>
    <col min="22" max="25" width="13.33203125" bestFit="1" customWidth="1"/>
    <col min="26" max="26" width="11.5546875" bestFit="1" customWidth="1"/>
    <col min="27" max="27" width="13.33203125" bestFit="1" customWidth="1"/>
    <col min="28" max="28" width="8" bestFit="1" customWidth="1"/>
    <col min="29" max="29" width="11.5546875" bestFit="1" customWidth="1"/>
    <col min="30" max="33" width="13.33203125" bestFit="1" customWidth="1"/>
    <col min="34" max="34" width="14.33203125" bestFit="1" customWidth="1"/>
    <col min="35" max="35" width="11.5546875" bestFit="1" customWidth="1"/>
    <col min="36" max="37" width="13.33203125" bestFit="1" customWidth="1"/>
    <col min="38" max="38" width="11.5546875" bestFit="1" customWidth="1"/>
    <col min="39" max="45" width="13.33203125" bestFit="1" customWidth="1"/>
    <col min="46" max="46" width="11.5546875" bestFit="1" customWidth="1"/>
    <col min="47" max="56" width="13.33203125" bestFit="1" customWidth="1"/>
    <col min="57" max="58" width="11.5546875" bestFit="1" customWidth="1"/>
    <col min="59" max="60" width="13.33203125" bestFit="1" customWidth="1"/>
    <col min="61" max="61" width="11.5546875" bestFit="1" customWidth="1"/>
    <col min="62" max="65" width="13.33203125" bestFit="1" customWidth="1"/>
    <col min="66" max="66" width="15.33203125" bestFit="1" customWidth="1"/>
    <col min="68" max="68" width="11.33203125" bestFit="1" customWidth="1"/>
    <col min="69" max="70" width="13.33203125" bestFit="1" customWidth="1"/>
    <col min="71" max="71" width="14.33203125" bestFit="1" customWidth="1"/>
    <col min="72" max="77" width="13.33203125" bestFit="1" customWidth="1"/>
    <col min="78" max="78" width="11.5546875" bestFit="1" customWidth="1"/>
    <col min="79" max="79" width="13.33203125" bestFit="1" customWidth="1"/>
    <col min="80" max="80" width="11.5546875" bestFit="1" customWidth="1"/>
    <col min="81" max="81" width="13.33203125" bestFit="1" customWidth="1"/>
    <col min="82" max="82" width="11.5546875" bestFit="1" customWidth="1"/>
    <col min="83" max="86" width="13.33203125" bestFit="1" customWidth="1"/>
    <col min="87" max="88" width="11.5546875" bestFit="1" customWidth="1"/>
    <col min="89" max="92" width="13.33203125" bestFit="1" customWidth="1"/>
    <col min="93" max="93" width="11.5546875" bestFit="1" customWidth="1"/>
    <col min="94" max="94" width="13.33203125" bestFit="1" customWidth="1"/>
    <col min="95" max="95" width="8" bestFit="1" customWidth="1"/>
    <col min="96" max="96" width="11.5546875" bestFit="1" customWidth="1"/>
    <col min="97" max="100" width="13.33203125" bestFit="1" customWidth="1"/>
    <col min="101" max="101" width="14.33203125" bestFit="1" customWidth="1"/>
    <col min="102" max="102" width="11.5546875" bestFit="1" customWidth="1"/>
    <col min="103" max="104" width="13.33203125" bestFit="1" customWidth="1"/>
    <col min="105" max="105" width="11.5546875" bestFit="1" customWidth="1"/>
    <col min="106" max="112" width="13.33203125" bestFit="1" customWidth="1"/>
    <col min="113" max="113" width="11.5546875" bestFit="1" customWidth="1"/>
    <col min="114" max="123" width="13.33203125" bestFit="1" customWidth="1"/>
    <col min="124" max="125" width="11.5546875" bestFit="1" customWidth="1"/>
    <col min="126" max="127" width="13.33203125" bestFit="1" customWidth="1"/>
    <col min="128" max="128" width="11.5546875" bestFit="1" customWidth="1"/>
    <col min="129" max="132" width="13.33203125" bestFit="1" customWidth="1"/>
    <col min="133" max="133" width="15.33203125" bestFit="1" customWidth="1"/>
    <col min="134" max="134" width="13.109375" bestFit="1" customWidth="1"/>
    <col min="135" max="135" width="15" customWidth="1"/>
    <col min="136" max="136" width="13.33203125" customWidth="1"/>
    <col min="137" max="137" width="12.44140625" customWidth="1"/>
    <col min="140" max="140" width="11.88671875" bestFit="1" customWidth="1"/>
    <col min="142" max="142" width="11.33203125" customWidth="1"/>
    <col min="143" max="143" width="17.88671875" bestFit="1" customWidth="1"/>
  </cols>
  <sheetData>
    <row r="2" spans="1:143">
      <c r="BQ2" s="34">
        <v>3.2099999999999997E-2</v>
      </c>
      <c r="BR2" s="34">
        <v>1.04E-2</v>
      </c>
      <c r="BS2" s="34">
        <v>2.5700000000000001E-2</v>
      </c>
      <c r="BT2" s="34">
        <v>5.4999999999999997E-3</v>
      </c>
      <c r="BU2" s="34">
        <v>3.1099999999999999E-2</v>
      </c>
      <c r="BV2" s="34">
        <v>6.6E-3</v>
      </c>
      <c r="BW2" s="34">
        <v>8.6999999999999994E-3</v>
      </c>
      <c r="BX2" s="34">
        <v>0.01</v>
      </c>
      <c r="BY2" s="34">
        <v>4.0000000000000002E-4</v>
      </c>
      <c r="BZ2" s="34">
        <v>4.0000000000000002E-4</v>
      </c>
      <c r="CA2" s="34">
        <v>1.44E-2</v>
      </c>
      <c r="CB2" s="34">
        <v>4.5999999999999999E-3</v>
      </c>
      <c r="CC2" s="34">
        <v>6.5500000000000003E-2</v>
      </c>
      <c r="CD2" s="34">
        <v>3.5999999999999999E-3</v>
      </c>
      <c r="CE2" s="34">
        <v>5.8999999999999999E-3</v>
      </c>
      <c r="CF2" s="34">
        <v>4.7000000000000002E-3</v>
      </c>
      <c r="CG2" s="34">
        <v>3.2000000000000001E-2</v>
      </c>
      <c r="CH2" s="34">
        <v>2.1000000000000001E-2</v>
      </c>
      <c r="CI2" s="34">
        <v>7.6E-3</v>
      </c>
      <c r="CJ2" s="34">
        <v>1.29E-2</v>
      </c>
      <c r="CK2" s="34">
        <v>4.0000000000000002E-4</v>
      </c>
      <c r="CL2" s="34">
        <v>6.4999999999999997E-3</v>
      </c>
      <c r="CM2" s="34">
        <v>2.0799999999999999E-2</v>
      </c>
      <c r="CN2" s="34">
        <v>2.7099999999999999E-2</v>
      </c>
      <c r="CO2" s="34">
        <v>1.9E-3</v>
      </c>
      <c r="CP2" s="34">
        <v>7.4999999999999997E-3</v>
      </c>
      <c r="CQ2" s="34">
        <v>7.4000000000000003E-3</v>
      </c>
      <c r="CR2" s="34">
        <v>2.8E-3</v>
      </c>
      <c r="CS2" s="34">
        <v>4.1000000000000003E-3</v>
      </c>
      <c r="CT2" s="34">
        <v>6.8999999999999999E-3</v>
      </c>
      <c r="CU2" s="34">
        <v>5.2699999999999997E-2</v>
      </c>
      <c r="CV2" s="34">
        <v>1.41E-2</v>
      </c>
      <c r="CW2" s="34">
        <v>0.10110000000000001</v>
      </c>
      <c r="CX2" s="34">
        <v>1.6000000000000001E-3</v>
      </c>
      <c r="CY2" s="34">
        <v>7.0000000000000001E-3</v>
      </c>
      <c r="CZ2" s="34">
        <v>7.0000000000000001E-3</v>
      </c>
      <c r="DA2" s="34">
        <v>5.5999999999999999E-3</v>
      </c>
      <c r="DB2" s="34">
        <v>9.1000000000000004E-3</v>
      </c>
      <c r="DC2" s="34">
        <v>3.4599999999999999E-2</v>
      </c>
      <c r="DD2" s="34">
        <v>1.4E-2</v>
      </c>
      <c r="DE2" s="34">
        <v>1.3100000000000001E-2</v>
      </c>
      <c r="DF2" s="34">
        <v>9.4999999999999998E-3</v>
      </c>
      <c r="DG2" s="34">
        <v>1.4500000000000001E-2</v>
      </c>
      <c r="DH2" s="34">
        <v>1.2E-2</v>
      </c>
      <c r="DI2" s="34">
        <v>1.9E-3</v>
      </c>
      <c r="DJ2" s="34">
        <v>6.8999999999999999E-3</v>
      </c>
      <c r="DK2" s="34">
        <v>7.8700000000000006E-2</v>
      </c>
      <c r="DL2" s="34">
        <v>1.8E-3</v>
      </c>
      <c r="DM2" s="34">
        <v>1.1000000000000001E-3</v>
      </c>
      <c r="DN2" s="34">
        <v>2.3900000000000001E-2</v>
      </c>
      <c r="DO2" s="34">
        <v>6.0000000000000001E-3</v>
      </c>
      <c r="DP2" s="34">
        <v>2.76E-2</v>
      </c>
      <c r="DQ2" s="34">
        <v>5.3E-3</v>
      </c>
      <c r="DR2" s="34">
        <v>7.7000000000000002E-3</v>
      </c>
      <c r="DS2" s="34">
        <v>1.17E-2</v>
      </c>
      <c r="DT2" s="34">
        <v>2.7000000000000001E-3</v>
      </c>
      <c r="DU2" s="34">
        <v>2.2000000000000001E-3</v>
      </c>
      <c r="DV2" s="34">
        <v>1.7899999999999999E-2</v>
      </c>
      <c r="DW2" s="34">
        <v>1.6000000000000001E-3</v>
      </c>
      <c r="DX2" s="34">
        <v>1.6000000000000001E-3</v>
      </c>
      <c r="DY2" s="34">
        <v>2.5999999999999999E-2</v>
      </c>
      <c r="DZ2" s="34">
        <v>4.0000000000000001E-3</v>
      </c>
      <c r="EA2" s="34">
        <v>5.3E-3</v>
      </c>
      <c r="EB2" s="34">
        <v>3.7600000000000001E-2</v>
      </c>
      <c r="EC2" s="160">
        <f>SUM(BQ2:EB2)</f>
        <v>0.95590000000000031</v>
      </c>
    </row>
    <row r="3" spans="1:143" ht="15">
      <c r="A3" s="220" t="s">
        <v>5</v>
      </c>
      <c r="B3" s="220" t="s">
        <v>61</v>
      </c>
      <c r="C3" s="220" t="s">
        <v>62</v>
      </c>
      <c r="D3" s="220" t="s">
        <v>63</v>
      </c>
      <c r="E3" s="220" t="s">
        <v>64</v>
      </c>
      <c r="F3" s="220" t="s">
        <v>65</v>
      </c>
      <c r="G3" s="220" t="s">
        <v>66</v>
      </c>
      <c r="H3" s="220" t="s">
        <v>67</v>
      </c>
      <c r="I3" s="220" t="s">
        <v>68</v>
      </c>
      <c r="J3" s="220" t="s">
        <v>69</v>
      </c>
      <c r="K3" s="220" t="s">
        <v>171</v>
      </c>
      <c r="L3" s="220" t="s">
        <v>71</v>
      </c>
      <c r="M3" s="220" t="s">
        <v>72</v>
      </c>
      <c r="N3" s="220" t="s">
        <v>73</v>
      </c>
      <c r="O3" s="220" t="s">
        <v>75</v>
      </c>
      <c r="P3" s="220" t="s">
        <v>76</v>
      </c>
      <c r="Q3" s="220" t="s">
        <v>77</v>
      </c>
      <c r="R3" s="220" t="s">
        <v>78</v>
      </c>
      <c r="S3" s="220" t="s">
        <v>161</v>
      </c>
      <c r="T3" s="220" t="s">
        <v>79</v>
      </c>
      <c r="U3" s="220" t="s">
        <v>166</v>
      </c>
      <c r="V3" s="220" t="s">
        <v>172</v>
      </c>
      <c r="W3" s="220" t="s">
        <v>80</v>
      </c>
      <c r="X3" s="220" t="s">
        <v>81</v>
      </c>
      <c r="Y3" s="220" t="s">
        <v>82</v>
      </c>
      <c r="Z3" s="220" t="s">
        <v>83</v>
      </c>
      <c r="AA3" s="220" t="s">
        <v>149</v>
      </c>
      <c r="AB3" s="220" t="s">
        <v>84</v>
      </c>
      <c r="AC3" s="220" t="s">
        <v>150</v>
      </c>
      <c r="AD3" s="220" t="s">
        <v>86</v>
      </c>
      <c r="AE3" s="220" t="s">
        <v>87</v>
      </c>
      <c r="AF3" s="220" t="s">
        <v>88</v>
      </c>
      <c r="AG3" s="220" t="s">
        <v>151</v>
      </c>
      <c r="AH3" s="220" t="s">
        <v>90</v>
      </c>
      <c r="AI3" s="220" t="s">
        <v>173</v>
      </c>
      <c r="AJ3" s="220" t="s">
        <v>91</v>
      </c>
      <c r="AK3" s="220" t="s">
        <v>93</v>
      </c>
      <c r="AL3" s="220" t="s">
        <v>152</v>
      </c>
      <c r="AM3" s="220" t="s">
        <v>153</v>
      </c>
      <c r="AN3" s="220" t="s">
        <v>98</v>
      </c>
      <c r="AO3" s="220" t="s">
        <v>99</v>
      </c>
      <c r="AP3" s="220" t="s">
        <v>100</v>
      </c>
      <c r="AQ3" s="220" t="s">
        <v>102</v>
      </c>
      <c r="AR3" s="220" t="s">
        <v>259</v>
      </c>
      <c r="AS3" s="220" t="s">
        <v>103</v>
      </c>
      <c r="AT3" s="220" t="s">
        <v>104</v>
      </c>
      <c r="AU3" s="220" t="s">
        <v>106</v>
      </c>
      <c r="AV3" s="220" t="s">
        <v>107</v>
      </c>
      <c r="AW3" s="220" t="s">
        <v>174</v>
      </c>
      <c r="AX3" s="220" t="s">
        <v>249</v>
      </c>
      <c r="AY3" s="220" t="s">
        <v>108</v>
      </c>
      <c r="AZ3" s="220" t="s">
        <v>109</v>
      </c>
      <c r="BA3" s="220" t="s">
        <v>110</v>
      </c>
      <c r="BB3" s="220" t="s">
        <v>111</v>
      </c>
      <c r="BC3" s="220" t="s">
        <v>112</v>
      </c>
      <c r="BD3" s="220" t="s">
        <v>113</v>
      </c>
      <c r="BE3" s="220" t="s">
        <v>114</v>
      </c>
      <c r="BF3" s="220" t="s">
        <v>250</v>
      </c>
      <c r="BG3" s="220" t="s">
        <v>115</v>
      </c>
      <c r="BH3" s="220" t="s">
        <v>117</v>
      </c>
      <c r="BI3" s="220" t="s">
        <v>251</v>
      </c>
      <c r="BJ3" s="220" t="s">
        <v>119</v>
      </c>
      <c r="BK3" s="220" t="s">
        <v>120</v>
      </c>
      <c r="BL3" s="220" t="s">
        <v>121</v>
      </c>
      <c r="BM3" s="220" t="s">
        <v>122</v>
      </c>
      <c r="BN3" s="221" t="s">
        <v>41</v>
      </c>
      <c r="BP3" s="220" t="s">
        <v>5</v>
      </c>
      <c r="BQ3" s="220" t="s">
        <v>61</v>
      </c>
      <c r="BR3" s="220" t="s">
        <v>62</v>
      </c>
      <c r="BS3" s="220" t="s">
        <v>63</v>
      </c>
      <c r="BT3" s="220" t="s">
        <v>64</v>
      </c>
      <c r="BU3" s="220" t="s">
        <v>65</v>
      </c>
      <c r="BV3" s="220" t="s">
        <v>66</v>
      </c>
      <c r="BW3" s="220" t="s">
        <v>67</v>
      </c>
      <c r="BX3" s="220" t="s">
        <v>68</v>
      </c>
      <c r="BY3" s="220" t="s">
        <v>69</v>
      </c>
      <c r="BZ3" s="220" t="s">
        <v>171</v>
      </c>
      <c r="CA3" s="220" t="s">
        <v>71</v>
      </c>
      <c r="CB3" s="220" t="s">
        <v>72</v>
      </c>
      <c r="CC3" s="220" t="s">
        <v>73</v>
      </c>
      <c r="CD3" s="220" t="s">
        <v>75</v>
      </c>
      <c r="CE3" s="220" t="s">
        <v>76</v>
      </c>
      <c r="CF3" s="220" t="s">
        <v>77</v>
      </c>
      <c r="CG3" s="220" t="s">
        <v>78</v>
      </c>
      <c r="CH3" s="220" t="s">
        <v>161</v>
      </c>
      <c r="CI3" s="220" t="s">
        <v>79</v>
      </c>
      <c r="CJ3" s="220" t="s">
        <v>166</v>
      </c>
      <c r="CK3" s="220" t="s">
        <v>172</v>
      </c>
      <c r="CL3" s="220" t="s">
        <v>80</v>
      </c>
      <c r="CM3" s="220" t="s">
        <v>81</v>
      </c>
      <c r="CN3" s="220" t="s">
        <v>82</v>
      </c>
      <c r="CO3" s="220" t="s">
        <v>83</v>
      </c>
      <c r="CP3" s="220" t="s">
        <v>149</v>
      </c>
      <c r="CQ3" s="220" t="s">
        <v>84</v>
      </c>
      <c r="CR3" s="220" t="s">
        <v>150</v>
      </c>
      <c r="CS3" s="220" t="s">
        <v>86</v>
      </c>
      <c r="CT3" s="220" t="s">
        <v>87</v>
      </c>
      <c r="CU3" s="220" t="s">
        <v>88</v>
      </c>
      <c r="CV3" s="220" t="s">
        <v>151</v>
      </c>
      <c r="CW3" s="220" t="s">
        <v>90</v>
      </c>
      <c r="CX3" s="220" t="s">
        <v>173</v>
      </c>
      <c r="CY3" s="220" t="s">
        <v>91</v>
      </c>
      <c r="CZ3" s="220" t="s">
        <v>93</v>
      </c>
      <c r="DA3" s="220" t="s">
        <v>152</v>
      </c>
      <c r="DB3" s="220" t="s">
        <v>153</v>
      </c>
      <c r="DC3" s="220" t="s">
        <v>98</v>
      </c>
      <c r="DD3" s="220" t="s">
        <v>99</v>
      </c>
      <c r="DE3" s="220" t="s">
        <v>100</v>
      </c>
      <c r="DF3" s="220" t="s">
        <v>102</v>
      </c>
      <c r="DG3" s="220" t="s">
        <v>259</v>
      </c>
      <c r="DH3" s="220" t="s">
        <v>103</v>
      </c>
      <c r="DI3" s="220" t="s">
        <v>104</v>
      </c>
      <c r="DJ3" s="220" t="s">
        <v>106</v>
      </c>
      <c r="DK3" s="220" t="s">
        <v>107</v>
      </c>
      <c r="DL3" s="220" t="s">
        <v>174</v>
      </c>
      <c r="DM3" s="220" t="s">
        <v>249</v>
      </c>
      <c r="DN3" s="220" t="s">
        <v>108</v>
      </c>
      <c r="DO3" s="220" t="s">
        <v>109</v>
      </c>
      <c r="DP3" s="220" t="s">
        <v>110</v>
      </c>
      <c r="DQ3" s="220" t="s">
        <v>111</v>
      </c>
      <c r="DR3" s="220" t="s">
        <v>112</v>
      </c>
      <c r="DS3" s="220" t="s">
        <v>113</v>
      </c>
      <c r="DT3" s="220" t="s">
        <v>114</v>
      </c>
      <c r="DU3" s="220" t="s">
        <v>250</v>
      </c>
      <c r="DV3" s="220" t="s">
        <v>115</v>
      </c>
      <c r="DW3" s="220" t="s">
        <v>117</v>
      </c>
      <c r="DX3" s="220" t="s">
        <v>251</v>
      </c>
      <c r="DY3" s="220" t="s">
        <v>119</v>
      </c>
      <c r="DZ3" s="220" t="s">
        <v>120</v>
      </c>
      <c r="EA3" s="220" t="s">
        <v>121</v>
      </c>
      <c r="EB3" s="220" t="s">
        <v>122</v>
      </c>
      <c r="EC3" s="221" t="s">
        <v>41</v>
      </c>
      <c r="ED3" s="231" t="s">
        <v>154</v>
      </c>
      <c r="EE3" s="231" t="s">
        <v>243</v>
      </c>
      <c r="EF3" s="231" t="s">
        <v>126</v>
      </c>
      <c r="EG3" s="231" t="s">
        <v>41</v>
      </c>
      <c r="EI3" s="220" t="s">
        <v>5</v>
      </c>
      <c r="EJ3" s="231" t="s">
        <v>6</v>
      </c>
      <c r="EL3" t="s">
        <v>5</v>
      </c>
      <c r="EM3" t="s">
        <v>260</v>
      </c>
    </row>
    <row r="4" spans="1:143">
      <c r="A4" t="s">
        <v>8</v>
      </c>
      <c r="B4" s="222">
        <v>4544.3899999999985</v>
      </c>
      <c r="C4" s="222">
        <v>422.88999999999987</v>
      </c>
      <c r="D4" s="222">
        <v>105616.29999999999</v>
      </c>
      <c r="E4" s="222">
        <v>0</v>
      </c>
      <c r="F4" s="222">
        <v>158854.13000000006</v>
      </c>
      <c r="G4" s="222">
        <v>0</v>
      </c>
      <c r="H4" s="222">
        <v>4.5999999999999996</v>
      </c>
      <c r="I4" s="222">
        <v>1076.6500000000001</v>
      </c>
      <c r="J4" s="222">
        <v>1492.9199999999998</v>
      </c>
      <c r="K4" s="222">
        <v>299.49</v>
      </c>
      <c r="L4" s="222">
        <v>5716.0300000000007</v>
      </c>
      <c r="M4" s="222">
        <v>1290.3400000000001</v>
      </c>
      <c r="N4" s="222">
        <v>0</v>
      </c>
      <c r="O4" s="222">
        <v>26.110000000000003</v>
      </c>
      <c r="P4" s="222">
        <v>0</v>
      </c>
      <c r="Q4" s="222">
        <v>264.09000000000003</v>
      </c>
      <c r="R4" s="222">
        <v>0.68</v>
      </c>
      <c r="S4" s="222">
        <v>0</v>
      </c>
      <c r="T4" s="222">
        <v>1.4500000000000002</v>
      </c>
      <c r="U4" s="222">
        <v>0</v>
      </c>
      <c r="V4" s="222">
        <v>0</v>
      </c>
      <c r="W4" s="222">
        <v>572.36000000000035</v>
      </c>
      <c r="X4" s="222">
        <v>856.10000000000048</v>
      </c>
      <c r="Y4" s="222">
        <v>746.03999999999985</v>
      </c>
      <c r="Z4" s="222">
        <v>0</v>
      </c>
      <c r="AA4" s="222">
        <v>0</v>
      </c>
      <c r="AB4" s="222">
        <v>0.12</v>
      </c>
      <c r="AC4" s="222">
        <v>603.49999999999989</v>
      </c>
      <c r="AD4" s="222">
        <v>0</v>
      </c>
      <c r="AE4" s="222">
        <v>0</v>
      </c>
      <c r="AF4" s="222">
        <v>0</v>
      </c>
      <c r="AG4" s="222">
        <v>0</v>
      </c>
      <c r="AH4" s="222">
        <v>0</v>
      </c>
      <c r="AI4" s="222">
        <v>0</v>
      </c>
      <c r="AJ4" s="222">
        <v>0</v>
      </c>
      <c r="AK4" s="222">
        <v>1700.87</v>
      </c>
      <c r="AL4" s="222">
        <v>1204.8700000000006</v>
      </c>
      <c r="AM4" s="222">
        <v>1701.8699999999994</v>
      </c>
      <c r="AN4" s="222">
        <v>5.48</v>
      </c>
      <c r="AO4" s="222">
        <v>61.44</v>
      </c>
      <c r="AP4" s="222">
        <v>2458.2800000000002</v>
      </c>
      <c r="AQ4" s="222">
        <v>0</v>
      </c>
      <c r="AR4" s="222">
        <v>3202.97</v>
      </c>
      <c r="AS4" s="222">
        <v>315.99000000000012</v>
      </c>
      <c r="AT4" s="222">
        <v>19.130000000000003</v>
      </c>
      <c r="AU4" s="222">
        <v>2700.8799999999992</v>
      </c>
      <c r="AV4" s="222">
        <v>83.529999999999987</v>
      </c>
      <c r="AW4" s="222">
        <v>5.2799999999999994</v>
      </c>
      <c r="AX4" s="222">
        <v>0</v>
      </c>
      <c r="AY4" s="222">
        <v>10.5</v>
      </c>
      <c r="AZ4" s="222">
        <v>54.529999999999994</v>
      </c>
      <c r="BA4" s="222">
        <v>0</v>
      </c>
      <c r="BB4" s="222">
        <v>0</v>
      </c>
      <c r="BC4" s="222">
        <v>2947.1100000000006</v>
      </c>
      <c r="BD4" s="222">
        <v>1967.9599999999996</v>
      </c>
      <c r="BE4" s="222">
        <v>7.8400000000000034</v>
      </c>
      <c r="BF4" s="222">
        <v>0</v>
      </c>
      <c r="BG4" s="222">
        <v>2048.4499999999985</v>
      </c>
      <c r="BH4" s="222">
        <v>53.97</v>
      </c>
      <c r="BI4" s="222">
        <v>492.24</v>
      </c>
      <c r="BJ4" s="222">
        <v>0.78</v>
      </c>
      <c r="BK4" s="222">
        <v>117.79000000000002</v>
      </c>
      <c r="BL4" s="222">
        <v>1873.1999999999987</v>
      </c>
      <c r="BM4" s="222">
        <v>2330.7599999999993</v>
      </c>
      <c r="BN4" s="222">
        <v>307753.91000000015</v>
      </c>
      <c r="BP4" t="s">
        <v>8</v>
      </c>
      <c r="BQ4" s="222">
        <f>BQ$2*B4</f>
        <v>145.87491899999995</v>
      </c>
      <c r="BR4" s="222">
        <f>BR$2*C4</f>
        <v>4.3980559999999986</v>
      </c>
      <c r="BS4" s="222">
        <f t="shared" ref="BS4:CH19" si="0">BS$2*D4</f>
        <v>2714.3389099999999</v>
      </c>
      <c r="BT4" s="222">
        <f t="shared" si="0"/>
        <v>0</v>
      </c>
      <c r="BU4" s="222">
        <f t="shared" si="0"/>
        <v>4940.363443000002</v>
      </c>
      <c r="BV4" s="222">
        <f t="shared" si="0"/>
        <v>0</v>
      </c>
      <c r="BW4" s="222">
        <f t="shared" si="0"/>
        <v>4.0019999999999993E-2</v>
      </c>
      <c r="BX4" s="222">
        <f t="shared" si="0"/>
        <v>10.766500000000001</v>
      </c>
      <c r="BY4" s="222">
        <f t="shared" si="0"/>
        <v>0.59716799999999992</v>
      </c>
      <c r="BZ4" s="222">
        <f t="shared" si="0"/>
        <v>0.11979600000000001</v>
      </c>
      <c r="CA4" s="222">
        <f t="shared" si="0"/>
        <v>82.310832000000005</v>
      </c>
      <c r="CB4" s="222">
        <f t="shared" si="0"/>
        <v>5.9355640000000003</v>
      </c>
      <c r="CC4" s="222">
        <f t="shared" si="0"/>
        <v>0</v>
      </c>
      <c r="CD4" s="222">
        <f t="shared" si="0"/>
        <v>9.399600000000001E-2</v>
      </c>
      <c r="CE4" s="222">
        <f t="shared" si="0"/>
        <v>0</v>
      </c>
      <c r="CF4" s="222">
        <f t="shared" si="0"/>
        <v>1.2412230000000002</v>
      </c>
      <c r="CG4" s="222">
        <f t="shared" si="0"/>
        <v>2.1760000000000002E-2</v>
      </c>
      <c r="CH4" s="222">
        <f t="shared" si="0"/>
        <v>0</v>
      </c>
      <c r="CI4" s="222">
        <f t="shared" ref="CI4:CX19" si="1">CI$2*T4</f>
        <v>1.1020000000000002E-2</v>
      </c>
      <c r="CJ4" s="222">
        <f t="shared" si="1"/>
        <v>0</v>
      </c>
      <c r="CK4" s="222">
        <f t="shared" si="1"/>
        <v>0</v>
      </c>
      <c r="CL4" s="222">
        <f t="shared" si="1"/>
        <v>3.720340000000002</v>
      </c>
      <c r="CM4" s="222">
        <f t="shared" si="1"/>
        <v>17.80688000000001</v>
      </c>
      <c r="CN4" s="222">
        <f t="shared" si="1"/>
        <v>20.217683999999995</v>
      </c>
      <c r="CO4" s="222">
        <f t="shared" si="1"/>
        <v>0</v>
      </c>
      <c r="CP4" s="222">
        <f t="shared" si="1"/>
        <v>0</v>
      </c>
      <c r="CQ4" s="222">
        <f t="shared" si="1"/>
        <v>8.8800000000000001E-4</v>
      </c>
      <c r="CR4" s="222">
        <f t="shared" si="1"/>
        <v>1.6897999999999997</v>
      </c>
      <c r="CS4" s="222">
        <f t="shared" si="1"/>
        <v>0</v>
      </c>
      <c r="CT4" s="222">
        <f t="shared" si="1"/>
        <v>0</v>
      </c>
      <c r="CU4" s="222">
        <f t="shared" si="1"/>
        <v>0</v>
      </c>
      <c r="CV4" s="222">
        <f t="shared" si="1"/>
        <v>0</v>
      </c>
      <c r="CW4" s="222">
        <f t="shared" si="1"/>
        <v>0</v>
      </c>
      <c r="CX4" s="222">
        <f t="shared" si="1"/>
        <v>0</v>
      </c>
      <c r="CY4" s="222">
        <f t="shared" ref="CY4:DN19" si="2">CY$2*AJ4</f>
        <v>0</v>
      </c>
      <c r="CZ4" s="222">
        <f t="shared" si="2"/>
        <v>11.906089999999999</v>
      </c>
      <c r="DA4" s="222">
        <f t="shared" si="2"/>
        <v>6.7472720000000033</v>
      </c>
      <c r="DB4" s="222">
        <f t="shared" si="2"/>
        <v>15.487016999999996</v>
      </c>
      <c r="DC4" s="222">
        <f t="shared" si="2"/>
        <v>0.189608</v>
      </c>
      <c r="DD4" s="222">
        <f t="shared" si="2"/>
        <v>0.86016000000000004</v>
      </c>
      <c r="DE4" s="222">
        <f t="shared" si="2"/>
        <v>32.203468000000001</v>
      </c>
      <c r="DF4" s="222">
        <f t="shared" si="2"/>
        <v>0</v>
      </c>
      <c r="DG4" s="222">
        <f t="shared" si="2"/>
        <v>46.443064999999997</v>
      </c>
      <c r="DH4" s="222">
        <f t="shared" si="2"/>
        <v>3.7918800000000017</v>
      </c>
      <c r="DI4" s="222">
        <f t="shared" si="2"/>
        <v>3.6347000000000004E-2</v>
      </c>
      <c r="DJ4" s="222">
        <f t="shared" si="2"/>
        <v>18.636071999999995</v>
      </c>
      <c r="DK4" s="222">
        <f t="shared" si="2"/>
        <v>6.5738109999999992</v>
      </c>
      <c r="DL4" s="222">
        <f t="shared" si="2"/>
        <v>9.5039999999999986E-3</v>
      </c>
      <c r="DM4" s="222">
        <f t="shared" si="2"/>
        <v>0</v>
      </c>
      <c r="DN4" s="222">
        <f t="shared" si="2"/>
        <v>0.25095000000000001</v>
      </c>
      <c r="DO4" s="222">
        <f t="shared" ref="DO4:EB19" si="3">DO$2*AZ4</f>
        <v>0.32717999999999997</v>
      </c>
      <c r="DP4" s="222">
        <f t="shared" si="3"/>
        <v>0</v>
      </c>
      <c r="DQ4" s="222">
        <f t="shared" si="3"/>
        <v>0</v>
      </c>
      <c r="DR4" s="222">
        <f t="shared" si="3"/>
        <v>22.692747000000004</v>
      </c>
      <c r="DS4" s="222">
        <f t="shared" si="3"/>
        <v>23.025131999999996</v>
      </c>
      <c r="DT4" s="222">
        <f t="shared" si="3"/>
        <v>2.116800000000001E-2</v>
      </c>
      <c r="DU4" s="222">
        <f t="shared" si="3"/>
        <v>0</v>
      </c>
      <c r="DV4" s="222">
        <f t="shared" si="3"/>
        <v>36.667254999999969</v>
      </c>
      <c r="DW4" s="222">
        <f t="shared" si="3"/>
        <v>8.6351999999999998E-2</v>
      </c>
      <c r="DX4" s="222">
        <f t="shared" si="3"/>
        <v>0.78758400000000006</v>
      </c>
      <c r="DY4" s="222">
        <f t="shared" si="3"/>
        <v>2.0279999999999999E-2</v>
      </c>
      <c r="DZ4" s="222">
        <f t="shared" si="3"/>
        <v>0.47116000000000008</v>
      </c>
      <c r="EA4" s="222">
        <f t="shared" si="3"/>
        <v>9.9279599999999935</v>
      </c>
      <c r="EB4" s="222">
        <f t="shared" si="3"/>
        <v>87.636575999999977</v>
      </c>
      <c r="EC4" s="222">
        <f>SUM(BQ4:EB4)</f>
        <v>8274.3474370000022</v>
      </c>
      <c r="ED4" s="34">
        <f>EC4/SUM($EC$4:$EC$29)</f>
        <v>1.784966419273551E-3</v>
      </c>
      <c r="EE4" s="34">
        <f>ROUND(ED4*$EC$2,4)</f>
        <v>1.6999999999999999E-3</v>
      </c>
      <c r="EG4" s="160">
        <f>SUM(EE4:EF4)</f>
        <v>1.6999999999999999E-3</v>
      </c>
      <c r="EH4" s="160"/>
      <c r="EI4" t="s">
        <v>8</v>
      </c>
      <c r="EJ4" s="34">
        <v>1.6999999999999999E-3</v>
      </c>
      <c r="EL4" t="s">
        <v>8</v>
      </c>
      <c r="EM4" s="160">
        <v>1.6999999999999999E-3</v>
      </c>
    </row>
    <row r="5" spans="1:143">
      <c r="A5" t="s">
        <v>9</v>
      </c>
      <c r="B5" s="222">
        <v>104510.45000000003</v>
      </c>
      <c r="C5" s="222">
        <v>62438.490000000005</v>
      </c>
      <c r="D5" s="222">
        <v>617205.52000000025</v>
      </c>
      <c r="E5" s="222">
        <v>0</v>
      </c>
      <c r="F5" s="222">
        <v>237761.85</v>
      </c>
      <c r="G5" s="222">
        <v>0</v>
      </c>
      <c r="H5" s="222">
        <v>108.25</v>
      </c>
      <c r="I5" s="222">
        <v>42143.26</v>
      </c>
      <c r="J5" s="222">
        <v>36872.159999999989</v>
      </c>
      <c r="K5" s="222">
        <v>18357.349999999999</v>
      </c>
      <c r="L5" s="222">
        <v>318106.6399999999</v>
      </c>
      <c r="M5" s="222">
        <v>29753.320000000007</v>
      </c>
      <c r="N5" s="222">
        <v>0</v>
      </c>
      <c r="O5" s="222">
        <v>605.81000000000006</v>
      </c>
      <c r="P5" s="222">
        <v>0</v>
      </c>
      <c r="Q5" s="222">
        <v>6006.96</v>
      </c>
      <c r="R5" s="222">
        <v>14.04</v>
      </c>
      <c r="S5" s="222">
        <v>0</v>
      </c>
      <c r="T5" s="222">
        <v>28.02</v>
      </c>
      <c r="U5" s="222">
        <v>0</v>
      </c>
      <c r="V5" s="222">
        <v>0</v>
      </c>
      <c r="W5" s="222">
        <v>10792.26</v>
      </c>
      <c r="X5" s="222">
        <v>16217.329999999994</v>
      </c>
      <c r="Y5" s="222">
        <v>14150.749999999996</v>
      </c>
      <c r="Z5" s="222">
        <v>0</v>
      </c>
      <c r="AA5" s="222">
        <v>0</v>
      </c>
      <c r="AB5" s="222">
        <v>2.44</v>
      </c>
      <c r="AC5" s="222">
        <v>52840.269999999975</v>
      </c>
      <c r="AD5" s="222">
        <v>0</v>
      </c>
      <c r="AE5" s="222">
        <v>0</v>
      </c>
      <c r="AF5" s="222">
        <v>0</v>
      </c>
      <c r="AG5" s="222">
        <v>0</v>
      </c>
      <c r="AH5" s="222">
        <v>0</v>
      </c>
      <c r="AI5" s="222">
        <v>0</v>
      </c>
      <c r="AJ5" s="222">
        <v>0</v>
      </c>
      <c r="AK5" s="222">
        <v>38691.149999999994</v>
      </c>
      <c r="AL5" s="222">
        <v>24915.10999999999</v>
      </c>
      <c r="AM5" s="222">
        <v>39331.109999999993</v>
      </c>
      <c r="AN5" s="222">
        <v>40.720000000000027</v>
      </c>
      <c r="AO5" s="222">
        <v>1802.35</v>
      </c>
      <c r="AP5" s="222">
        <v>46063.650000000038</v>
      </c>
      <c r="AQ5" s="222">
        <v>0</v>
      </c>
      <c r="AR5" s="222">
        <v>73940.180000000008</v>
      </c>
      <c r="AS5" s="222">
        <v>66010.259999999966</v>
      </c>
      <c r="AT5" s="222">
        <v>1167.1300000000001</v>
      </c>
      <c r="AU5" s="222">
        <v>144959.26999999996</v>
      </c>
      <c r="AV5" s="222">
        <v>6046.17</v>
      </c>
      <c r="AW5" s="222">
        <v>160621.17000000007</v>
      </c>
      <c r="AX5" s="222">
        <v>256157.71999999988</v>
      </c>
      <c r="AY5" s="222">
        <v>314.98</v>
      </c>
      <c r="AZ5" s="222">
        <v>1277.4500000000003</v>
      </c>
      <c r="BA5" s="222">
        <v>0</v>
      </c>
      <c r="BB5" s="222">
        <v>0</v>
      </c>
      <c r="BC5" s="222">
        <v>66927.769999999975</v>
      </c>
      <c r="BD5" s="222">
        <v>49979.419999999976</v>
      </c>
      <c r="BE5" s="222">
        <v>-31.660000000000082</v>
      </c>
      <c r="BF5" s="222">
        <v>0</v>
      </c>
      <c r="BG5" s="222">
        <v>47709.59000000004</v>
      </c>
      <c r="BH5" s="222">
        <v>59220.439999999995</v>
      </c>
      <c r="BI5" s="222">
        <v>11870.249999999998</v>
      </c>
      <c r="BJ5" s="222">
        <v>800302.14000000036</v>
      </c>
      <c r="BK5" s="222">
        <v>2236.5499999999988</v>
      </c>
      <c r="BL5" s="222">
        <v>96195.120000000126</v>
      </c>
      <c r="BM5" s="222">
        <v>53403.889999999992</v>
      </c>
      <c r="BN5" s="222">
        <v>3617067.1</v>
      </c>
      <c r="BP5" t="s">
        <v>9</v>
      </c>
      <c r="BQ5" s="222">
        <f t="shared" ref="BQ5:CF29" si="4">BQ$2*B5</f>
        <v>3354.7854450000004</v>
      </c>
      <c r="BR5" s="222">
        <f t="shared" si="4"/>
        <v>649.36029600000006</v>
      </c>
      <c r="BS5" s="222">
        <f t="shared" si="0"/>
        <v>15862.181864000007</v>
      </c>
      <c r="BT5" s="222">
        <f t="shared" si="0"/>
        <v>0</v>
      </c>
      <c r="BU5" s="222">
        <f t="shared" si="0"/>
        <v>7394.3935350000002</v>
      </c>
      <c r="BV5" s="222">
        <f t="shared" si="0"/>
        <v>0</v>
      </c>
      <c r="BW5" s="222">
        <f t="shared" si="0"/>
        <v>0.94177499999999992</v>
      </c>
      <c r="BX5" s="222">
        <f t="shared" si="0"/>
        <v>421.43260000000004</v>
      </c>
      <c r="BY5" s="222">
        <f t="shared" si="0"/>
        <v>14.748863999999996</v>
      </c>
      <c r="BZ5" s="222">
        <f t="shared" si="0"/>
        <v>7.3429399999999996</v>
      </c>
      <c r="CA5" s="222">
        <f t="shared" si="0"/>
        <v>4580.7356159999981</v>
      </c>
      <c r="CB5" s="222">
        <f t="shared" si="0"/>
        <v>136.86527200000003</v>
      </c>
      <c r="CC5" s="222">
        <f t="shared" si="0"/>
        <v>0</v>
      </c>
      <c r="CD5" s="222">
        <f t="shared" si="0"/>
        <v>2.1809160000000003</v>
      </c>
      <c r="CE5" s="222">
        <f t="shared" si="0"/>
        <v>0</v>
      </c>
      <c r="CF5" s="222">
        <f t="shared" si="0"/>
        <v>28.232712000000003</v>
      </c>
      <c r="CG5" s="222">
        <f t="shared" si="0"/>
        <v>0.44927999999999996</v>
      </c>
      <c r="CH5" s="222">
        <f t="shared" si="0"/>
        <v>0</v>
      </c>
      <c r="CI5" s="222">
        <f t="shared" si="1"/>
        <v>0.212952</v>
      </c>
      <c r="CJ5" s="222">
        <f t="shared" si="1"/>
        <v>0</v>
      </c>
      <c r="CK5" s="222">
        <f t="shared" si="1"/>
        <v>0</v>
      </c>
      <c r="CL5" s="222">
        <f t="shared" si="1"/>
        <v>70.149689999999993</v>
      </c>
      <c r="CM5" s="222">
        <f t="shared" si="1"/>
        <v>337.32046399999984</v>
      </c>
      <c r="CN5" s="222">
        <f t="shared" si="1"/>
        <v>383.48532499999988</v>
      </c>
      <c r="CO5" s="222">
        <f t="shared" si="1"/>
        <v>0</v>
      </c>
      <c r="CP5" s="222">
        <f t="shared" si="1"/>
        <v>0</v>
      </c>
      <c r="CQ5" s="222">
        <f t="shared" si="1"/>
        <v>1.8055999999999999E-2</v>
      </c>
      <c r="CR5" s="222">
        <f t="shared" si="1"/>
        <v>147.95275599999994</v>
      </c>
      <c r="CS5" s="222">
        <f t="shared" si="1"/>
        <v>0</v>
      </c>
      <c r="CT5" s="222">
        <f t="shared" si="1"/>
        <v>0</v>
      </c>
      <c r="CU5" s="222">
        <f t="shared" si="1"/>
        <v>0</v>
      </c>
      <c r="CV5" s="222">
        <f t="shared" si="1"/>
        <v>0</v>
      </c>
      <c r="CW5" s="222">
        <f t="shared" si="1"/>
        <v>0</v>
      </c>
      <c r="CX5" s="222">
        <f t="shared" si="1"/>
        <v>0</v>
      </c>
      <c r="CY5" s="222">
        <f t="shared" si="2"/>
        <v>0</v>
      </c>
      <c r="CZ5" s="222">
        <f t="shared" si="2"/>
        <v>270.83804999999995</v>
      </c>
      <c r="DA5" s="222">
        <f t="shared" si="2"/>
        <v>139.52461599999995</v>
      </c>
      <c r="DB5" s="222">
        <f t="shared" si="2"/>
        <v>357.91310099999998</v>
      </c>
      <c r="DC5" s="222">
        <f t="shared" si="2"/>
        <v>1.4089120000000008</v>
      </c>
      <c r="DD5" s="222">
        <f t="shared" si="2"/>
        <v>25.232900000000001</v>
      </c>
      <c r="DE5" s="222">
        <f t="shared" si="2"/>
        <v>603.43381500000055</v>
      </c>
      <c r="DF5" s="222">
        <f t="shared" si="2"/>
        <v>0</v>
      </c>
      <c r="DG5" s="222">
        <f t="shared" si="2"/>
        <v>1072.1326100000001</v>
      </c>
      <c r="DH5" s="222">
        <f t="shared" si="2"/>
        <v>792.12311999999963</v>
      </c>
      <c r="DI5" s="222">
        <f t="shared" si="2"/>
        <v>2.2175470000000002</v>
      </c>
      <c r="DJ5" s="222">
        <f t="shared" si="2"/>
        <v>1000.2189629999997</v>
      </c>
      <c r="DK5" s="222">
        <f t="shared" si="2"/>
        <v>475.83357900000004</v>
      </c>
      <c r="DL5" s="222">
        <f t="shared" si="2"/>
        <v>289.11810600000013</v>
      </c>
      <c r="DM5" s="222">
        <f t="shared" si="2"/>
        <v>281.77349199999986</v>
      </c>
      <c r="DN5" s="222">
        <f t="shared" si="2"/>
        <v>7.5280220000000009</v>
      </c>
      <c r="DO5" s="222">
        <f t="shared" si="3"/>
        <v>7.6647000000000016</v>
      </c>
      <c r="DP5" s="222">
        <f t="shared" si="3"/>
        <v>0</v>
      </c>
      <c r="DQ5" s="222">
        <f t="shared" si="3"/>
        <v>0</v>
      </c>
      <c r="DR5" s="222">
        <f t="shared" si="3"/>
        <v>515.3438289999998</v>
      </c>
      <c r="DS5" s="222">
        <f t="shared" si="3"/>
        <v>584.7592139999997</v>
      </c>
      <c r="DT5" s="222">
        <f t="shared" si="3"/>
        <v>-8.5482000000000224E-2</v>
      </c>
      <c r="DU5" s="222">
        <f t="shared" si="3"/>
        <v>0</v>
      </c>
      <c r="DV5" s="222">
        <f t="shared" si="3"/>
        <v>854.00166100000069</v>
      </c>
      <c r="DW5" s="222">
        <f t="shared" si="3"/>
        <v>94.752703999999994</v>
      </c>
      <c r="DX5" s="222">
        <f t="shared" si="3"/>
        <v>18.992399999999996</v>
      </c>
      <c r="DY5" s="222">
        <f t="shared" si="3"/>
        <v>20807.855640000009</v>
      </c>
      <c r="DZ5" s="222">
        <f t="shared" si="3"/>
        <v>8.9461999999999957</v>
      </c>
      <c r="EA5" s="222">
        <f t="shared" si="3"/>
        <v>509.83413600000068</v>
      </c>
      <c r="EB5" s="222">
        <f t="shared" si="3"/>
        <v>2007.9862639999999</v>
      </c>
      <c r="EC5" s="222">
        <f t="shared" ref="EC5:EC29" si="5">SUM(BQ5:EB5)</f>
        <v>64122.138457000008</v>
      </c>
      <c r="ED5" s="34">
        <f t="shared" ref="ED5:ED29" si="6">EC5/SUM($EC$4:$EC$29)</f>
        <v>1.38326151698619E-2</v>
      </c>
      <c r="EE5" s="34">
        <f t="shared" ref="EE5:EE29" si="7">ROUND(ED5*$EC$2,4)</f>
        <v>1.32E-2</v>
      </c>
      <c r="EG5" s="160">
        <f t="shared" ref="EG5:EG29" si="8">SUM(EE5:EF5)</f>
        <v>1.32E-2</v>
      </c>
      <c r="EI5" t="s">
        <v>9</v>
      </c>
      <c r="EJ5" s="34">
        <v>1.32E-2</v>
      </c>
      <c r="EL5" t="s">
        <v>9</v>
      </c>
      <c r="EM5" s="160">
        <v>1.32E-2</v>
      </c>
    </row>
    <row r="6" spans="1:143">
      <c r="A6" t="s">
        <v>11</v>
      </c>
      <c r="B6" s="222">
        <v>3584.44</v>
      </c>
      <c r="C6" s="222">
        <v>14066.409999999996</v>
      </c>
      <c r="D6" s="222">
        <v>7687.6700000000046</v>
      </c>
      <c r="E6" s="222">
        <v>0</v>
      </c>
      <c r="F6" s="222">
        <v>18335.14000000001</v>
      </c>
      <c r="G6" s="222">
        <v>0</v>
      </c>
      <c r="H6" s="222">
        <v>2.27</v>
      </c>
      <c r="I6" s="222">
        <v>481.67999999999989</v>
      </c>
      <c r="J6" s="222">
        <v>667.43999999999994</v>
      </c>
      <c r="K6" s="222">
        <v>131.80999999999997</v>
      </c>
      <c r="L6" s="222">
        <v>2528.5799999999981</v>
      </c>
      <c r="M6" s="222">
        <v>578.06000000000006</v>
      </c>
      <c r="N6" s="222">
        <v>0</v>
      </c>
      <c r="O6" s="222">
        <v>10.18</v>
      </c>
      <c r="P6" s="222">
        <v>0</v>
      </c>
      <c r="Q6" s="222">
        <v>70.900000000000006</v>
      </c>
      <c r="R6" s="222">
        <v>21.06</v>
      </c>
      <c r="S6" s="222">
        <v>0</v>
      </c>
      <c r="T6" s="222">
        <v>0.43000000000000005</v>
      </c>
      <c r="U6" s="222">
        <v>0</v>
      </c>
      <c r="V6" s="222">
        <v>0</v>
      </c>
      <c r="W6" s="222">
        <v>153.34999999999997</v>
      </c>
      <c r="X6" s="222">
        <v>229.92999999999995</v>
      </c>
      <c r="Y6" s="222">
        <v>199.81000000000006</v>
      </c>
      <c r="Z6" s="222">
        <v>0</v>
      </c>
      <c r="AA6" s="222">
        <v>0</v>
      </c>
      <c r="AB6" s="222">
        <v>3.65</v>
      </c>
      <c r="AC6" s="222">
        <v>379.85999999999996</v>
      </c>
      <c r="AD6" s="222">
        <v>0</v>
      </c>
      <c r="AE6" s="222">
        <v>0</v>
      </c>
      <c r="AF6" s="222">
        <v>0</v>
      </c>
      <c r="AG6" s="222">
        <v>0</v>
      </c>
      <c r="AH6" s="222">
        <v>0</v>
      </c>
      <c r="AI6" s="222">
        <v>0</v>
      </c>
      <c r="AJ6" s="222">
        <v>0</v>
      </c>
      <c r="AK6" s="222">
        <v>750.57000000000016</v>
      </c>
      <c r="AL6" s="222">
        <v>620.6400000000001</v>
      </c>
      <c r="AM6" s="222">
        <v>765.40999999999985</v>
      </c>
      <c r="AN6" s="222">
        <v>0.60999999999999943</v>
      </c>
      <c r="AO6" s="222">
        <v>27.300000000000004</v>
      </c>
      <c r="AP6" s="222">
        <v>2132.389999999999</v>
      </c>
      <c r="AQ6" s="222">
        <v>0</v>
      </c>
      <c r="AR6" s="222">
        <v>1426.0400000000006</v>
      </c>
      <c r="AS6" s="222">
        <v>48.429999999999993</v>
      </c>
      <c r="AT6" s="222">
        <v>325.26</v>
      </c>
      <c r="AU6" s="222">
        <v>2377.0199999999986</v>
      </c>
      <c r="AV6" s="222">
        <v>72.680000000000007</v>
      </c>
      <c r="AW6" s="222">
        <v>7.6199999999999992</v>
      </c>
      <c r="AX6" s="222">
        <v>0</v>
      </c>
      <c r="AY6" s="222">
        <v>6.6999999999999993</v>
      </c>
      <c r="AZ6" s="222">
        <v>24.740000000000002</v>
      </c>
      <c r="BA6" s="222">
        <v>0</v>
      </c>
      <c r="BB6" s="222">
        <v>0</v>
      </c>
      <c r="BC6" s="222">
        <v>1307.4900000000002</v>
      </c>
      <c r="BD6" s="222">
        <v>2570.0299999999988</v>
      </c>
      <c r="BE6" s="222">
        <v>5.5400000000000045</v>
      </c>
      <c r="BF6" s="222">
        <v>0</v>
      </c>
      <c r="BG6" s="222">
        <v>924.67000000000053</v>
      </c>
      <c r="BH6" s="222">
        <v>20.810000000000002</v>
      </c>
      <c r="BI6" s="222">
        <v>230.67999999999995</v>
      </c>
      <c r="BJ6" s="222">
        <v>0.21000000000000002</v>
      </c>
      <c r="BK6" s="222">
        <v>31.860000000000003</v>
      </c>
      <c r="BL6" s="222">
        <v>1590.5699999999986</v>
      </c>
      <c r="BM6" s="222">
        <v>1047.2000000000003</v>
      </c>
      <c r="BN6" s="222">
        <v>65447.139999999985</v>
      </c>
      <c r="BP6" t="s">
        <v>11</v>
      </c>
      <c r="BQ6" s="222">
        <f t="shared" si="4"/>
        <v>115.06052399999999</v>
      </c>
      <c r="BR6" s="222">
        <f t="shared" si="4"/>
        <v>146.29066399999996</v>
      </c>
      <c r="BS6" s="222">
        <f t="shared" si="0"/>
        <v>197.57311900000013</v>
      </c>
      <c r="BT6" s="222">
        <f t="shared" si="0"/>
        <v>0</v>
      </c>
      <c r="BU6" s="222">
        <f t="shared" si="0"/>
        <v>570.22285400000032</v>
      </c>
      <c r="BV6" s="222">
        <f t="shared" si="0"/>
        <v>0</v>
      </c>
      <c r="BW6" s="222">
        <f t="shared" si="0"/>
        <v>1.9748999999999999E-2</v>
      </c>
      <c r="BX6" s="222">
        <f t="shared" si="0"/>
        <v>4.8167999999999989</v>
      </c>
      <c r="BY6" s="222">
        <f t="shared" si="0"/>
        <v>0.26697599999999999</v>
      </c>
      <c r="BZ6" s="222">
        <f t="shared" si="0"/>
        <v>5.2723999999999993E-2</v>
      </c>
      <c r="CA6" s="222">
        <f t="shared" si="0"/>
        <v>36.411551999999972</v>
      </c>
      <c r="CB6" s="222">
        <f t="shared" si="0"/>
        <v>2.6590760000000002</v>
      </c>
      <c r="CC6" s="222">
        <f t="shared" si="0"/>
        <v>0</v>
      </c>
      <c r="CD6" s="222">
        <f t="shared" si="0"/>
        <v>3.6648E-2</v>
      </c>
      <c r="CE6" s="222">
        <f t="shared" si="0"/>
        <v>0</v>
      </c>
      <c r="CF6" s="222">
        <f t="shared" si="0"/>
        <v>0.33323000000000003</v>
      </c>
      <c r="CG6" s="222">
        <f t="shared" si="0"/>
        <v>0.67391999999999996</v>
      </c>
      <c r="CH6" s="222">
        <f t="shared" si="0"/>
        <v>0</v>
      </c>
      <c r="CI6" s="222">
        <f t="shared" si="1"/>
        <v>3.2680000000000005E-3</v>
      </c>
      <c r="CJ6" s="222">
        <f t="shared" si="1"/>
        <v>0</v>
      </c>
      <c r="CK6" s="222">
        <f t="shared" si="1"/>
        <v>0</v>
      </c>
      <c r="CL6" s="222">
        <f t="shared" si="1"/>
        <v>0.99677499999999974</v>
      </c>
      <c r="CM6" s="222">
        <f t="shared" si="1"/>
        <v>4.7825439999999988</v>
      </c>
      <c r="CN6" s="222">
        <f t="shared" si="1"/>
        <v>5.4148510000000014</v>
      </c>
      <c r="CO6" s="222">
        <f t="shared" si="1"/>
        <v>0</v>
      </c>
      <c r="CP6" s="222">
        <f t="shared" si="1"/>
        <v>0</v>
      </c>
      <c r="CQ6" s="222">
        <f t="shared" si="1"/>
        <v>2.7009999999999999E-2</v>
      </c>
      <c r="CR6" s="222">
        <f t="shared" si="1"/>
        <v>1.0636079999999999</v>
      </c>
      <c r="CS6" s="222">
        <f t="shared" si="1"/>
        <v>0</v>
      </c>
      <c r="CT6" s="222">
        <f t="shared" si="1"/>
        <v>0</v>
      </c>
      <c r="CU6" s="222">
        <f t="shared" si="1"/>
        <v>0</v>
      </c>
      <c r="CV6" s="222">
        <f t="shared" si="1"/>
        <v>0</v>
      </c>
      <c r="CW6" s="222">
        <f t="shared" si="1"/>
        <v>0</v>
      </c>
      <c r="CX6" s="222">
        <f t="shared" si="1"/>
        <v>0</v>
      </c>
      <c r="CY6" s="222">
        <f t="shared" si="2"/>
        <v>0</v>
      </c>
      <c r="CZ6" s="222">
        <f t="shared" si="2"/>
        <v>5.2539900000000008</v>
      </c>
      <c r="DA6" s="222">
        <f t="shared" si="2"/>
        <v>3.4755840000000005</v>
      </c>
      <c r="DB6" s="222">
        <f t="shared" si="2"/>
        <v>6.9652309999999993</v>
      </c>
      <c r="DC6" s="222">
        <f t="shared" si="2"/>
        <v>2.1105999999999979E-2</v>
      </c>
      <c r="DD6" s="222">
        <f t="shared" si="2"/>
        <v>0.3822000000000001</v>
      </c>
      <c r="DE6" s="222">
        <f t="shared" si="2"/>
        <v>27.934308999999988</v>
      </c>
      <c r="DF6" s="222">
        <f t="shared" si="2"/>
        <v>0</v>
      </c>
      <c r="DG6" s="222">
        <f t="shared" si="2"/>
        <v>20.67758000000001</v>
      </c>
      <c r="DH6" s="222">
        <f t="shared" si="2"/>
        <v>0.5811599999999999</v>
      </c>
      <c r="DI6" s="222">
        <f t="shared" si="2"/>
        <v>0.61799399999999993</v>
      </c>
      <c r="DJ6" s="222">
        <f t="shared" si="2"/>
        <v>16.401437999999992</v>
      </c>
      <c r="DK6" s="222">
        <f t="shared" si="2"/>
        <v>5.7199160000000013</v>
      </c>
      <c r="DL6" s="222">
        <f t="shared" si="2"/>
        <v>1.3715999999999999E-2</v>
      </c>
      <c r="DM6" s="222">
        <f t="shared" si="2"/>
        <v>0</v>
      </c>
      <c r="DN6" s="222">
        <f t="shared" si="2"/>
        <v>0.16012999999999999</v>
      </c>
      <c r="DO6" s="222">
        <f t="shared" si="3"/>
        <v>0.14844000000000002</v>
      </c>
      <c r="DP6" s="222">
        <f t="shared" si="3"/>
        <v>0</v>
      </c>
      <c r="DQ6" s="222">
        <f t="shared" si="3"/>
        <v>0</v>
      </c>
      <c r="DR6" s="222">
        <f t="shared" si="3"/>
        <v>10.067673000000003</v>
      </c>
      <c r="DS6" s="222">
        <f t="shared" si="3"/>
        <v>30.069350999999987</v>
      </c>
      <c r="DT6" s="222">
        <f t="shared" si="3"/>
        <v>1.4958000000000013E-2</v>
      </c>
      <c r="DU6" s="222">
        <f t="shared" si="3"/>
        <v>0</v>
      </c>
      <c r="DV6" s="222">
        <f t="shared" si="3"/>
        <v>16.551593000000008</v>
      </c>
      <c r="DW6" s="222">
        <f t="shared" si="3"/>
        <v>3.3296000000000006E-2</v>
      </c>
      <c r="DX6" s="222">
        <f t="shared" si="3"/>
        <v>0.36908799999999992</v>
      </c>
      <c r="DY6" s="222">
        <f t="shared" si="3"/>
        <v>5.4600000000000004E-3</v>
      </c>
      <c r="DZ6" s="222">
        <f t="shared" si="3"/>
        <v>0.12744000000000003</v>
      </c>
      <c r="EA6" s="222">
        <f t="shared" si="3"/>
        <v>8.4300209999999929</v>
      </c>
      <c r="EB6" s="222">
        <f t="shared" si="3"/>
        <v>39.374720000000011</v>
      </c>
      <c r="EC6" s="222">
        <f t="shared" si="5"/>
        <v>1280.1022859999998</v>
      </c>
      <c r="ED6" s="34">
        <f t="shared" si="6"/>
        <v>2.761474075318438E-4</v>
      </c>
      <c r="EE6" s="34">
        <f t="shared" si="7"/>
        <v>2.9999999999999997E-4</v>
      </c>
      <c r="EG6" s="160">
        <f t="shared" si="8"/>
        <v>2.9999999999999997E-4</v>
      </c>
      <c r="EI6" t="s">
        <v>11</v>
      </c>
      <c r="EJ6" s="34">
        <v>2.9999999999999997E-4</v>
      </c>
      <c r="EL6" t="s">
        <v>11</v>
      </c>
      <c r="EM6" s="160">
        <v>2.9999999999999997E-4</v>
      </c>
    </row>
    <row r="7" spans="1:143">
      <c r="A7" t="s">
        <v>13</v>
      </c>
      <c r="B7" s="222">
        <v>74971.49000000002</v>
      </c>
      <c r="C7" s="222">
        <v>24554.430000000008</v>
      </c>
      <c r="D7" s="222">
        <v>247550.85000000036</v>
      </c>
      <c r="E7" s="222">
        <v>55747.280000000013</v>
      </c>
      <c r="F7" s="222">
        <v>179760.11</v>
      </c>
      <c r="G7" s="222">
        <v>58447.840000000004</v>
      </c>
      <c r="H7" s="222">
        <v>67097.289999999994</v>
      </c>
      <c r="I7" s="222">
        <v>16104.950000000003</v>
      </c>
      <c r="J7" s="222">
        <v>22365.760000000006</v>
      </c>
      <c r="K7" s="222">
        <v>6386.39</v>
      </c>
      <c r="L7" s="222">
        <v>95580.399999999921</v>
      </c>
      <c r="M7" s="222">
        <v>19340.47</v>
      </c>
      <c r="N7" s="222">
        <v>420330.43000000017</v>
      </c>
      <c r="O7" s="222">
        <v>95616.37</v>
      </c>
      <c r="P7" s="222">
        <v>181564.91000000009</v>
      </c>
      <c r="Q7" s="222">
        <v>31643.18</v>
      </c>
      <c r="R7" s="222">
        <v>157088.62</v>
      </c>
      <c r="S7" s="222">
        <v>108616.29999999994</v>
      </c>
      <c r="T7" s="222">
        <v>38276.699999999997</v>
      </c>
      <c r="U7" s="222">
        <v>14075.059999999998</v>
      </c>
      <c r="V7" s="222">
        <v>73463.179999999978</v>
      </c>
      <c r="W7" s="222">
        <v>50771.760000000009</v>
      </c>
      <c r="X7" s="222">
        <v>83997.86</v>
      </c>
      <c r="Y7" s="222">
        <v>80013.33000000006</v>
      </c>
      <c r="Z7" s="222">
        <v>41759.619999999995</v>
      </c>
      <c r="AA7" s="222">
        <v>86988.929999999964</v>
      </c>
      <c r="AB7" s="222">
        <v>3.7</v>
      </c>
      <c r="AC7" s="222">
        <v>11509.179999999997</v>
      </c>
      <c r="AD7" s="222">
        <v>88871.749999999985</v>
      </c>
      <c r="AE7" s="222">
        <v>81131.820000000007</v>
      </c>
      <c r="AF7" s="222">
        <v>325487.80999999994</v>
      </c>
      <c r="AG7" s="222">
        <v>160817.87999999986</v>
      </c>
      <c r="AH7" s="222">
        <v>763918.98</v>
      </c>
      <c r="AI7" s="222">
        <v>11005.750000000002</v>
      </c>
      <c r="AJ7" s="222">
        <v>112180.09</v>
      </c>
      <c r="AK7" s="222">
        <v>25139.47</v>
      </c>
      <c r="AL7" s="222">
        <v>28843.73</v>
      </c>
      <c r="AM7" s="222">
        <v>25566.13</v>
      </c>
      <c r="AN7" s="222">
        <v>350657.8000000001</v>
      </c>
      <c r="AO7" s="222">
        <v>145159.39000000001</v>
      </c>
      <c r="AP7" s="222">
        <v>68628.77</v>
      </c>
      <c r="AQ7" s="222">
        <v>195630.61</v>
      </c>
      <c r="AR7" s="222">
        <v>47988.200000000004</v>
      </c>
      <c r="AS7" s="222">
        <v>25678.459999999995</v>
      </c>
      <c r="AT7" s="222">
        <v>487.9</v>
      </c>
      <c r="AU7" s="222">
        <v>117589.47999999989</v>
      </c>
      <c r="AV7" s="222">
        <v>137786.98000000007</v>
      </c>
      <c r="AW7" s="222">
        <v>39674.610000000037</v>
      </c>
      <c r="AX7" s="222">
        <v>3.03</v>
      </c>
      <c r="AY7" s="222">
        <v>159262.89000000004</v>
      </c>
      <c r="AZ7" s="222">
        <v>5522.3999999999987</v>
      </c>
      <c r="BA7" s="222">
        <v>292925.61999999988</v>
      </c>
      <c r="BB7" s="222">
        <v>178684.1400000001</v>
      </c>
      <c r="BC7" s="222">
        <v>43565.470000000016</v>
      </c>
      <c r="BD7" s="222">
        <v>31174.359999999971</v>
      </c>
      <c r="BE7" s="222">
        <v>47562.289999999972</v>
      </c>
      <c r="BF7" s="222">
        <v>26294.480000000003</v>
      </c>
      <c r="BG7" s="222">
        <v>33408.499999999978</v>
      </c>
      <c r="BH7" s="222">
        <v>9768.2100000000009</v>
      </c>
      <c r="BI7" s="222">
        <v>7806.0400000000009</v>
      </c>
      <c r="BJ7" s="222">
        <v>16995.899999999998</v>
      </c>
      <c r="BK7" s="222">
        <v>186803.66999999995</v>
      </c>
      <c r="BL7" s="222">
        <v>89163.849999999977</v>
      </c>
      <c r="BM7" s="222">
        <v>34946.860000000015</v>
      </c>
      <c r="BN7" s="222">
        <v>6259759.7100000018</v>
      </c>
      <c r="BP7" t="s">
        <v>13</v>
      </c>
      <c r="BQ7" s="222">
        <f t="shared" si="4"/>
        <v>2406.5848290000004</v>
      </c>
      <c r="BR7" s="222">
        <f t="shared" si="4"/>
        <v>255.36607200000006</v>
      </c>
      <c r="BS7" s="222">
        <f t="shared" si="0"/>
        <v>6362.0568450000092</v>
      </c>
      <c r="BT7" s="222">
        <f t="shared" si="0"/>
        <v>306.61004000000008</v>
      </c>
      <c r="BU7" s="222">
        <f t="shared" si="0"/>
        <v>5590.5394209999995</v>
      </c>
      <c r="BV7" s="222">
        <f t="shared" si="0"/>
        <v>385.75574400000005</v>
      </c>
      <c r="BW7" s="222">
        <f t="shared" si="0"/>
        <v>583.74642299999994</v>
      </c>
      <c r="BX7" s="222">
        <f t="shared" si="0"/>
        <v>161.04950000000002</v>
      </c>
      <c r="BY7" s="222">
        <f t="shared" si="0"/>
        <v>8.9463040000000031</v>
      </c>
      <c r="BZ7" s="222">
        <f t="shared" si="0"/>
        <v>2.5545560000000003</v>
      </c>
      <c r="CA7" s="222">
        <f t="shared" si="0"/>
        <v>1376.3577599999987</v>
      </c>
      <c r="CB7" s="222">
        <f t="shared" si="0"/>
        <v>88.966161999999997</v>
      </c>
      <c r="CC7" s="222">
        <f t="shared" si="0"/>
        <v>27531.643165000012</v>
      </c>
      <c r="CD7" s="222">
        <f t="shared" si="0"/>
        <v>344.218932</v>
      </c>
      <c r="CE7" s="222">
        <f t="shared" si="0"/>
        <v>1071.2329690000006</v>
      </c>
      <c r="CF7" s="222">
        <f t="shared" si="0"/>
        <v>148.72294600000001</v>
      </c>
      <c r="CG7" s="222">
        <f t="shared" si="0"/>
        <v>5026.8358399999997</v>
      </c>
      <c r="CH7" s="222">
        <f t="shared" si="0"/>
        <v>2280.9422999999988</v>
      </c>
      <c r="CI7" s="222">
        <f t="shared" si="1"/>
        <v>290.90291999999999</v>
      </c>
      <c r="CJ7" s="222">
        <f t="shared" si="1"/>
        <v>181.56827399999997</v>
      </c>
      <c r="CK7" s="222">
        <f t="shared" si="1"/>
        <v>29.385271999999993</v>
      </c>
      <c r="CL7" s="222">
        <f t="shared" si="1"/>
        <v>330.01644000000005</v>
      </c>
      <c r="CM7" s="222">
        <f t="shared" si="1"/>
        <v>1747.1554879999999</v>
      </c>
      <c r="CN7" s="222">
        <f t="shared" si="1"/>
        <v>2168.3612430000017</v>
      </c>
      <c r="CO7" s="222">
        <f t="shared" si="1"/>
        <v>79.343277999999998</v>
      </c>
      <c r="CP7" s="222">
        <f t="shared" si="1"/>
        <v>652.41697499999975</v>
      </c>
      <c r="CQ7" s="222">
        <f t="shared" si="1"/>
        <v>2.7380000000000002E-2</v>
      </c>
      <c r="CR7" s="222">
        <f t="shared" si="1"/>
        <v>32.225703999999993</v>
      </c>
      <c r="CS7" s="222">
        <f t="shared" si="1"/>
        <v>364.37417499999998</v>
      </c>
      <c r="CT7" s="222">
        <f t="shared" si="1"/>
        <v>559.80955800000004</v>
      </c>
      <c r="CU7" s="222">
        <f t="shared" si="1"/>
        <v>17153.207586999997</v>
      </c>
      <c r="CV7" s="222">
        <f t="shared" si="1"/>
        <v>2267.5321079999981</v>
      </c>
      <c r="CW7" s="222">
        <f t="shared" si="1"/>
        <v>77232.208878000005</v>
      </c>
      <c r="CX7" s="222">
        <f t="shared" si="1"/>
        <v>17.609200000000005</v>
      </c>
      <c r="CY7" s="222">
        <f t="shared" si="2"/>
        <v>785.26062999999999</v>
      </c>
      <c r="CZ7" s="222">
        <f t="shared" si="2"/>
        <v>175.97629000000001</v>
      </c>
      <c r="DA7" s="222">
        <f t="shared" si="2"/>
        <v>161.524888</v>
      </c>
      <c r="DB7" s="222">
        <f t="shared" si="2"/>
        <v>232.65178300000002</v>
      </c>
      <c r="DC7" s="222">
        <f t="shared" si="2"/>
        <v>12132.759880000003</v>
      </c>
      <c r="DD7" s="222">
        <f t="shared" si="2"/>
        <v>2032.2314600000002</v>
      </c>
      <c r="DE7" s="222">
        <f t="shared" si="2"/>
        <v>899.03688700000009</v>
      </c>
      <c r="DF7" s="222">
        <f t="shared" si="2"/>
        <v>1858.4907949999999</v>
      </c>
      <c r="DG7" s="222">
        <f t="shared" si="2"/>
        <v>695.82890000000009</v>
      </c>
      <c r="DH7" s="222">
        <f t="shared" si="2"/>
        <v>308.14151999999996</v>
      </c>
      <c r="DI7" s="222">
        <f t="shared" si="2"/>
        <v>0.92701</v>
      </c>
      <c r="DJ7" s="222">
        <f t="shared" si="2"/>
        <v>811.36741199999926</v>
      </c>
      <c r="DK7" s="222">
        <f t="shared" si="2"/>
        <v>10843.835326000006</v>
      </c>
      <c r="DL7" s="222">
        <f t="shared" si="2"/>
        <v>71.414298000000059</v>
      </c>
      <c r="DM7" s="222">
        <f t="shared" si="2"/>
        <v>3.333E-3</v>
      </c>
      <c r="DN7" s="222">
        <f t="shared" si="2"/>
        <v>3806.3830710000011</v>
      </c>
      <c r="DO7" s="222">
        <f t="shared" si="3"/>
        <v>33.134399999999992</v>
      </c>
      <c r="DP7" s="222">
        <f t="shared" si="3"/>
        <v>8084.7471119999964</v>
      </c>
      <c r="DQ7" s="222">
        <f t="shared" si="3"/>
        <v>947.02594200000055</v>
      </c>
      <c r="DR7" s="222">
        <f t="shared" si="3"/>
        <v>335.45411900000011</v>
      </c>
      <c r="DS7" s="222">
        <f t="shared" si="3"/>
        <v>364.74001199999969</v>
      </c>
      <c r="DT7" s="222">
        <f t="shared" si="3"/>
        <v>128.41818299999994</v>
      </c>
      <c r="DU7" s="222">
        <f t="shared" si="3"/>
        <v>57.847856000000007</v>
      </c>
      <c r="DV7" s="222">
        <f t="shared" si="3"/>
        <v>598.01214999999956</v>
      </c>
      <c r="DW7" s="222">
        <f t="shared" si="3"/>
        <v>15.629136000000003</v>
      </c>
      <c r="DX7" s="222">
        <f t="shared" si="3"/>
        <v>12.489664000000001</v>
      </c>
      <c r="DY7" s="222">
        <f t="shared" si="3"/>
        <v>441.89339999999993</v>
      </c>
      <c r="DZ7" s="222">
        <f t="shared" si="3"/>
        <v>747.21467999999982</v>
      </c>
      <c r="EA7" s="222">
        <f t="shared" si="3"/>
        <v>472.56840499999987</v>
      </c>
      <c r="EB7" s="222">
        <f t="shared" si="3"/>
        <v>1314.0019360000006</v>
      </c>
      <c r="EC7" s="222">
        <f t="shared" si="5"/>
        <v>205407.284766</v>
      </c>
      <c r="ED7" s="34">
        <f t="shared" si="6"/>
        <v>4.4311059980628842E-2</v>
      </c>
      <c r="EE7" s="34">
        <f t="shared" si="7"/>
        <v>4.24E-2</v>
      </c>
      <c r="EG7" s="160">
        <f t="shared" si="8"/>
        <v>4.24E-2</v>
      </c>
      <c r="EI7" t="s">
        <v>13</v>
      </c>
      <c r="EJ7" s="34">
        <v>4.24E-2</v>
      </c>
      <c r="EL7" t="s">
        <v>13</v>
      </c>
      <c r="EM7" s="160">
        <v>4.24E-2</v>
      </c>
    </row>
    <row r="8" spans="1:143">
      <c r="A8" t="s">
        <v>14</v>
      </c>
      <c r="B8" s="222">
        <v>584018.30000000005</v>
      </c>
      <c r="C8" s="222">
        <v>184885.23999999996</v>
      </c>
      <c r="D8" s="222">
        <v>2217352.090000004</v>
      </c>
      <c r="E8" s="222">
        <v>187230.72000000006</v>
      </c>
      <c r="F8" s="222">
        <v>646909.9700000002</v>
      </c>
      <c r="G8" s="222">
        <v>526297.83000000007</v>
      </c>
      <c r="H8" s="222">
        <v>497906.83999999997</v>
      </c>
      <c r="I8" s="222">
        <v>126389.07000000002</v>
      </c>
      <c r="J8" s="222">
        <v>175381.57</v>
      </c>
      <c r="K8" s="222">
        <v>58655.460000000014</v>
      </c>
      <c r="L8" s="222">
        <v>765138.09999999986</v>
      </c>
      <c r="M8" s="222">
        <v>151715.20000000007</v>
      </c>
      <c r="N8" s="222">
        <v>3878632.9299999974</v>
      </c>
      <c r="O8" s="222">
        <v>380637</v>
      </c>
      <c r="P8" s="222">
        <v>1768299.0799999991</v>
      </c>
      <c r="Q8" s="222">
        <v>229528.11000000002</v>
      </c>
      <c r="R8" s="222">
        <v>1637828.43</v>
      </c>
      <c r="S8" s="222">
        <v>1133479.2400000002</v>
      </c>
      <c r="T8" s="222">
        <v>339714.4200000001</v>
      </c>
      <c r="U8" s="222">
        <v>485397.14</v>
      </c>
      <c r="V8" s="222">
        <v>546640.50000000012</v>
      </c>
      <c r="W8" s="222">
        <v>377733.94000000018</v>
      </c>
      <c r="X8" s="222">
        <v>625031.83000000066</v>
      </c>
      <c r="Y8" s="222">
        <v>646977.75000000035</v>
      </c>
      <c r="Z8" s="222">
        <v>439553.16000000003</v>
      </c>
      <c r="AA8" s="222">
        <v>734904.66999999993</v>
      </c>
      <c r="AB8" s="222">
        <v>27.71</v>
      </c>
      <c r="AC8" s="222">
        <v>307661.57999999984</v>
      </c>
      <c r="AD8" s="222">
        <v>627666.49999999988</v>
      </c>
      <c r="AE8" s="222">
        <v>849603.73000000033</v>
      </c>
      <c r="AF8" s="222">
        <v>3398549.0599999987</v>
      </c>
      <c r="AG8" s="222">
        <v>908911.13000000047</v>
      </c>
      <c r="AH8" s="222">
        <v>6886783.2199999942</v>
      </c>
      <c r="AI8" s="222">
        <v>115854.97999999998</v>
      </c>
      <c r="AJ8" s="222">
        <v>1279198.0600000005</v>
      </c>
      <c r="AK8" s="222">
        <v>197174.12999999992</v>
      </c>
      <c r="AL8" s="222">
        <v>216101.09999999998</v>
      </c>
      <c r="AM8" s="222">
        <v>200529.96000000005</v>
      </c>
      <c r="AN8" s="222">
        <v>1412107.949999999</v>
      </c>
      <c r="AO8" s="222">
        <v>922343.28</v>
      </c>
      <c r="AP8" s="222">
        <v>500626.24999999994</v>
      </c>
      <c r="AQ8" s="222">
        <v>1668639.6099999992</v>
      </c>
      <c r="AR8" s="222">
        <v>376210.75999999983</v>
      </c>
      <c r="AS8" s="222">
        <v>183754.47999999998</v>
      </c>
      <c r="AT8" s="222">
        <v>3651.26</v>
      </c>
      <c r="AU8" s="222">
        <v>1003391.6000000001</v>
      </c>
      <c r="AV8" s="222">
        <v>1030973.3600000001</v>
      </c>
      <c r="AW8" s="222">
        <v>295628.24999999988</v>
      </c>
      <c r="AX8" s="222">
        <v>24.01</v>
      </c>
      <c r="AY8" s="222">
        <v>487270.40000000014</v>
      </c>
      <c r="AZ8" s="222">
        <v>182933.28000000003</v>
      </c>
      <c r="BA8" s="222">
        <v>2203164.9999999977</v>
      </c>
      <c r="BB8" s="222">
        <v>881241.69000000018</v>
      </c>
      <c r="BC8" s="222">
        <v>341814.6999999999</v>
      </c>
      <c r="BD8" s="222">
        <v>243536.35</v>
      </c>
      <c r="BE8" s="222">
        <v>356190.97</v>
      </c>
      <c r="BF8" s="222">
        <v>194606.01000000004</v>
      </c>
      <c r="BG8" s="222">
        <v>261384.78</v>
      </c>
      <c r="BH8" s="222">
        <v>327740.26</v>
      </c>
      <c r="BI8" s="222">
        <v>61267.51</v>
      </c>
      <c r="BJ8" s="222">
        <v>563.82000000000005</v>
      </c>
      <c r="BK8" s="222">
        <v>1017714.3300000002</v>
      </c>
      <c r="BL8" s="222">
        <v>773568.73000000091</v>
      </c>
      <c r="BM8" s="222">
        <v>274569.06999999995</v>
      </c>
      <c r="BN8" s="222">
        <v>49339217.459999986</v>
      </c>
      <c r="BP8" t="s">
        <v>14</v>
      </c>
      <c r="BQ8" s="222">
        <f t="shared" si="4"/>
        <v>18746.987430000001</v>
      </c>
      <c r="BR8" s="222">
        <f t="shared" si="4"/>
        <v>1922.8064959999995</v>
      </c>
      <c r="BS8" s="222">
        <f t="shared" si="0"/>
        <v>56985.948713000107</v>
      </c>
      <c r="BT8" s="222">
        <f t="shared" si="0"/>
        <v>1029.7689600000003</v>
      </c>
      <c r="BU8" s="222">
        <f t="shared" si="0"/>
        <v>20118.900067000006</v>
      </c>
      <c r="BV8" s="222">
        <f t="shared" si="0"/>
        <v>3473.5656780000004</v>
      </c>
      <c r="BW8" s="222">
        <f t="shared" si="0"/>
        <v>4331.7895079999998</v>
      </c>
      <c r="BX8" s="222">
        <f t="shared" si="0"/>
        <v>1263.8907000000002</v>
      </c>
      <c r="BY8" s="222">
        <f t="shared" si="0"/>
        <v>70.152628000000007</v>
      </c>
      <c r="BZ8" s="222">
        <f t="shared" si="0"/>
        <v>23.462184000000008</v>
      </c>
      <c r="CA8" s="222">
        <f t="shared" si="0"/>
        <v>11017.988639999998</v>
      </c>
      <c r="CB8" s="222">
        <f t="shared" si="0"/>
        <v>697.8899200000003</v>
      </c>
      <c r="CC8" s="222">
        <f t="shared" si="0"/>
        <v>254050.45691499984</v>
      </c>
      <c r="CD8" s="222">
        <f t="shared" si="0"/>
        <v>1370.2932000000001</v>
      </c>
      <c r="CE8" s="222">
        <f t="shared" si="0"/>
        <v>10432.964571999995</v>
      </c>
      <c r="CF8" s="222">
        <f t="shared" si="0"/>
        <v>1078.7821170000002</v>
      </c>
      <c r="CG8" s="222">
        <f t="shared" si="0"/>
        <v>52410.509760000001</v>
      </c>
      <c r="CH8" s="222">
        <f t="shared" si="0"/>
        <v>23803.064040000005</v>
      </c>
      <c r="CI8" s="222">
        <f t="shared" si="1"/>
        <v>2581.829592000001</v>
      </c>
      <c r="CJ8" s="222">
        <f t="shared" si="1"/>
        <v>6261.623106</v>
      </c>
      <c r="CK8" s="222">
        <f t="shared" si="1"/>
        <v>218.65620000000007</v>
      </c>
      <c r="CL8" s="222">
        <f t="shared" si="1"/>
        <v>2455.2706100000009</v>
      </c>
      <c r="CM8" s="222">
        <f t="shared" si="1"/>
        <v>13000.662064000013</v>
      </c>
      <c r="CN8" s="222">
        <f t="shared" si="1"/>
        <v>17533.09702500001</v>
      </c>
      <c r="CO8" s="222">
        <f t="shared" si="1"/>
        <v>835.15100400000006</v>
      </c>
      <c r="CP8" s="222">
        <f t="shared" si="1"/>
        <v>5511.7850249999992</v>
      </c>
      <c r="CQ8" s="222">
        <f t="shared" si="1"/>
        <v>0.20505400000000001</v>
      </c>
      <c r="CR8" s="222">
        <f t="shared" si="1"/>
        <v>861.4524239999995</v>
      </c>
      <c r="CS8" s="222">
        <f t="shared" si="1"/>
        <v>2573.4326499999997</v>
      </c>
      <c r="CT8" s="222">
        <f t="shared" si="1"/>
        <v>5862.2657370000024</v>
      </c>
      <c r="CU8" s="222">
        <f t="shared" si="1"/>
        <v>179103.53546199991</v>
      </c>
      <c r="CV8" s="222">
        <f t="shared" si="1"/>
        <v>12815.646933000005</v>
      </c>
      <c r="CW8" s="222">
        <f t="shared" si="1"/>
        <v>696253.78354199952</v>
      </c>
      <c r="CX8" s="222">
        <f t="shared" si="1"/>
        <v>185.36796799999999</v>
      </c>
      <c r="CY8" s="222">
        <f t="shared" si="2"/>
        <v>8954.3864200000044</v>
      </c>
      <c r="CZ8" s="222">
        <f t="shared" si="2"/>
        <v>1380.2189099999994</v>
      </c>
      <c r="DA8" s="222">
        <f t="shared" si="2"/>
        <v>1210.1661599999998</v>
      </c>
      <c r="DB8" s="222">
        <f t="shared" si="2"/>
        <v>1824.8226360000006</v>
      </c>
      <c r="DC8" s="222">
        <f t="shared" si="2"/>
        <v>48858.935069999963</v>
      </c>
      <c r="DD8" s="222">
        <f t="shared" si="2"/>
        <v>12912.805920000001</v>
      </c>
      <c r="DE8" s="222">
        <f t="shared" si="2"/>
        <v>6558.2038749999992</v>
      </c>
      <c r="DF8" s="222">
        <f t="shared" si="2"/>
        <v>15852.076294999992</v>
      </c>
      <c r="DG8" s="222">
        <f t="shared" si="2"/>
        <v>5455.0560199999982</v>
      </c>
      <c r="DH8" s="222">
        <f t="shared" si="2"/>
        <v>2205.0537599999998</v>
      </c>
      <c r="DI8" s="222">
        <f t="shared" si="2"/>
        <v>6.9373940000000003</v>
      </c>
      <c r="DJ8" s="222">
        <f t="shared" si="2"/>
        <v>6923.4020400000009</v>
      </c>
      <c r="DK8" s="222">
        <f t="shared" si="2"/>
        <v>81137.603432000018</v>
      </c>
      <c r="DL8" s="222">
        <f t="shared" si="2"/>
        <v>532.13084999999978</v>
      </c>
      <c r="DM8" s="222">
        <f t="shared" si="2"/>
        <v>2.6411000000000004E-2</v>
      </c>
      <c r="DN8" s="222">
        <f t="shared" si="2"/>
        <v>11645.762560000005</v>
      </c>
      <c r="DO8" s="222">
        <f t="shared" si="3"/>
        <v>1097.5996800000003</v>
      </c>
      <c r="DP8" s="222">
        <f t="shared" si="3"/>
        <v>60807.353999999934</v>
      </c>
      <c r="DQ8" s="222">
        <f t="shared" si="3"/>
        <v>4670.580957000001</v>
      </c>
      <c r="DR8" s="222">
        <f t="shared" si="3"/>
        <v>2631.9731899999992</v>
      </c>
      <c r="DS8" s="222">
        <f t="shared" si="3"/>
        <v>2849.3752950000003</v>
      </c>
      <c r="DT8" s="222">
        <f t="shared" si="3"/>
        <v>961.71561899999995</v>
      </c>
      <c r="DU8" s="222">
        <f t="shared" si="3"/>
        <v>428.1332220000001</v>
      </c>
      <c r="DV8" s="222">
        <f t="shared" si="3"/>
        <v>4678.7875619999995</v>
      </c>
      <c r="DW8" s="222">
        <f t="shared" si="3"/>
        <v>524.38441599999999</v>
      </c>
      <c r="DX8" s="222">
        <f t="shared" si="3"/>
        <v>98.028016000000008</v>
      </c>
      <c r="DY8" s="222">
        <f t="shared" si="3"/>
        <v>14.659320000000001</v>
      </c>
      <c r="DZ8" s="222">
        <f t="shared" si="3"/>
        <v>4070.857320000001</v>
      </c>
      <c r="EA8" s="222">
        <f t="shared" si="3"/>
        <v>4099.9142690000044</v>
      </c>
      <c r="EB8" s="222">
        <f t="shared" si="3"/>
        <v>10323.797031999999</v>
      </c>
      <c r="EC8" s="222">
        <f t="shared" si="5"/>
        <v>1711597.7335749995</v>
      </c>
      <c r="ED8" s="34">
        <f t="shared" si="6"/>
        <v>0.36923086696535717</v>
      </c>
      <c r="EE8" s="34">
        <f t="shared" si="7"/>
        <v>0.35289999999999999</v>
      </c>
      <c r="EF8" s="34">
        <v>4.41E-2</v>
      </c>
      <c r="EG8" s="160">
        <f t="shared" si="8"/>
        <v>0.39700000000000002</v>
      </c>
      <c r="EI8" t="s">
        <v>14</v>
      </c>
      <c r="EJ8" s="34">
        <v>0.39700000000000002</v>
      </c>
      <c r="EL8" t="s">
        <v>14</v>
      </c>
      <c r="EM8" s="160">
        <v>0.39700000000000002</v>
      </c>
    </row>
    <row r="9" spans="1:143">
      <c r="A9" t="s">
        <v>15</v>
      </c>
      <c r="B9" s="222">
        <v>33497.11</v>
      </c>
      <c r="C9" s="222">
        <v>10871.47</v>
      </c>
      <c r="D9" s="222">
        <v>289675.3299999999</v>
      </c>
      <c r="E9" s="222">
        <v>9395.7100000000028</v>
      </c>
      <c r="F9" s="222">
        <v>110592.72999999998</v>
      </c>
      <c r="G9" s="222">
        <v>20559.830000000002</v>
      </c>
      <c r="H9" s="222">
        <v>24589.320000000003</v>
      </c>
      <c r="I9" s="222">
        <v>7348.9699999999984</v>
      </c>
      <c r="J9" s="222">
        <v>10208.090000000002</v>
      </c>
      <c r="K9" s="222">
        <v>6676.05</v>
      </c>
      <c r="L9" s="222">
        <v>43075.049999999959</v>
      </c>
      <c r="M9" s="222">
        <v>8830.3899999999958</v>
      </c>
      <c r="N9" s="222">
        <v>185626.66</v>
      </c>
      <c r="O9" s="222">
        <v>1117.3899999999996</v>
      </c>
      <c r="P9" s="222">
        <v>57379.779999999992</v>
      </c>
      <c r="Q9" s="222">
        <v>13291.090000000002</v>
      </c>
      <c r="R9" s="222">
        <v>52287.45</v>
      </c>
      <c r="S9" s="222">
        <v>27140.35999999999</v>
      </c>
      <c r="T9" s="222">
        <v>11419.610000000004</v>
      </c>
      <c r="U9" s="222">
        <v>5134.3600000000006</v>
      </c>
      <c r="V9" s="222">
        <v>26925.350000000006</v>
      </c>
      <c r="W9" s="222">
        <v>20867.810000000005</v>
      </c>
      <c r="X9" s="222">
        <v>34507.140000000014</v>
      </c>
      <c r="Y9" s="222">
        <v>32875.87999999999</v>
      </c>
      <c r="Z9" s="222">
        <v>10187.65</v>
      </c>
      <c r="AA9" s="222">
        <v>31039.77</v>
      </c>
      <c r="AB9" s="222">
        <v>1.55</v>
      </c>
      <c r="AC9" s="222">
        <v>9087.19</v>
      </c>
      <c r="AD9" s="222">
        <v>17564.850000000006</v>
      </c>
      <c r="AE9" s="222">
        <v>19982.629999999997</v>
      </c>
      <c r="AF9" s="222">
        <v>89299.479999999981</v>
      </c>
      <c r="AG9" s="222">
        <v>38702.209999999977</v>
      </c>
      <c r="AH9" s="222">
        <v>278261.05</v>
      </c>
      <c r="AI9" s="222">
        <v>2685.24</v>
      </c>
      <c r="AJ9" s="222">
        <v>40714.67</v>
      </c>
      <c r="AK9" s="222">
        <v>11448.670000000002</v>
      </c>
      <c r="AL9" s="222">
        <v>12112.400000000005</v>
      </c>
      <c r="AM9" s="222">
        <v>11670.329999999998</v>
      </c>
      <c r="AN9" s="222">
        <v>243689.1999999999</v>
      </c>
      <c r="AO9" s="222">
        <v>139638.92000000001</v>
      </c>
      <c r="AP9" s="222">
        <v>40593.15</v>
      </c>
      <c r="AQ9" s="222">
        <v>64037.909999999982</v>
      </c>
      <c r="AR9" s="222">
        <v>22302.430000000011</v>
      </c>
      <c r="AS9" s="222">
        <v>12322.239999999996</v>
      </c>
      <c r="AT9" s="222">
        <v>184.96</v>
      </c>
      <c r="AU9" s="222">
        <v>42446.350000000013</v>
      </c>
      <c r="AV9" s="222">
        <v>50634.920000000013</v>
      </c>
      <c r="AW9" s="222">
        <v>14565.95</v>
      </c>
      <c r="AX9" s="222">
        <v>1.06</v>
      </c>
      <c r="AY9" s="222">
        <v>369044.32</v>
      </c>
      <c r="AZ9" s="222">
        <v>25398.100000000006</v>
      </c>
      <c r="BA9" s="222">
        <v>50721.71</v>
      </c>
      <c r="BB9" s="222">
        <v>97090.370000000024</v>
      </c>
      <c r="BC9" s="222">
        <v>19831.720000000008</v>
      </c>
      <c r="BD9" s="222">
        <v>13999.51</v>
      </c>
      <c r="BE9" s="222">
        <v>17373.71999999999</v>
      </c>
      <c r="BF9" s="222">
        <v>9677.11</v>
      </c>
      <c r="BG9" s="222">
        <v>15067.729999999994</v>
      </c>
      <c r="BH9" s="222">
        <v>3203.87</v>
      </c>
      <c r="BI9" s="222">
        <v>3590.58</v>
      </c>
      <c r="BJ9" s="222">
        <v>29.64</v>
      </c>
      <c r="BK9" s="222">
        <v>25766.78</v>
      </c>
      <c r="BL9" s="222">
        <v>32160.939999999988</v>
      </c>
      <c r="BM9" s="222">
        <v>15929.05</v>
      </c>
      <c r="BN9" s="222">
        <v>2945952.86</v>
      </c>
      <c r="BP9" t="s">
        <v>15</v>
      </c>
      <c r="BQ9" s="222">
        <f t="shared" si="4"/>
        <v>1075.2572309999998</v>
      </c>
      <c r="BR9" s="222">
        <f t="shared" si="4"/>
        <v>113.06328799999999</v>
      </c>
      <c r="BS9" s="222">
        <f t="shared" si="0"/>
        <v>7444.6559809999972</v>
      </c>
      <c r="BT9" s="222">
        <f t="shared" si="0"/>
        <v>51.67640500000001</v>
      </c>
      <c r="BU9" s="222">
        <f t="shared" si="0"/>
        <v>3439.4339029999992</v>
      </c>
      <c r="BV9" s="222">
        <f t="shared" si="0"/>
        <v>135.69487800000002</v>
      </c>
      <c r="BW9" s="222">
        <f t="shared" si="0"/>
        <v>213.92708400000001</v>
      </c>
      <c r="BX9" s="222">
        <f t="shared" si="0"/>
        <v>73.489699999999985</v>
      </c>
      <c r="BY9" s="222">
        <f t="shared" si="0"/>
        <v>4.0832360000000012</v>
      </c>
      <c r="BZ9" s="222">
        <f t="shared" si="0"/>
        <v>2.67042</v>
      </c>
      <c r="CA9" s="222">
        <f t="shared" si="0"/>
        <v>620.28071999999941</v>
      </c>
      <c r="CB9" s="222">
        <f t="shared" si="0"/>
        <v>40.619793999999978</v>
      </c>
      <c r="CC9" s="222">
        <f t="shared" si="0"/>
        <v>12158.54623</v>
      </c>
      <c r="CD9" s="222">
        <f t="shared" si="0"/>
        <v>4.0226039999999985</v>
      </c>
      <c r="CE9" s="222">
        <f t="shared" si="0"/>
        <v>338.54070199999995</v>
      </c>
      <c r="CF9" s="222">
        <f t="shared" si="0"/>
        <v>62.468123000000013</v>
      </c>
      <c r="CG9" s="222">
        <f t="shared" si="0"/>
        <v>1673.1984</v>
      </c>
      <c r="CH9" s="222">
        <f t="shared" si="0"/>
        <v>569.94755999999984</v>
      </c>
      <c r="CI9" s="222">
        <f t="shared" si="1"/>
        <v>86.789036000000038</v>
      </c>
      <c r="CJ9" s="222">
        <f t="shared" si="1"/>
        <v>66.233244000000013</v>
      </c>
      <c r="CK9" s="222">
        <f t="shared" si="1"/>
        <v>10.770140000000003</v>
      </c>
      <c r="CL9" s="222">
        <f t="shared" si="1"/>
        <v>135.64076500000002</v>
      </c>
      <c r="CM9" s="222">
        <f t="shared" si="1"/>
        <v>717.74851200000023</v>
      </c>
      <c r="CN9" s="222">
        <f t="shared" si="1"/>
        <v>890.93634799999973</v>
      </c>
      <c r="CO9" s="222">
        <f t="shared" si="1"/>
        <v>19.356535000000001</v>
      </c>
      <c r="CP9" s="222">
        <f t="shared" si="1"/>
        <v>232.79827499999999</v>
      </c>
      <c r="CQ9" s="222">
        <f t="shared" si="1"/>
        <v>1.1470000000000001E-2</v>
      </c>
      <c r="CR9" s="222">
        <f t="shared" si="1"/>
        <v>25.444132</v>
      </c>
      <c r="CS9" s="222">
        <f t="shared" si="1"/>
        <v>72.015885000000026</v>
      </c>
      <c r="CT9" s="222">
        <f t="shared" si="1"/>
        <v>137.88014699999999</v>
      </c>
      <c r="CU9" s="222">
        <f t="shared" si="1"/>
        <v>4706.0825959999984</v>
      </c>
      <c r="CV9" s="222">
        <f t="shared" si="1"/>
        <v>545.70116099999962</v>
      </c>
      <c r="CW9" s="222">
        <f t="shared" si="1"/>
        <v>28132.192155000001</v>
      </c>
      <c r="CX9" s="222">
        <f t="shared" si="1"/>
        <v>4.2963839999999998</v>
      </c>
      <c r="CY9" s="222">
        <f t="shared" si="2"/>
        <v>285.00268999999997</v>
      </c>
      <c r="CZ9" s="222">
        <f t="shared" si="2"/>
        <v>80.140690000000021</v>
      </c>
      <c r="DA9" s="222">
        <f t="shared" si="2"/>
        <v>67.829440000000034</v>
      </c>
      <c r="DB9" s="222">
        <f t="shared" si="2"/>
        <v>106.20000299999998</v>
      </c>
      <c r="DC9" s="222">
        <f t="shared" si="2"/>
        <v>8431.6463199999962</v>
      </c>
      <c r="DD9" s="222">
        <f t="shared" si="2"/>
        <v>1954.9448800000002</v>
      </c>
      <c r="DE9" s="222">
        <f t="shared" si="2"/>
        <v>531.77026499999999</v>
      </c>
      <c r="DF9" s="222">
        <f t="shared" si="2"/>
        <v>608.36014499999976</v>
      </c>
      <c r="DG9" s="222">
        <f t="shared" si="2"/>
        <v>323.38523500000019</v>
      </c>
      <c r="DH9" s="222">
        <f t="shared" si="2"/>
        <v>147.86687999999995</v>
      </c>
      <c r="DI9" s="222">
        <f t="shared" si="2"/>
        <v>0.35142400000000001</v>
      </c>
      <c r="DJ9" s="222">
        <f t="shared" si="2"/>
        <v>292.87981500000006</v>
      </c>
      <c r="DK9" s="222">
        <f t="shared" si="2"/>
        <v>3984.9682040000012</v>
      </c>
      <c r="DL9" s="222">
        <f t="shared" si="2"/>
        <v>26.218710000000002</v>
      </c>
      <c r="DM9" s="222">
        <f t="shared" si="2"/>
        <v>1.1660000000000002E-3</v>
      </c>
      <c r="DN9" s="222">
        <f t="shared" si="2"/>
        <v>8820.1592479999999</v>
      </c>
      <c r="DO9" s="222">
        <f t="shared" si="3"/>
        <v>152.38860000000003</v>
      </c>
      <c r="DP9" s="222">
        <f t="shared" si="3"/>
        <v>1399.9191960000001</v>
      </c>
      <c r="DQ9" s="222">
        <f t="shared" si="3"/>
        <v>514.57896100000016</v>
      </c>
      <c r="DR9" s="222">
        <f t="shared" si="3"/>
        <v>152.70424400000007</v>
      </c>
      <c r="DS9" s="222">
        <f t="shared" si="3"/>
        <v>163.79426700000002</v>
      </c>
      <c r="DT9" s="222">
        <f t="shared" si="3"/>
        <v>46.909043999999973</v>
      </c>
      <c r="DU9" s="222">
        <f t="shared" si="3"/>
        <v>21.289642000000004</v>
      </c>
      <c r="DV9" s="222">
        <f t="shared" si="3"/>
        <v>269.71236699999986</v>
      </c>
      <c r="DW9" s="222">
        <f t="shared" si="3"/>
        <v>5.1261919999999996</v>
      </c>
      <c r="DX9" s="222">
        <f t="shared" si="3"/>
        <v>5.7449279999999998</v>
      </c>
      <c r="DY9" s="222">
        <f t="shared" si="3"/>
        <v>0.77063999999999999</v>
      </c>
      <c r="DZ9" s="222">
        <f t="shared" si="3"/>
        <v>103.06712</v>
      </c>
      <c r="EA9" s="222">
        <f t="shared" si="3"/>
        <v>170.45298199999993</v>
      </c>
      <c r="EB9" s="222">
        <f t="shared" si="3"/>
        <v>598.93227999999999</v>
      </c>
      <c r="EC9" s="222">
        <f t="shared" si="5"/>
        <v>93072.588621999996</v>
      </c>
      <c r="ED9" s="34">
        <f t="shared" si="6"/>
        <v>2.0077890916478752E-2</v>
      </c>
      <c r="EE9" s="34">
        <f t="shared" si="7"/>
        <v>1.9199999999999998E-2</v>
      </c>
      <c r="EG9" s="160">
        <f t="shared" si="8"/>
        <v>1.9199999999999998E-2</v>
      </c>
      <c r="EI9" t="s">
        <v>15</v>
      </c>
      <c r="EJ9" s="34">
        <v>1.9199999999999998E-2</v>
      </c>
      <c r="EL9" t="s">
        <v>15</v>
      </c>
      <c r="EM9" s="160">
        <v>1.9199999999999998E-2</v>
      </c>
    </row>
    <row r="10" spans="1:143">
      <c r="A10" t="s">
        <v>16</v>
      </c>
      <c r="B10" s="222">
        <v>267698.63999999996</v>
      </c>
      <c r="C10" s="222">
        <v>97197.56</v>
      </c>
      <c r="D10" s="222">
        <v>1213599.5899999982</v>
      </c>
      <c r="E10" s="222">
        <v>152938.53000000003</v>
      </c>
      <c r="F10" s="222">
        <v>373644.87999999983</v>
      </c>
      <c r="G10" s="222">
        <v>214964.40000000002</v>
      </c>
      <c r="H10" s="222">
        <v>305052.43000000011</v>
      </c>
      <c r="I10" s="222">
        <v>55258.970000000008</v>
      </c>
      <c r="J10" s="222">
        <v>76859.86</v>
      </c>
      <c r="K10" s="222">
        <v>28013.450000000004</v>
      </c>
      <c r="L10" s="222">
        <v>376868.96999999986</v>
      </c>
      <c r="M10" s="222">
        <v>66414.38</v>
      </c>
      <c r="N10" s="222">
        <v>1316102.9800000018</v>
      </c>
      <c r="O10" s="222">
        <v>110474.65000000004</v>
      </c>
      <c r="P10" s="222">
        <v>638324.28000000026</v>
      </c>
      <c r="Q10" s="222">
        <v>126007.24</v>
      </c>
      <c r="R10" s="222">
        <v>643648.44000000029</v>
      </c>
      <c r="S10" s="222">
        <v>344968.12000000011</v>
      </c>
      <c r="T10" s="222">
        <v>135644.22</v>
      </c>
      <c r="U10" s="222">
        <v>63216.7</v>
      </c>
      <c r="V10" s="222">
        <v>331379.56999999989</v>
      </c>
      <c r="W10" s="222">
        <v>206406.29</v>
      </c>
      <c r="X10" s="222">
        <v>345167.4899999997</v>
      </c>
      <c r="Y10" s="222">
        <v>370974.58000000013</v>
      </c>
      <c r="Z10" s="222">
        <v>330099.12000000005</v>
      </c>
      <c r="AA10" s="222">
        <v>538759.21</v>
      </c>
      <c r="AB10" s="222">
        <v>13.78</v>
      </c>
      <c r="AC10" s="222">
        <v>90723.340000000026</v>
      </c>
      <c r="AD10" s="222">
        <v>270411.08</v>
      </c>
      <c r="AE10" s="222">
        <v>254798.08000000005</v>
      </c>
      <c r="AF10" s="222">
        <v>1014481.7699999998</v>
      </c>
      <c r="AG10" s="222">
        <v>399307.82999999973</v>
      </c>
      <c r="AH10" s="222">
        <v>2402467.4800000028</v>
      </c>
      <c r="AI10" s="222">
        <v>34243.039999999994</v>
      </c>
      <c r="AJ10" s="222">
        <v>638631.25999999943</v>
      </c>
      <c r="AK10" s="222">
        <v>86337.089999999982</v>
      </c>
      <c r="AL10" s="222">
        <v>104306.58999999995</v>
      </c>
      <c r="AM10" s="222">
        <v>87820.380000000034</v>
      </c>
      <c r="AN10" s="222">
        <v>910148.11000000022</v>
      </c>
      <c r="AO10" s="222">
        <v>526575.59</v>
      </c>
      <c r="AP10" s="222">
        <v>276363.6999999999</v>
      </c>
      <c r="AQ10" s="222">
        <v>802945.18000000017</v>
      </c>
      <c r="AR10" s="222">
        <v>166983.96000000008</v>
      </c>
      <c r="AS10" s="222">
        <v>103980.18000000001</v>
      </c>
      <c r="AT10" s="222">
        <v>2107.85</v>
      </c>
      <c r="AU10" s="222">
        <v>418638.92000000016</v>
      </c>
      <c r="AV10" s="222">
        <v>724731.99999999988</v>
      </c>
      <c r="AW10" s="222">
        <v>176630.88000000003</v>
      </c>
      <c r="AX10" s="222">
        <v>11.89</v>
      </c>
      <c r="AY10" s="222">
        <v>1177148.5599999987</v>
      </c>
      <c r="AZ10" s="222">
        <v>45592.49</v>
      </c>
      <c r="BA10" s="222">
        <v>889564.06000000041</v>
      </c>
      <c r="BB10" s="222">
        <v>636185.15999999957</v>
      </c>
      <c r="BC10" s="222">
        <v>149455.41</v>
      </c>
      <c r="BD10" s="222">
        <v>109589.23999999992</v>
      </c>
      <c r="BE10" s="222">
        <v>212658.64999999997</v>
      </c>
      <c r="BF10" s="222">
        <v>118537.56000000003</v>
      </c>
      <c r="BG10" s="222">
        <v>116587.81000000001</v>
      </c>
      <c r="BH10" s="222">
        <v>167078.12000000002</v>
      </c>
      <c r="BI10" s="222">
        <v>26832.82</v>
      </c>
      <c r="BJ10" s="222">
        <v>305.58</v>
      </c>
      <c r="BK10" s="222">
        <v>774546.88000000012</v>
      </c>
      <c r="BL10" s="222">
        <v>324626.4600000002</v>
      </c>
      <c r="BM10" s="222">
        <v>119826.90999999997</v>
      </c>
      <c r="BN10" s="222">
        <v>23090880.239999991</v>
      </c>
      <c r="BP10" t="s">
        <v>16</v>
      </c>
      <c r="BQ10" s="222">
        <f t="shared" si="4"/>
        <v>8593.1263439999984</v>
      </c>
      <c r="BR10" s="222">
        <f t="shared" si="4"/>
        <v>1010.8546239999999</v>
      </c>
      <c r="BS10" s="222">
        <f t="shared" si="0"/>
        <v>31189.509462999955</v>
      </c>
      <c r="BT10" s="222">
        <f t="shared" si="0"/>
        <v>841.16191500000014</v>
      </c>
      <c r="BU10" s="222">
        <f t="shared" si="0"/>
        <v>11620.355767999994</v>
      </c>
      <c r="BV10" s="222">
        <f t="shared" si="0"/>
        <v>1418.7650400000002</v>
      </c>
      <c r="BW10" s="222">
        <f t="shared" si="0"/>
        <v>2653.9561410000006</v>
      </c>
      <c r="BX10" s="222">
        <f t="shared" si="0"/>
        <v>552.58970000000011</v>
      </c>
      <c r="BY10" s="222">
        <f t="shared" si="0"/>
        <v>30.743944000000003</v>
      </c>
      <c r="BZ10" s="222">
        <f t="shared" si="0"/>
        <v>11.205380000000002</v>
      </c>
      <c r="CA10" s="222">
        <f t="shared" si="0"/>
        <v>5426.9131679999982</v>
      </c>
      <c r="CB10" s="222">
        <f t="shared" si="0"/>
        <v>305.506148</v>
      </c>
      <c r="CC10" s="222">
        <f t="shared" si="0"/>
        <v>86204.745190000118</v>
      </c>
      <c r="CD10" s="222">
        <f t="shared" si="0"/>
        <v>397.70874000000015</v>
      </c>
      <c r="CE10" s="222">
        <f t="shared" si="0"/>
        <v>3766.1132520000015</v>
      </c>
      <c r="CF10" s="222">
        <f t="shared" si="0"/>
        <v>592.23402800000008</v>
      </c>
      <c r="CG10" s="222">
        <f t="shared" si="0"/>
        <v>20596.750080000009</v>
      </c>
      <c r="CH10" s="222">
        <f t="shared" si="0"/>
        <v>7244.3305200000032</v>
      </c>
      <c r="CI10" s="222">
        <f t="shared" si="1"/>
        <v>1030.896072</v>
      </c>
      <c r="CJ10" s="222">
        <f t="shared" si="1"/>
        <v>815.49542999999994</v>
      </c>
      <c r="CK10" s="222">
        <f t="shared" si="1"/>
        <v>132.55182799999997</v>
      </c>
      <c r="CL10" s="222">
        <f t="shared" si="1"/>
        <v>1341.640885</v>
      </c>
      <c r="CM10" s="222">
        <f t="shared" si="1"/>
        <v>7179.4837919999936</v>
      </c>
      <c r="CN10" s="222">
        <f t="shared" si="1"/>
        <v>10053.411118000004</v>
      </c>
      <c r="CO10" s="222">
        <f t="shared" si="1"/>
        <v>627.18832800000007</v>
      </c>
      <c r="CP10" s="222">
        <f t="shared" si="1"/>
        <v>4040.6940749999994</v>
      </c>
      <c r="CQ10" s="222">
        <f t="shared" si="1"/>
        <v>0.10197199999999999</v>
      </c>
      <c r="CR10" s="222">
        <f t="shared" si="1"/>
        <v>254.02535200000008</v>
      </c>
      <c r="CS10" s="222">
        <f t="shared" si="1"/>
        <v>1108.6854280000002</v>
      </c>
      <c r="CT10" s="222">
        <f t="shared" si="1"/>
        <v>1758.1067520000004</v>
      </c>
      <c r="CU10" s="222">
        <f t="shared" si="1"/>
        <v>53463.189278999984</v>
      </c>
      <c r="CV10" s="222">
        <f t="shared" si="1"/>
        <v>5630.2404029999961</v>
      </c>
      <c r="CW10" s="222">
        <f t="shared" si="1"/>
        <v>242889.46222800031</v>
      </c>
      <c r="CX10" s="222">
        <f t="shared" si="1"/>
        <v>54.78886399999999</v>
      </c>
      <c r="CY10" s="222">
        <f t="shared" si="2"/>
        <v>4470.4188199999962</v>
      </c>
      <c r="CZ10" s="222">
        <f t="shared" si="2"/>
        <v>604.35962999999992</v>
      </c>
      <c r="DA10" s="222">
        <f t="shared" si="2"/>
        <v>584.11690399999975</v>
      </c>
      <c r="DB10" s="222">
        <f t="shared" si="2"/>
        <v>799.1654580000004</v>
      </c>
      <c r="DC10" s="222">
        <f t="shared" si="2"/>
        <v>31491.124606000005</v>
      </c>
      <c r="DD10" s="222">
        <f t="shared" si="2"/>
        <v>7372.0582599999998</v>
      </c>
      <c r="DE10" s="222">
        <f t="shared" si="2"/>
        <v>3620.3644699999986</v>
      </c>
      <c r="DF10" s="222">
        <f t="shared" si="2"/>
        <v>7627.9792100000013</v>
      </c>
      <c r="DG10" s="222">
        <f t="shared" si="2"/>
        <v>2421.2674200000015</v>
      </c>
      <c r="DH10" s="222">
        <f t="shared" si="2"/>
        <v>1247.7621600000002</v>
      </c>
      <c r="DI10" s="222">
        <f t="shared" si="2"/>
        <v>4.0049149999999996</v>
      </c>
      <c r="DJ10" s="222">
        <f t="shared" si="2"/>
        <v>2888.6085480000011</v>
      </c>
      <c r="DK10" s="222">
        <f t="shared" si="2"/>
        <v>57036.408399999993</v>
      </c>
      <c r="DL10" s="222">
        <f t="shared" si="2"/>
        <v>317.93558400000006</v>
      </c>
      <c r="DM10" s="222">
        <f t="shared" si="2"/>
        <v>1.3079000000000002E-2</v>
      </c>
      <c r="DN10" s="222">
        <f t="shared" si="2"/>
        <v>28133.850583999971</v>
      </c>
      <c r="DO10" s="222">
        <f t="shared" si="3"/>
        <v>273.55493999999999</v>
      </c>
      <c r="DP10" s="222">
        <f t="shared" si="3"/>
        <v>24551.968056000012</v>
      </c>
      <c r="DQ10" s="222">
        <f t="shared" si="3"/>
        <v>3371.7813479999977</v>
      </c>
      <c r="DR10" s="222">
        <f t="shared" si="3"/>
        <v>1150.8066570000001</v>
      </c>
      <c r="DS10" s="222">
        <f t="shared" si="3"/>
        <v>1282.194107999999</v>
      </c>
      <c r="DT10" s="222">
        <f t="shared" si="3"/>
        <v>574.1783549999999</v>
      </c>
      <c r="DU10" s="222">
        <f t="shared" si="3"/>
        <v>260.78263200000009</v>
      </c>
      <c r="DV10" s="222">
        <f t="shared" si="3"/>
        <v>2086.9217990000002</v>
      </c>
      <c r="DW10" s="222">
        <f t="shared" si="3"/>
        <v>267.32499200000007</v>
      </c>
      <c r="DX10" s="222">
        <f t="shared" si="3"/>
        <v>42.932512000000003</v>
      </c>
      <c r="DY10" s="222">
        <f t="shared" si="3"/>
        <v>7.945079999999999</v>
      </c>
      <c r="DZ10" s="222">
        <f t="shared" si="3"/>
        <v>3098.1875200000004</v>
      </c>
      <c r="EA10" s="222">
        <f t="shared" si="3"/>
        <v>1720.520238000001</v>
      </c>
      <c r="EB10" s="222">
        <f t="shared" si="3"/>
        <v>4505.4918159999988</v>
      </c>
      <c r="EC10" s="222">
        <f t="shared" si="5"/>
        <v>704650.55935200048</v>
      </c>
      <c r="ED10" s="34">
        <f t="shared" si="6"/>
        <v>0.15200927871862152</v>
      </c>
      <c r="EE10" s="34">
        <f t="shared" si="7"/>
        <v>0.14530000000000001</v>
      </c>
      <c r="EG10" s="160">
        <f t="shared" si="8"/>
        <v>0.14530000000000001</v>
      </c>
      <c r="EI10" t="s">
        <v>16</v>
      </c>
      <c r="EJ10" s="34">
        <v>0.14530000000000001</v>
      </c>
      <c r="EL10" t="s">
        <v>16</v>
      </c>
      <c r="EM10" s="160">
        <v>0.14530000000000001</v>
      </c>
    </row>
    <row r="11" spans="1:143">
      <c r="A11" t="s">
        <v>17</v>
      </c>
      <c r="B11" s="222">
        <v>145459.99000000008</v>
      </c>
      <c r="C11" s="222">
        <v>51910.11000000003</v>
      </c>
      <c r="D11" s="222">
        <v>1162549.1099999994</v>
      </c>
      <c r="E11" s="222">
        <v>172010.47</v>
      </c>
      <c r="F11" s="222">
        <v>242798.55999999982</v>
      </c>
      <c r="G11" s="222">
        <v>122211.37999999999</v>
      </c>
      <c r="H11" s="222">
        <v>152181.40000000002</v>
      </c>
      <c r="I11" s="222">
        <v>30514.220000000005</v>
      </c>
      <c r="J11" s="222">
        <v>42471.630000000012</v>
      </c>
      <c r="K11" s="222">
        <v>12601.619999999999</v>
      </c>
      <c r="L11" s="222">
        <v>242268.71999999994</v>
      </c>
      <c r="M11" s="222">
        <v>36706.520000000004</v>
      </c>
      <c r="N11" s="222">
        <v>668608.48999999964</v>
      </c>
      <c r="O11" s="222">
        <v>83012.73</v>
      </c>
      <c r="P11" s="222">
        <v>353239.51000000007</v>
      </c>
      <c r="Q11" s="222">
        <v>63757.140000000021</v>
      </c>
      <c r="R11" s="222">
        <v>335377.64000000019</v>
      </c>
      <c r="S11" s="222">
        <v>208748.72999999995</v>
      </c>
      <c r="T11" s="222">
        <v>75309.509999999995</v>
      </c>
      <c r="U11" s="222">
        <v>31625.560000000009</v>
      </c>
      <c r="V11" s="222">
        <v>166259.71999999997</v>
      </c>
      <c r="W11" s="222">
        <v>105648.27999999997</v>
      </c>
      <c r="X11" s="222">
        <v>174255.24000000008</v>
      </c>
      <c r="Y11" s="222">
        <v>165770.24000000005</v>
      </c>
      <c r="Z11" s="222">
        <v>78270.569999999963</v>
      </c>
      <c r="AA11" s="222">
        <v>329711.13000000012</v>
      </c>
      <c r="AB11" s="222">
        <v>8.1199999999999992</v>
      </c>
      <c r="AC11" s="222">
        <v>45792.099999999984</v>
      </c>
      <c r="AD11" s="222">
        <v>282315.46999999991</v>
      </c>
      <c r="AE11" s="222">
        <v>152809.13000000003</v>
      </c>
      <c r="AF11" s="222">
        <v>607358.06000000006</v>
      </c>
      <c r="AG11" s="222">
        <v>268402.31000000011</v>
      </c>
      <c r="AH11" s="222">
        <v>1433898.7700000003</v>
      </c>
      <c r="AI11" s="222">
        <v>20631.120000000003</v>
      </c>
      <c r="AJ11" s="222">
        <v>280718.82</v>
      </c>
      <c r="AK11" s="222">
        <v>47667.589999999982</v>
      </c>
      <c r="AL11" s="222">
        <v>64466.86</v>
      </c>
      <c r="AM11" s="222">
        <v>48519.580000000038</v>
      </c>
      <c r="AN11" s="222">
        <v>549701.18000000005</v>
      </c>
      <c r="AO11" s="222">
        <v>275334.0900000002</v>
      </c>
      <c r="AP11" s="222">
        <v>227133.76000000018</v>
      </c>
      <c r="AQ11" s="222">
        <v>437092.34000000008</v>
      </c>
      <c r="AR11" s="222">
        <v>92619.570000000036</v>
      </c>
      <c r="AS11" s="222">
        <v>68300.799999999974</v>
      </c>
      <c r="AT11" s="222">
        <v>1103.3499999999999</v>
      </c>
      <c r="AU11" s="222">
        <v>219084.9899999999</v>
      </c>
      <c r="AV11" s="222">
        <v>310242.19999999978</v>
      </c>
      <c r="AW11" s="222">
        <v>89476.069999999963</v>
      </c>
      <c r="AX11" s="222">
        <v>6.35</v>
      </c>
      <c r="AY11" s="222">
        <v>655362.57999999973</v>
      </c>
      <c r="AZ11" s="222">
        <v>60071.580000000016</v>
      </c>
      <c r="BA11" s="222">
        <v>887770.58999999939</v>
      </c>
      <c r="BB11" s="222">
        <v>331319.69000000012</v>
      </c>
      <c r="BC11" s="222">
        <v>82481.250000000029</v>
      </c>
      <c r="BD11" s="222">
        <v>60062.509999999973</v>
      </c>
      <c r="BE11" s="222">
        <v>106769.18999999997</v>
      </c>
      <c r="BF11" s="222">
        <v>59632.14</v>
      </c>
      <c r="BG11" s="222">
        <v>64146.009999999987</v>
      </c>
      <c r="BH11" s="222">
        <v>159700.65000000005</v>
      </c>
      <c r="BI11" s="222">
        <v>14838.690000000004</v>
      </c>
      <c r="BJ11" s="222">
        <v>681.56000000000006</v>
      </c>
      <c r="BK11" s="222">
        <v>249723.59000000003</v>
      </c>
      <c r="BL11" s="222">
        <v>169797.60999999981</v>
      </c>
      <c r="BM11" s="222">
        <v>66095.379999999976</v>
      </c>
      <c r="BN11" s="222">
        <v>13744413.869999999</v>
      </c>
      <c r="BP11" t="s">
        <v>17</v>
      </c>
      <c r="BQ11" s="222">
        <f t="shared" si="4"/>
        <v>4669.2656790000019</v>
      </c>
      <c r="BR11" s="222">
        <f t="shared" si="4"/>
        <v>539.86514400000033</v>
      </c>
      <c r="BS11" s="222">
        <f t="shared" si="0"/>
        <v>29877.512126999984</v>
      </c>
      <c r="BT11" s="222">
        <f t="shared" si="0"/>
        <v>946.0575849999999</v>
      </c>
      <c r="BU11" s="222">
        <f t="shared" si="0"/>
        <v>7551.0352159999939</v>
      </c>
      <c r="BV11" s="222">
        <f t="shared" si="0"/>
        <v>806.59510799999998</v>
      </c>
      <c r="BW11" s="222">
        <f t="shared" si="0"/>
        <v>1323.9781800000001</v>
      </c>
      <c r="BX11" s="222">
        <f t="shared" si="0"/>
        <v>305.14220000000006</v>
      </c>
      <c r="BY11" s="222">
        <f t="shared" si="0"/>
        <v>16.988652000000005</v>
      </c>
      <c r="BZ11" s="222">
        <f t="shared" si="0"/>
        <v>5.040648</v>
      </c>
      <c r="CA11" s="222">
        <f t="shared" si="0"/>
        <v>3488.6695679999989</v>
      </c>
      <c r="CB11" s="222">
        <f t="shared" si="0"/>
        <v>168.84999200000001</v>
      </c>
      <c r="CC11" s="222">
        <f t="shared" si="0"/>
        <v>43793.856094999981</v>
      </c>
      <c r="CD11" s="222">
        <f t="shared" si="0"/>
        <v>298.84582799999998</v>
      </c>
      <c r="CE11" s="222">
        <f t="shared" si="0"/>
        <v>2084.1131090000003</v>
      </c>
      <c r="CF11" s="222">
        <f t="shared" si="0"/>
        <v>299.65855800000008</v>
      </c>
      <c r="CG11" s="222">
        <f t="shared" si="0"/>
        <v>10732.084480000007</v>
      </c>
      <c r="CH11" s="222">
        <f t="shared" si="0"/>
        <v>4383.7233299999989</v>
      </c>
      <c r="CI11" s="222">
        <f t="shared" si="1"/>
        <v>572.35227599999996</v>
      </c>
      <c r="CJ11" s="222">
        <f t="shared" si="1"/>
        <v>407.9697240000001</v>
      </c>
      <c r="CK11" s="222">
        <f t="shared" si="1"/>
        <v>66.503887999999989</v>
      </c>
      <c r="CL11" s="222">
        <f t="shared" si="1"/>
        <v>686.71381999999983</v>
      </c>
      <c r="CM11" s="222">
        <f t="shared" si="1"/>
        <v>3624.5089920000014</v>
      </c>
      <c r="CN11" s="222">
        <f t="shared" si="1"/>
        <v>4492.373504000001</v>
      </c>
      <c r="CO11" s="222">
        <f t="shared" si="1"/>
        <v>148.71408299999993</v>
      </c>
      <c r="CP11" s="222">
        <f t="shared" si="1"/>
        <v>2472.8334750000008</v>
      </c>
      <c r="CQ11" s="222">
        <f t="shared" si="1"/>
        <v>6.0087999999999996E-2</v>
      </c>
      <c r="CR11" s="222">
        <f t="shared" si="1"/>
        <v>128.21787999999995</v>
      </c>
      <c r="CS11" s="222">
        <f t="shared" si="1"/>
        <v>1157.4934269999997</v>
      </c>
      <c r="CT11" s="222">
        <f t="shared" si="1"/>
        <v>1054.3829970000002</v>
      </c>
      <c r="CU11" s="222">
        <f t="shared" si="1"/>
        <v>32007.769762</v>
      </c>
      <c r="CV11" s="222">
        <f t="shared" si="1"/>
        <v>3784.4725710000016</v>
      </c>
      <c r="CW11" s="222">
        <f t="shared" si="1"/>
        <v>144967.16564700005</v>
      </c>
      <c r="CX11" s="222">
        <f t="shared" si="1"/>
        <v>33.009792000000004</v>
      </c>
      <c r="CY11" s="222">
        <f t="shared" si="2"/>
        <v>1965.0317400000001</v>
      </c>
      <c r="CZ11" s="222">
        <f t="shared" si="2"/>
        <v>333.6731299999999</v>
      </c>
      <c r="DA11" s="222">
        <f t="shared" si="2"/>
        <v>361.01441599999998</v>
      </c>
      <c r="DB11" s="222">
        <f t="shared" si="2"/>
        <v>441.52817800000037</v>
      </c>
      <c r="DC11" s="222">
        <f t="shared" si="2"/>
        <v>19019.660828</v>
      </c>
      <c r="DD11" s="222">
        <f t="shared" si="2"/>
        <v>3854.6772600000027</v>
      </c>
      <c r="DE11" s="222">
        <f t="shared" si="2"/>
        <v>2975.4522560000023</v>
      </c>
      <c r="DF11" s="222">
        <f t="shared" si="2"/>
        <v>4152.377230000001</v>
      </c>
      <c r="DG11" s="222">
        <f t="shared" si="2"/>
        <v>1342.9837650000006</v>
      </c>
      <c r="DH11" s="222">
        <f t="shared" si="2"/>
        <v>819.60959999999966</v>
      </c>
      <c r="DI11" s="222">
        <f t="shared" si="2"/>
        <v>2.096365</v>
      </c>
      <c r="DJ11" s="222">
        <f t="shared" si="2"/>
        <v>1511.6864309999994</v>
      </c>
      <c r="DK11" s="222">
        <f t="shared" si="2"/>
        <v>24416.061139999983</v>
      </c>
      <c r="DL11" s="222">
        <f t="shared" si="2"/>
        <v>161.05692599999992</v>
      </c>
      <c r="DM11" s="222">
        <f t="shared" si="2"/>
        <v>6.9849999999999999E-3</v>
      </c>
      <c r="DN11" s="222">
        <f t="shared" si="2"/>
        <v>15663.165661999994</v>
      </c>
      <c r="DO11" s="222">
        <f t="shared" si="3"/>
        <v>360.42948000000013</v>
      </c>
      <c r="DP11" s="222">
        <f t="shared" si="3"/>
        <v>24502.468283999984</v>
      </c>
      <c r="DQ11" s="222">
        <f t="shared" si="3"/>
        <v>1755.9943570000007</v>
      </c>
      <c r="DR11" s="222">
        <f t="shared" si="3"/>
        <v>635.10562500000026</v>
      </c>
      <c r="DS11" s="222">
        <f t="shared" si="3"/>
        <v>702.73136699999975</v>
      </c>
      <c r="DT11" s="222">
        <f t="shared" si="3"/>
        <v>288.27681299999995</v>
      </c>
      <c r="DU11" s="222">
        <f t="shared" si="3"/>
        <v>131.190708</v>
      </c>
      <c r="DV11" s="222">
        <f t="shared" si="3"/>
        <v>1148.2135789999998</v>
      </c>
      <c r="DW11" s="222">
        <f t="shared" si="3"/>
        <v>255.52104000000008</v>
      </c>
      <c r="DX11" s="222">
        <f t="shared" si="3"/>
        <v>23.741904000000009</v>
      </c>
      <c r="DY11" s="222">
        <f t="shared" si="3"/>
        <v>17.720559999999999</v>
      </c>
      <c r="DZ11" s="222">
        <f t="shared" si="3"/>
        <v>998.89436000000012</v>
      </c>
      <c r="EA11" s="222">
        <f t="shared" si="3"/>
        <v>899.92733299999895</v>
      </c>
      <c r="EB11" s="222">
        <f t="shared" si="3"/>
        <v>2485.186287999999</v>
      </c>
      <c r="EC11" s="222">
        <f t="shared" si="5"/>
        <v>418121.30703500001</v>
      </c>
      <c r="ED11" s="34">
        <f t="shared" si="6"/>
        <v>9.0198350736748339E-2</v>
      </c>
      <c r="EE11" s="34">
        <f t="shared" si="7"/>
        <v>8.6199999999999999E-2</v>
      </c>
      <c r="EG11" s="160">
        <f t="shared" si="8"/>
        <v>8.6199999999999999E-2</v>
      </c>
      <c r="EI11" t="s">
        <v>17</v>
      </c>
      <c r="EJ11" s="34">
        <v>8.6199999999999999E-2</v>
      </c>
      <c r="EL11" t="s">
        <v>17</v>
      </c>
      <c r="EM11" s="160">
        <v>8.6199999999999999E-2</v>
      </c>
    </row>
    <row r="12" spans="1:143">
      <c r="A12" t="s">
        <v>18</v>
      </c>
      <c r="B12" s="222">
        <v>3094.220000000003</v>
      </c>
      <c r="C12" s="222">
        <v>1622.9400000000005</v>
      </c>
      <c r="D12" s="222">
        <v>11244.069999999976</v>
      </c>
      <c r="E12" s="222">
        <v>0</v>
      </c>
      <c r="F12" s="222">
        <v>9698.0300000000025</v>
      </c>
      <c r="G12" s="222">
        <v>0</v>
      </c>
      <c r="H12" s="222">
        <v>3.3</v>
      </c>
      <c r="I12" s="222">
        <v>1322.6399999999999</v>
      </c>
      <c r="J12" s="222">
        <v>1019.7600000000002</v>
      </c>
      <c r="K12" s="222">
        <v>202.46999999999994</v>
      </c>
      <c r="L12" s="222">
        <v>3883.8799999999978</v>
      </c>
      <c r="M12" s="222">
        <v>881.9799999999999</v>
      </c>
      <c r="N12" s="222">
        <v>0</v>
      </c>
      <c r="O12" s="222">
        <v>21.64</v>
      </c>
      <c r="P12" s="222">
        <v>0</v>
      </c>
      <c r="Q12" s="222">
        <v>337.98</v>
      </c>
      <c r="R12" s="222">
        <v>0.34</v>
      </c>
      <c r="S12" s="222">
        <v>0</v>
      </c>
      <c r="T12" s="222">
        <v>2.96</v>
      </c>
      <c r="U12" s="222">
        <v>0</v>
      </c>
      <c r="V12" s="222">
        <v>0</v>
      </c>
      <c r="W12" s="222">
        <v>692.82</v>
      </c>
      <c r="X12" s="222">
        <v>1037.8699999999999</v>
      </c>
      <c r="Y12" s="222">
        <v>906.62999999999977</v>
      </c>
      <c r="Z12" s="222">
        <v>0</v>
      </c>
      <c r="AA12" s="222">
        <v>0</v>
      </c>
      <c r="AB12" s="222">
        <v>0.06</v>
      </c>
      <c r="AC12" s="222">
        <v>425.5499999999999</v>
      </c>
      <c r="AD12" s="222">
        <v>0</v>
      </c>
      <c r="AE12" s="222">
        <v>0</v>
      </c>
      <c r="AF12" s="222">
        <v>0</v>
      </c>
      <c r="AG12" s="222">
        <v>0</v>
      </c>
      <c r="AH12" s="222">
        <v>0</v>
      </c>
      <c r="AI12" s="222">
        <v>0</v>
      </c>
      <c r="AJ12" s="222">
        <v>0</v>
      </c>
      <c r="AK12" s="222">
        <v>1148</v>
      </c>
      <c r="AL12" s="222">
        <v>652.18000000000006</v>
      </c>
      <c r="AM12" s="222">
        <v>1165.8700000000001</v>
      </c>
      <c r="AN12" s="222">
        <v>1.4400000000000004</v>
      </c>
      <c r="AO12" s="222">
        <v>874.06</v>
      </c>
      <c r="AP12" s="222">
        <v>1105.4199999999992</v>
      </c>
      <c r="AQ12" s="222">
        <v>0</v>
      </c>
      <c r="AR12" s="222">
        <v>2185.8000000000002</v>
      </c>
      <c r="AS12" s="222">
        <v>1132.1599999999999</v>
      </c>
      <c r="AT12" s="222">
        <v>41.45</v>
      </c>
      <c r="AU12" s="222">
        <v>6075.6799999999948</v>
      </c>
      <c r="AV12" s="222">
        <v>250.37999999999997</v>
      </c>
      <c r="AW12" s="222">
        <v>4567.550000000002</v>
      </c>
      <c r="AX12" s="222">
        <v>8674.1099999999915</v>
      </c>
      <c r="AY12" s="222">
        <v>9.66</v>
      </c>
      <c r="AZ12" s="222">
        <v>37.74</v>
      </c>
      <c r="BA12" s="222">
        <v>0</v>
      </c>
      <c r="BB12" s="222">
        <v>0</v>
      </c>
      <c r="BC12" s="222">
        <v>1981.1100000000001</v>
      </c>
      <c r="BD12" s="222">
        <v>1503.2300000000005</v>
      </c>
      <c r="BE12" s="222">
        <v>3.0899999999999963</v>
      </c>
      <c r="BF12" s="222">
        <v>0</v>
      </c>
      <c r="BG12" s="222">
        <v>1414.2100000000005</v>
      </c>
      <c r="BH12" s="222">
        <v>205.23999999999998</v>
      </c>
      <c r="BI12" s="222">
        <v>352.81</v>
      </c>
      <c r="BJ12" s="222">
        <v>17586.910000000011</v>
      </c>
      <c r="BK12" s="222">
        <v>141.89000000000001</v>
      </c>
      <c r="BL12" s="222">
        <v>3998.8799999999997</v>
      </c>
      <c r="BM12" s="222">
        <v>1587.3300000000002</v>
      </c>
      <c r="BN12" s="222">
        <v>93095.339999999967</v>
      </c>
      <c r="BP12" t="s">
        <v>18</v>
      </c>
      <c r="BQ12" s="222">
        <f t="shared" si="4"/>
        <v>99.324462000000082</v>
      </c>
      <c r="BR12" s="222">
        <f t="shared" si="4"/>
        <v>16.878576000000006</v>
      </c>
      <c r="BS12" s="222">
        <f t="shared" si="0"/>
        <v>288.97259899999938</v>
      </c>
      <c r="BT12" s="222">
        <f t="shared" si="0"/>
        <v>0</v>
      </c>
      <c r="BU12" s="222">
        <f t="shared" si="0"/>
        <v>301.60873300000009</v>
      </c>
      <c r="BV12" s="222">
        <f t="shared" si="0"/>
        <v>0</v>
      </c>
      <c r="BW12" s="222">
        <f t="shared" si="0"/>
        <v>2.8709999999999996E-2</v>
      </c>
      <c r="BX12" s="222">
        <f t="shared" si="0"/>
        <v>13.226399999999998</v>
      </c>
      <c r="BY12" s="222">
        <f t="shared" si="0"/>
        <v>0.4079040000000001</v>
      </c>
      <c r="BZ12" s="222">
        <f t="shared" si="0"/>
        <v>8.0987999999999977E-2</v>
      </c>
      <c r="CA12" s="222">
        <f t="shared" si="0"/>
        <v>55.927871999999965</v>
      </c>
      <c r="CB12" s="222">
        <f t="shared" si="0"/>
        <v>4.0571079999999995</v>
      </c>
      <c r="CC12" s="222">
        <f t="shared" si="0"/>
        <v>0</v>
      </c>
      <c r="CD12" s="222">
        <f t="shared" si="0"/>
        <v>7.7904000000000001E-2</v>
      </c>
      <c r="CE12" s="222">
        <f t="shared" si="0"/>
        <v>0</v>
      </c>
      <c r="CF12" s="222">
        <f t="shared" si="0"/>
        <v>1.5885060000000002</v>
      </c>
      <c r="CG12" s="222">
        <f t="shared" si="0"/>
        <v>1.0880000000000001E-2</v>
      </c>
      <c r="CH12" s="222">
        <f t="shared" si="0"/>
        <v>0</v>
      </c>
      <c r="CI12" s="222">
        <f t="shared" si="1"/>
        <v>2.2495999999999999E-2</v>
      </c>
      <c r="CJ12" s="222">
        <f t="shared" si="1"/>
        <v>0</v>
      </c>
      <c r="CK12" s="222">
        <f t="shared" si="1"/>
        <v>0</v>
      </c>
      <c r="CL12" s="222">
        <f t="shared" si="1"/>
        <v>4.5033300000000001</v>
      </c>
      <c r="CM12" s="222">
        <f t="shared" si="1"/>
        <v>21.587695999999998</v>
      </c>
      <c r="CN12" s="222">
        <f t="shared" si="1"/>
        <v>24.569672999999995</v>
      </c>
      <c r="CO12" s="222">
        <f t="shared" si="1"/>
        <v>0</v>
      </c>
      <c r="CP12" s="222">
        <f t="shared" si="1"/>
        <v>0</v>
      </c>
      <c r="CQ12" s="222">
        <f t="shared" si="1"/>
        <v>4.44E-4</v>
      </c>
      <c r="CR12" s="222">
        <f t="shared" si="1"/>
        <v>1.1915399999999996</v>
      </c>
      <c r="CS12" s="222">
        <f t="shared" si="1"/>
        <v>0</v>
      </c>
      <c r="CT12" s="222">
        <f t="shared" si="1"/>
        <v>0</v>
      </c>
      <c r="CU12" s="222">
        <f t="shared" si="1"/>
        <v>0</v>
      </c>
      <c r="CV12" s="222">
        <f t="shared" si="1"/>
        <v>0</v>
      </c>
      <c r="CW12" s="222">
        <f t="shared" si="1"/>
        <v>0</v>
      </c>
      <c r="CX12" s="222">
        <f t="shared" si="1"/>
        <v>0</v>
      </c>
      <c r="CY12" s="222">
        <f t="shared" si="2"/>
        <v>0</v>
      </c>
      <c r="CZ12" s="222">
        <f t="shared" si="2"/>
        <v>8.0359999999999996</v>
      </c>
      <c r="DA12" s="222">
        <f t="shared" si="2"/>
        <v>3.6522080000000003</v>
      </c>
      <c r="DB12" s="222">
        <f t="shared" si="2"/>
        <v>10.609417000000002</v>
      </c>
      <c r="DC12" s="222">
        <f t="shared" si="2"/>
        <v>4.9824000000000014E-2</v>
      </c>
      <c r="DD12" s="222">
        <f t="shared" si="2"/>
        <v>12.236839999999999</v>
      </c>
      <c r="DE12" s="222">
        <f t="shared" si="2"/>
        <v>14.481001999999989</v>
      </c>
      <c r="DF12" s="222">
        <f t="shared" si="2"/>
        <v>0</v>
      </c>
      <c r="DG12" s="222">
        <f t="shared" si="2"/>
        <v>31.694100000000006</v>
      </c>
      <c r="DH12" s="222">
        <f t="shared" si="2"/>
        <v>13.585919999999998</v>
      </c>
      <c r="DI12" s="222">
        <f t="shared" si="2"/>
        <v>7.8755000000000006E-2</v>
      </c>
      <c r="DJ12" s="222">
        <f t="shared" si="2"/>
        <v>41.922191999999967</v>
      </c>
      <c r="DK12" s="222">
        <f t="shared" si="2"/>
        <v>19.704905999999998</v>
      </c>
      <c r="DL12" s="222">
        <f t="shared" si="2"/>
        <v>8.2215900000000026</v>
      </c>
      <c r="DM12" s="222">
        <f t="shared" si="2"/>
        <v>9.5415209999999906</v>
      </c>
      <c r="DN12" s="222">
        <f t="shared" si="2"/>
        <v>0.23087400000000002</v>
      </c>
      <c r="DO12" s="222">
        <f t="shared" si="3"/>
        <v>0.22644000000000003</v>
      </c>
      <c r="DP12" s="222">
        <f t="shared" si="3"/>
        <v>0</v>
      </c>
      <c r="DQ12" s="222">
        <f t="shared" si="3"/>
        <v>0</v>
      </c>
      <c r="DR12" s="222">
        <f t="shared" si="3"/>
        <v>15.254547000000002</v>
      </c>
      <c r="DS12" s="222">
        <f t="shared" si="3"/>
        <v>17.587791000000006</v>
      </c>
      <c r="DT12" s="222">
        <f t="shared" si="3"/>
        <v>8.342999999999991E-3</v>
      </c>
      <c r="DU12" s="222">
        <f t="shared" si="3"/>
        <v>0</v>
      </c>
      <c r="DV12" s="222">
        <f t="shared" si="3"/>
        <v>25.314359000000007</v>
      </c>
      <c r="DW12" s="222">
        <f t="shared" si="3"/>
        <v>0.32838400000000001</v>
      </c>
      <c r="DX12" s="222">
        <f t="shared" si="3"/>
        <v>0.564496</v>
      </c>
      <c r="DY12" s="222">
        <f t="shared" si="3"/>
        <v>457.25966000000028</v>
      </c>
      <c r="DZ12" s="222">
        <f t="shared" si="3"/>
        <v>0.56756000000000006</v>
      </c>
      <c r="EA12" s="222">
        <f t="shared" si="3"/>
        <v>21.194063999999997</v>
      </c>
      <c r="EB12" s="222">
        <f t="shared" si="3"/>
        <v>59.683608000000007</v>
      </c>
      <c r="EC12" s="222">
        <f t="shared" si="5"/>
        <v>1606.100222</v>
      </c>
      <c r="ED12" s="34">
        <f t="shared" si="6"/>
        <v>3.4647263534503121E-4</v>
      </c>
      <c r="EE12" s="34">
        <f t="shared" si="7"/>
        <v>2.9999999999999997E-4</v>
      </c>
      <c r="EG12" s="160">
        <f t="shared" si="8"/>
        <v>2.9999999999999997E-4</v>
      </c>
      <c r="EI12" t="s">
        <v>18</v>
      </c>
      <c r="EJ12" s="34">
        <v>2.9999999999999997E-4</v>
      </c>
      <c r="EL12" t="s">
        <v>18</v>
      </c>
      <c r="EM12" s="160">
        <v>2.9999999999999997E-4</v>
      </c>
    </row>
    <row r="13" spans="1:143">
      <c r="A13" t="s">
        <v>19</v>
      </c>
      <c r="B13" s="222">
        <v>770572.0699999996</v>
      </c>
      <c r="C13" s="222">
        <v>360000.29000000039</v>
      </c>
      <c r="D13" s="222">
        <v>4305862.429999996</v>
      </c>
      <c r="E13" s="222">
        <v>0</v>
      </c>
      <c r="F13" s="222">
        <v>928390.73000000045</v>
      </c>
      <c r="G13" s="222">
        <v>0</v>
      </c>
      <c r="H13" s="222">
        <v>812.66</v>
      </c>
      <c r="I13" s="222">
        <v>312940.61</v>
      </c>
      <c r="J13" s="222">
        <v>422902.35000000015</v>
      </c>
      <c r="K13" s="222">
        <v>151324.18999999997</v>
      </c>
      <c r="L13" s="222">
        <v>1685273.8900000001</v>
      </c>
      <c r="M13" s="222">
        <v>219840.54999999996</v>
      </c>
      <c r="N13" s="222">
        <v>0</v>
      </c>
      <c r="O13" s="222">
        <v>8804.9699999999993</v>
      </c>
      <c r="P13" s="222">
        <v>0</v>
      </c>
      <c r="Q13" s="222">
        <v>156822.34</v>
      </c>
      <c r="R13" s="222">
        <v>90.18</v>
      </c>
      <c r="S13" s="222">
        <v>0</v>
      </c>
      <c r="T13" s="222">
        <v>2382.7000000000003</v>
      </c>
      <c r="U13" s="222">
        <v>0</v>
      </c>
      <c r="V13" s="222">
        <v>0</v>
      </c>
      <c r="W13" s="222">
        <v>353719.0199999999</v>
      </c>
      <c r="X13" s="222">
        <v>531221.03999999992</v>
      </c>
      <c r="Y13" s="222">
        <v>1003371.9</v>
      </c>
      <c r="Z13" s="222">
        <v>0</v>
      </c>
      <c r="AA13" s="222">
        <v>17960.900000000001</v>
      </c>
      <c r="AB13" s="222">
        <v>15.66</v>
      </c>
      <c r="AC13" s="222">
        <v>111267.20999999999</v>
      </c>
      <c r="AD13" s="222">
        <v>0</v>
      </c>
      <c r="AE13" s="222">
        <v>0</v>
      </c>
      <c r="AF13" s="222">
        <v>0</v>
      </c>
      <c r="AG13" s="222">
        <v>0</v>
      </c>
      <c r="AH13" s="222">
        <v>0</v>
      </c>
      <c r="AI13" s="222">
        <v>0</v>
      </c>
      <c r="AJ13" s="222">
        <v>0</v>
      </c>
      <c r="AK13" s="222">
        <v>285946.45999999979</v>
      </c>
      <c r="AL13" s="222">
        <v>166032.76000000007</v>
      </c>
      <c r="AM13" s="222">
        <v>290602.46999999986</v>
      </c>
      <c r="AN13" s="222">
        <v>199.57000000000016</v>
      </c>
      <c r="AO13" s="222">
        <v>13203.79</v>
      </c>
      <c r="AP13" s="222">
        <v>286076.52999999991</v>
      </c>
      <c r="AQ13" s="222">
        <v>0</v>
      </c>
      <c r="AR13" s="222">
        <v>545989.51000000024</v>
      </c>
      <c r="AS13" s="222">
        <v>393572.95000000019</v>
      </c>
      <c r="AT13" s="222">
        <v>7391.8099999999995</v>
      </c>
      <c r="AU13" s="222">
        <v>1287573.42</v>
      </c>
      <c r="AV13" s="222">
        <v>49773.55000000001</v>
      </c>
      <c r="AW13" s="222">
        <v>1066362.9799999997</v>
      </c>
      <c r="AX13" s="222">
        <v>1709144.5599999989</v>
      </c>
      <c r="AY13" s="222">
        <v>2365.52</v>
      </c>
      <c r="AZ13" s="222">
        <v>309086.14</v>
      </c>
      <c r="BA13" s="222">
        <v>0</v>
      </c>
      <c r="BB13" s="222">
        <v>0</v>
      </c>
      <c r="BC13" s="222">
        <v>494977.56000000011</v>
      </c>
      <c r="BD13" s="222">
        <v>363569.19000000024</v>
      </c>
      <c r="BE13" s="222">
        <v>229.03999999999951</v>
      </c>
      <c r="BF13" s="222">
        <v>48822.11</v>
      </c>
      <c r="BG13" s="222">
        <v>352620.83000000007</v>
      </c>
      <c r="BH13" s="222">
        <v>348692.18999999983</v>
      </c>
      <c r="BI13" s="222">
        <v>112050.49000000002</v>
      </c>
      <c r="BJ13" s="222">
        <v>3300117.7899999963</v>
      </c>
      <c r="BK13" s="222">
        <v>227801.62999999992</v>
      </c>
      <c r="BL13" s="222">
        <v>850163.53</v>
      </c>
      <c r="BM13" s="222">
        <v>395853.81000000006</v>
      </c>
      <c r="BN13" s="222">
        <v>24251795.879999992</v>
      </c>
      <c r="BP13" t="s">
        <v>19</v>
      </c>
      <c r="BQ13" s="222">
        <f t="shared" si="4"/>
        <v>24735.363446999985</v>
      </c>
      <c r="BR13" s="222">
        <f t="shared" si="4"/>
        <v>3744.0030160000038</v>
      </c>
      <c r="BS13" s="222">
        <f t="shared" si="0"/>
        <v>110660.6644509999</v>
      </c>
      <c r="BT13" s="222">
        <f t="shared" si="0"/>
        <v>0</v>
      </c>
      <c r="BU13" s="222">
        <f t="shared" si="0"/>
        <v>28872.951703000013</v>
      </c>
      <c r="BV13" s="222">
        <f t="shared" si="0"/>
        <v>0</v>
      </c>
      <c r="BW13" s="222">
        <f t="shared" si="0"/>
        <v>7.0701419999999988</v>
      </c>
      <c r="BX13" s="222">
        <f t="shared" si="0"/>
        <v>3129.4061000000002</v>
      </c>
      <c r="BY13" s="222">
        <f t="shared" si="0"/>
        <v>169.16094000000007</v>
      </c>
      <c r="BZ13" s="222">
        <f t="shared" si="0"/>
        <v>60.529675999999995</v>
      </c>
      <c r="CA13" s="222">
        <f t="shared" si="0"/>
        <v>24267.944016000001</v>
      </c>
      <c r="CB13" s="222">
        <f t="shared" si="0"/>
        <v>1011.2665299999998</v>
      </c>
      <c r="CC13" s="222">
        <f t="shared" si="0"/>
        <v>0</v>
      </c>
      <c r="CD13" s="222">
        <f t="shared" si="0"/>
        <v>31.697891999999996</v>
      </c>
      <c r="CE13" s="222">
        <f t="shared" si="0"/>
        <v>0</v>
      </c>
      <c r="CF13" s="222">
        <f t="shared" si="0"/>
        <v>737.06499800000006</v>
      </c>
      <c r="CG13" s="222">
        <f t="shared" si="0"/>
        <v>2.8857600000000003</v>
      </c>
      <c r="CH13" s="222">
        <f t="shared" si="0"/>
        <v>0</v>
      </c>
      <c r="CI13" s="222">
        <f t="shared" si="1"/>
        <v>18.108520000000002</v>
      </c>
      <c r="CJ13" s="222">
        <f t="shared" si="1"/>
        <v>0</v>
      </c>
      <c r="CK13" s="222">
        <f t="shared" si="1"/>
        <v>0</v>
      </c>
      <c r="CL13" s="222">
        <f t="shared" si="1"/>
        <v>2299.1736299999993</v>
      </c>
      <c r="CM13" s="222">
        <f t="shared" si="1"/>
        <v>11049.397631999998</v>
      </c>
      <c r="CN13" s="222">
        <f t="shared" si="1"/>
        <v>27191.378489999999</v>
      </c>
      <c r="CO13" s="222">
        <f t="shared" si="1"/>
        <v>0</v>
      </c>
      <c r="CP13" s="222">
        <f t="shared" si="1"/>
        <v>134.70675</v>
      </c>
      <c r="CQ13" s="222">
        <f t="shared" si="1"/>
        <v>0.115884</v>
      </c>
      <c r="CR13" s="222">
        <f t="shared" si="1"/>
        <v>311.54818799999998</v>
      </c>
      <c r="CS13" s="222">
        <f t="shared" si="1"/>
        <v>0</v>
      </c>
      <c r="CT13" s="222">
        <f t="shared" si="1"/>
        <v>0</v>
      </c>
      <c r="CU13" s="222">
        <f t="shared" si="1"/>
        <v>0</v>
      </c>
      <c r="CV13" s="222">
        <f t="shared" si="1"/>
        <v>0</v>
      </c>
      <c r="CW13" s="222">
        <f t="shared" si="1"/>
        <v>0</v>
      </c>
      <c r="CX13" s="222">
        <f t="shared" si="1"/>
        <v>0</v>
      </c>
      <c r="CY13" s="222">
        <f t="shared" si="2"/>
        <v>0</v>
      </c>
      <c r="CZ13" s="222">
        <f t="shared" si="2"/>
        <v>2001.6252199999985</v>
      </c>
      <c r="DA13" s="222">
        <f t="shared" si="2"/>
        <v>929.78345600000034</v>
      </c>
      <c r="DB13" s="222">
        <f t="shared" si="2"/>
        <v>2644.4824769999987</v>
      </c>
      <c r="DC13" s="222">
        <f t="shared" si="2"/>
        <v>6.9051220000000058</v>
      </c>
      <c r="DD13" s="222">
        <f t="shared" si="2"/>
        <v>184.85306000000003</v>
      </c>
      <c r="DE13" s="222">
        <f t="shared" si="2"/>
        <v>3747.6025429999991</v>
      </c>
      <c r="DF13" s="222">
        <f t="shared" si="2"/>
        <v>0</v>
      </c>
      <c r="DG13" s="222">
        <f t="shared" si="2"/>
        <v>7916.8478950000035</v>
      </c>
      <c r="DH13" s="222">
        <f t="shared" si="2"/>
        <v>4722.8754000000026</v>
      </c>
      <c r="DI13" s="222">
        <f t="shared" si="2"/>
        <v>14.044438999999999</v>
      </c>
      <c r="DJ13" s="222">
        <f t="shared" si="2"/>
        <v>8884.2565979999999</v>
      </c>
      <c r="DK13" s="222">
        <f t="shared" si="2"/>
        <v>3917.1783850000011</v>
      </c>
      <c r="DL13" s="222">
        <f t="shared" si="2"/>
        <v>1919.4533639999995</v>
      </c>
      <c r="DM13" s="222">
        <f t="shared" si="2"/>
        <v>1880.0590159999988</v>
      </c>
      <c r="DN13" s="222">
        <f t="shared" si="2"/>
        <v>56.535928000000006</v>
      </c>
      <c r="DO13" s="222">
        <f t="shared" si="3"/>
        <v>1854.5168400000002</v>
      </c>
      <c r="DP13" s="222">
        <f t="shared" si="3"/>
        <v>0</v>
      </c>
      <c r="DQ13" s="222">
        <f t="shared" si="3"/>
        <v>0</v>
      </c>
      <c r="DR13" s="222">
        <f t="shared" si="3"/>
        <v>3811.3272120000011</v>
      </c>
      <c r="DS13" s="222">
        <f t="shared" si="3"/>
        <v>4253.7595230000024</v>
      </c>
      <c r="DT13" s="222">
        <f t="shared" si="3"/>
        <v>0.61840799999999874</v>
      </c>
      <c r="DU13" s="222">
        <f t="shared" si="3"/>
        <v>107.40864200000001</v>
      </c>
      <c r="DV13" s="222">
        <f t="shared" si="3"/>
        <v>6311.9128570000012</v>
      </c>
      <c r="DW13" s="222">
        <f t="shared" si="3"/>
        <v>557.90750399999979</v>
      </c>
      <c r="DX13" s="222">
        <f t="shared" si="3"/>
        <v>179.28078400000004</v>
      </c>
      <c r="DY13" s="222">
        <f t="shared" si="3"/>
        <v>85803.062539999897</v>
      </c>
      <c r="DZ13" s="222">
        <f t="shared" si="3"/>
        <v>911.20651999999973</v>
      </c>
      <c r="EA13" s="222">
        <f t="shared" si="3"/>
        <v>4505.8667089999999</v>
      </c>
      <c r="EB13" s="222">
        <f t="shared" si="3"/>
        <v>14884.103256000002</v>
      </c>
      <c r="EC13" s="222">
        <f t="shared" si="5"/>
        <v>400441.91146299976</v>
      </c>
      <c r="ED13" s="34">
        <f t="shared" si="6"/>
        <v>8.638449983801022E-2</v>
      </c>
      <c r="EE13" s="34">
        <f t="shared" si="7"/>
        <v>8.2600000000000007E-2</v>
      </c>
      <c r="EG13" s="160">
        <f t="shared" si="8"/>
        <v>8.2600000000000007E-2</v>
      </c>
      <c r="EI13" t="s">
        <v>19</v>
      </c>
      <c r="EJ13" s="34">
        <v>8.2600000000000007E-2</v>
      </c>
      <c r="EL13" t="s">
        <v>19</v>
      </c>
      <c r="EM13" s="160">
        <v>8.2600000000000007E-2</v>
      </c>
    </row>
    <row r="14" spans="1:143">
      <c r="A14" t="s">
        <v>20</v>
      </c>
      <c r="B14" s="222">
        <v>6153.8200000000134</v>
      </c>
      <c r="C14" s="222">
        <v>263.50999999999982</v>
      </c>
      <c r="D14" s="222">
        <v>12709.829999999996</v>
      </c>
      <c r="E14" s="222">
        <v>0</v>
      </c>
      <c r="F14" s="222">
        <v>5837.820000000007</v>
      </c>
      <c r="G14" s="222">
        <v>0</v>
      </c>
      <c r="H14" s="222">
        <v>0.64</v>
      </c>
      <c r="I14" s="222">
        <v>121.63000000000001</v>
      </c>
      <c r="J14" s="222">
        <v>164.25</v>
      </c>
      <c r="K14" s="222">
        <v>32.590000000000003</v>
      </c>
      <c r="L14" s="222">
        <v>628.44999999999936</v>
      </c>
      <c r="M14" s="222">
        <v>143.44999999999996</v>
      </c>
      <c r="N14" s="222">
        <v>0</v>
      </c>
      <c r="O14" s="222">
        <v>6.25</v>
      </c>
      <c r="P14" s="222">
        <v>0</v>
      </c>
      <c r="Q14" s="222">
        <v>225.68000000000004</v>
      </c>
      <c r="R14" s="222">
        <v>3.9</v>
      </c>
      <c r="S14" s="222">
        <v>0</v>
      </c>
      <c r="T14" s="222">
        <v>1.3399999999999999</v>
      </c>
      <c r="U14" s="222">
        <v>0</v>
      </c>
      <c r="V14" s="222">
        <v>0</v>
      </c>
      <c r="W14" s="222">
        <v>516.95999999999992</v>
      </c>
      <c r="X14" s="222">
        <v>773.84000000000026</v>
      </c>
      <c r="Y14" s="222">
        <v>676.47</v>
      </c>
      <c r="Z14" s="222">
        <v>0</v>
      </c>
      <c r="AA14" s="222">
        <v>0</v>
      </c>
      <c r="AB14" s="222">
        <v>0.66</v>
      </c>
      <c r="AC14" s="222">
        <v>71.75</v>
      </c>
      <c r="AD14" s="222">
        <v>0</v>
      </c>
      <c r="AE14" s="222">
        <v>0</v>
      </c>
      <c r="AF14" s="222">
        <v>0</v>
      </c>
      <c r="AG14" s="222">
        <v>0</v>
      </c>
      <c r="AH14" s="222">
        <v>0</v>
      </c>
      <c r="AI14" s="222">
        <v>0</v>
      </c>
      <c r="AJ14" s="222">
        <v>0</v>
      </c>
      <c r="AK14" s="222">
        <v>189.95999999999998</v>
      </c>
      <c r="AL14" s="222">
        <v>152.07999999999998</v>
      </c>
      <c r="AM14" s="222">
        <v>187.9</v>
      </c>
      <c r="AN14" s="222">
        <v>0.62999999999999989</v>
      </c>
      <c r="AO14" s="222">
        <v>9.69</v>
      </c>
      <c r="AP14" s="222">
        <v>652.95999999999992</v>
      </c>
      <c r="AQ14" s="222">
        <v>0</v>
      </c>
      <c r="AR14" s="222">
        <v>353.78000000000026</v>
      </c>
      <c r="AS14" s="222">
        <v>743.03000000000009</v>
      </c>
      <c r="AT14" s="222">
        <v>6.37</v>
      </c>
      <c r="AU14" s="222">
        <v>554.12000000000035</v>
      </c>
      <c r="AV14" s="222">
        <v>14.549999999999999</v>
      </c>
      <c r="AW14" s="222">
        <v>3.1100000000000003</v>
      </c>
      <c r="AX14" s="222">
        <v>0</v>
      </c>
      <c r="AY14" s="222">
        <v>1.3900000000000001</v>
      </c>
      <c r="AZ14" s="222">
        <v>6.0699999999999994</v>
      </c>
      <c r="BA14" s="222">
        <v>0</v>
      </c>
      <c r="BB14" s="222">
        <v>0</v>
      </c>
      <c r="BC14" s="222">
        <v>332.56000000000006</v>
      </c>
      <c r="BD14" s="222">
        <v>244.57999999999998</v>
      </c>
      <c r="BE14" s="222">
        <v>8.0299999999999994</v>
      </c>
      <c r="BF14" s="222">
        <v>0</v>
      </c>
      <c r="BG14" s="222">
        <v>225.2300000000001</v>
      </c>
      <c r="BH14" s="222">
        <v>7.43</v>
      </c>
      <c r="BI14" s="222">
        <v>54.7</v>
      </c>
      <c r="BJ14" s="222">
        <v>0.94000000000000006</v>
      </c>
      <c r="BK14" s="222">
        <v>105.64000000000001</v>
      </c>
      <c r="BL14" s="222">
        <v>373.98999999999978</v>
      </c>
      <c r="BM14" s="222">
        <v>268.52999999999997</v>
      </c>
      <c r="BN14" s="222">
        <v>32830.110000000015</v>
      </c>
      <c r="BP14" t="s">
        <v>20</v>
      </c>
      <c r="BQ14" s="222">
        <f t="shared" si="4"/>
        <v>197.5376220000004</v>
      </c>
      <c r="BR14" s="222">
        <f t="shared" si="4"/>
        <v>2.7405039999999978</v>
      </c>
      <c r="BS14" s="222">
        <f t="shared" si="0"/>
        <v>326.64263099999994</v>
      </c>
      <c r="BT14" s="222">
        <f t="shared" si="0"/>
        <v>0</v>
      </c>
      <c r="BU14" s="222">
        <f t="shared" si="0"/>
        <v>181.55620200000021</v>
      </c>
      <c r="BV14" s="222">
        <f t="shared" si="0"/>
        <v>0</v>
      </c>
      <c r="BW14" s="222">
        <f t="shared" si="0"/>
        <v>5.568E-3</v>
      </c>
      <c r="BX14" s="222">
        <f t="shared" si="0"/>
        <v>1.2163000000000002</v>
      </c>
      <c r="BY14" s="222">
        <f t="shared" si="0"/>
        <v>6.5700000000000008E-2</v>
      </c>
      <c r="BZ14" s="222">
        <f t="shared" si="0"/>
        <v>1.3036000000000002E-2</v>
      </c>
      <c r="CA14" s="222">
        <f t="shared" si="0"/>
        <v>9.0496799999999897</v>
      </c>
      <c r="CB14" s="222">
        <f t="shared" si="0"/>
        <v>0.65986999999999985</v>
      </c>
      <c r="CC14" s="222">
        <f t="shared" si="0"/>
        <v>0</v>
      </c>
      <c r="CD14" s="222">
        <f t="shared" si="0"/>
        <v>2.2499999999999999E-2</v>
      </c>
      <c r="CE14" s="222">
        <f t="shared" si="0"/>
        <v>0</v>
      </c>
      <c r="CF14" s="222">
        <f t="shared" si="0"/>
        <v>1.0606960000000003</v>
      </c>
      <c r="CG14" s="222">
        <f t="shared" si="0"/>
        <v>0.12479999999999999</v>
      </c>
      <c r="CH14" s="222">
        <f t="shared" si="0"/>
        <v>0</v>
      </c>
      <c r="CI14" s="222">
        <f t="shared" si="1"/>
        <v>1.0183999999999999E-2</v>
      </c>
      <c r="CJ14" s="222">
        <f t="shared" si="1"/>
        <v>0</v>
      </c>
      <c r="CK14" s="222">
        <f t="shared" si="1"/>
        <v>0</v>
      </c>
      <c r="CL14" s="222">
        <f t="shared" si="1"/>
        <v>3.3602399999999992</v>
      </c>
      <c r="CM14" s="222">
        <f t="shared" si="1"/>
        <v>16.095872000000004</v>
      </c>
      <c r="CN14" s="222">
        <f t="shared" si="1"/>
        <v>18.332336999999999</v>
      </c>
      <c r="CO14" s="222">
        <f t="shared" si="1"/>
        <v>0</v>
      </c>
      <c r="CP14" s="222">
        <f t="shared" si="1"/>
        <v>0</v>
      </c>
      <c r="CQ14" s="222">
        <f t="shared" si="1"/>
        <v>4.8840000000000003E-3</v>
      </c>
      <c r="CR14" s="222">
        <f t="shared" si="1"/>
        <v>0.2009</v>
      </c>
      <c r="CS14" s="222">
        <f t="shared" si="1"/>
        <v>0</v>
      </c>
      <c r="CT14" s="222">
        <f t="shared" si="1"/>
        <v>0</v>
      </c>
      <c r="CU14" s="222">
        <f t="shared" si="1"/>
        <v>0</v>
      </c>
      <c r="CV14" s="222">
        <f t="shared" si="1"/>
        <v>0</v>
      </c>
      <c r="CW14" s="222">
        <f t="shared" si="1"/>
        <v>0</v>
      </c>
      <c r="CX14" s="222">
        <f t="shared" si="1"/>
        <v>0</v>
      </c>
      <c r="CY14" s="222">
        <f t="shared" si="2"/>
        <v>0</v>
      </c>
      <c r="CZ14" s="222">
        <f t="shared" si="2"/>
        <v>1.3297199999999998</v>
      </c>
      <c r="DA14" s="222">
        <f t="shared" si="2"/>
        <v>0.85164799999999985</v>
      </c>
      <c r="DB14" s="222">
        <f t="shared" si="2"/>
        <v>1.7098900000000001</v>
      </c>
      <c r="DC14" s="222">
        <f t="shared" si="2"/>
        <v>2.1797999999999994E-2</v>
      </c>
      <c r="DD14" s="222">
        <f t="shared" si="2"/>
        <v>0.13566</v>
      </c>
      <c r="DE14" s="222">
        <f t="shared" si="2"/>
        <v>8.5537759999999992</v>
      </c>
      <c r="DF14" s="222">
        <f t="shared" si="2"/>
        <v>0</v>
      </c>
      <c r="DG14" s="222">
        <f t="shared" si="2"/>
        <v>5.1298100000000044</v>
      </c>
      <c r="DH14" s="222">
        <f t="shared" si="2"/>
        <v>8.916360000000001</v>
      </c>
      <c r="DI14" s="222">
        <f t="shared" si="2"/>
        <v>1.2103000000000001E-2</v>
      </c>
      <c r="DJ14" s="222">
        <f t="shared" si="2"/>
        <v>3.8234280000000025</v>
      </c>
      <c r="DK14" s="222">
        <f t="shared" si="2"/>
        <v>1.1450849999999999</v>
      </c>
      <c r="DL14" s="222">
        <f t="shared" si="2"/>
        <v>5.5980000000000005E-3</v>
      </c>
      <c r="DM14" s="222">
        <f t="shared" si="2"/>
        <v>0</v>
      </c>
      <c r="DN14" s="222">
        <f t="shared" si="2"/>
        <v>3.3221000000000007E-2</v>
      </c>
      <c r="DO14" s="222">
        <f t="shared" si="3"/>
        <v>3.6419999999999994E-2</v>
      </c>
      <c r="DP14" s="222">
        <f t="shared" si="3"/>
        <v>0</v>
      </c>
      <c r="DQ14" s="222">
        <f t="shared" si="3"/>
        <v>0</v>
      </c>
      <c r="DR14" s="222">
        <f t="shared" si="3"/>
        <v>2.5607120000000005</v>
      </c>
      <c r="DS14" s="222">
        <f t="shared" si="3"/>
        <v>2.861586</v>
      </c>
      <c r="DT14" s="222">
        <f t="shared" si="3"/>
        <v>2.1680999999999999E-2</v>
      </c>
      <c r="DU14" s="222">
        <f t="shared" si="3"/>
        <v>0</v>
      </c>
      <c r="DV14" s="222">
        <f t="shared" si="3"/>
        <v>4.0316170000000016</v>
      </c>
      <c r="DW14" s="222">
        <f t="shared" si="3"/>
        <v>1.1887999999999999E-2</v>
      </c>
      <c r="DX14" s="222">
        <f t="shared" si="3"/>
        <v>8.7520000000000014E-2</v>
      </c>
      <c r="DY14" s="222">
        <f t="shared" si="3"/>
        <v>2.444E-2</v>
      </c>
      <c r="DZ14" s="222">
        <f t="shared" si="3"/>
        <v>0.42256000000000005</v>
      </c>
      <c r="EA14" s="222">
        <f t="shared" si="3"/>
        <v>1.9821469999999988</v>
      </c>
      <c r="EB14" s="222">
        <f t="shared" si="3"/>
        <v>10.096727999999999</v>
      </c>
      <c r="EC14" s="222">
        <f t="shared" si="5"/>
        <v>812.50492200000065</v>
      </c>
      <c r="ED14" s="34">
        <f t="shared" si="6"/>
        <v>1.7527593714270046E-4</v>
      </c>
      <c r="EE14" s="34">
        <f t="shared" si="7"/>
        <v>2.0000000000000001E-4</v>
      </c>
      <c r="EG14" s="160">
        <f t="shared" si="8"/>
        <v>2.0000000000000001E-4</v>
      </c>
      <c r="EI14" t="s">
        <v>20</v>
      </c>
      <c r="EJ14" s="34">
        <v>2.0000000000000001E-4</v>
      </c>
      <c r="EL14" t="s">
        <v>20</v>
      </c>
      <c r="EM14" s="160">
        <v>2.0000000000000001E-4</v>
      </c>
    </row>
    <row r="15" spans="1:143">
      <c r="A15" t="s">
        <v>21</v>
      </c>
      <c r="B15" s="222">
        <v>183559.46000000002</v>
      </c>
      <c r="C15" s="222">
        <v>3219.4600000000005</v>
      </c>
      <c r="D15" s="222">
        <v>1111789.419999999</v>
      </c>
      <c r="E15" s="222">
        <v>0</v>
      </c>
      <c r="F15" s="222">
        <v>88174.309999999983</v>
      </c>
      <c r="G15" s="222">
        <v>0</v>
      </c>
      <c r="H15" s="222">
        <v>56.11</v>
      </c>
      <c r="I15" s="222">
        <v>13058.099999999999</v>
      </c>
      <c r="J15" s="222">
        <v>18201.97</v>
      </c>
      <c r="K15" s="222">
        <v>3620.34</v>
      </c>
      <c r="L15" s="222">
        <v>70318.959999999919</v>
      </c>
      <c r="M15" s="222">
        <v>15725.449999999995</v>
      </c>
      <c r="N15" s="222">
        <v>0</v>
      </c>
      <c r="O15" s="222">
        <v>357.68999999999994</v>
      </c>
      <c r="P15" s="222">
        <v>0</v>
      </c>
      <c r="Q15" s="222">
        <v>5392.4999999999991</v>
      </c>
      <c r="R15" s="222">
        <v>37.520000000000003</v>
      </c>
      <c r="S15" s="222">
        <v>0</v>
      </c>
      <c r="T15" s="222">
        <v>24.759999999999998</v>
      </c>
      <c r="U15" s="222">
        <v>0</v>
      </c>
      <c r="V15" s="222">
        <v>0</v>
      </c>
      <c r="W15" s="222">
        <v>12396.209999999997</v>
      </c>
      <c r="X15" s="222">
        <v>17987.770000000008</v>
      </c>
      <c r="Y15" s="222">
        <v>15279.749999999993</v>
      </c>
      <c r="Z15" s="222">
        <v>0</v>
      </c>
      <c r="AA15" s="222">
        <v>0</v>
      </c>
      <c r="AB15" s="222">
        <v>6.57</v>
      </c>
      <c r="AC15" s="222">
        <v>7378.0699999999979</v>
      </c>
      <c r="AD15" s="222">
        <v>0</v>
      </c>
      <c r="AE15" s="222">
        <v>0</v>
      </c>
      <c r="AF15" s="222">
        <v>0</v>
      </c>
      <c r="AG15" s="222">
        <v>0</v>
      </c>
      <c r="AH15" s="222">
        <v>0</v>
      </c>
      <c r="AI15" s="222">
        <v>0</v>
      </c>
      <c r="AJ15" s="222">
        <v>0</v>
      </c>
      <c r="AK15" s="222">
        <v>20464.900000000005</v>
      </c>
      <c r="AL15" s="222">
        <v>22389.78</v>
      </c>
      <c r="AM15" s="222">
        <v>20780.489999999987</v>
      </c>
      <c r="AN15" s="222">
        <v>10.519999999999982</v>
      </c>
      <c r="AO15" s="222">
        <v>671.38</v>
      </c>
      <c r="AP15" s="222">
        <v>80560.390000000014</v>
      </c>
      <c r="AQ15" s="222">
        <v>0</v>
      </c>
      <c r="AR15" s="222">
        <v>39086.839999999989</v>
      </c>
      <c r="AS15" s="222">
        <v>3225.81</v>
      </c>
      <c r="AT15" s="222">
        <v>54.21</v>
      </c>
      <c r="AU15" s="222">
        <v>18360.469999999994</v>
      </c>
      <c r="AV15" s="222">
        <v>555.86</v>
      </c>
      <c r="AW15" s="222">
        <v>42.629999999999995</v>
      </c>
      <c r="AX15" s="222">
        <v>0</v>
      </c>
      <c r="AY15" s="222">
        <v>159.07999999999998</v>
      </c>
      <c r="AZ15" s="222">
        <v>14692.859999999997</v>
      </c>
      <c r="BA15" s="222">
        <v>0</v>
      </c>
      <c r="BB15" s="222">
        <v>0</v>
      </c>
      <c r="BC15" s="222">
        <v>35387.510000000017</v>
      </c>
      <c r="BD15" s="222">
        <v>23649.509999999995</v>
      </c>
      <c r="BE15" s="222">
        <v>-128.88999999999993</v>
      </c>
      <c r="BF15" s="222">
        <v>0</v>
      </c>
      <c r="BG15" s="222">
        <v>25181.829999999991</v>
      </c>
      <c r="BH15" s="222">
        <v>532.5</v>
      </c>
      <c r="BI15" s="222">
        <v>6243.94</v>
      </c>
      <c r="BJ15" s="222">
        <v>12.469999999999999</v>
      </c>
      <c r="BK15" s="222">
        <v>2405.7500000000005</v>
      </c>
      <c r="BL15" s="222">
        <v>13348.429999999993</v>
      </c>
      <c r="BM15" s="222">
        <v>28141.190000000006</v>
      </c>
      <c r="BN15" s="222">
        <v>1922413.8799999992</v>
      </c>
      <c r="BP15" t="s">
        <v>21</v>
      </c>
      <c r="BQ15" s="222">
        <f t="shared" si="4"/>
        <v>5892.2586659999997</v>
      </c>
      <c r="BR15" s="222">
        <f t="shared" si="4"/>
        <v>33.482384000000003</v>
      </c>
      <c r="BS15" s="222">
        <f t="shared" si="0"/>
        <v>28572.988093999975</v>
      </c>
      <c r="BT15" s="222">
        <f t="shared" si="0"/>
        <v>0</v>
      </c>
      <c r="BU15" s="222">
        <f t="shared" si="0"/>
        <v>2742.2210409999993</v>
      </c>
      <c r="BV15" s="222">
        <f t="shared" si="0"/>
        <v>0</v>
      </c>
      <c r="BW15" s="222">
        <f t="shared" si="0"/>
        <v>0.48815699999999995</v>
      </c>
      <c r="BX15" s="222">
        <f t="shared" si="0"/>
        <v>130.58099999999999</v>
      </c>
      <c r="BY15" s="222">
        <f t="shared" si="0"/>
        <v>7.2807880000000011</v>
      </c>
      <c r="BZ15" s="222">
        <f t="shared" si="0"/>
        <v>1.4481360000000001</v>
      </c>
      <c r="CA15" s="222">
        <f t="shared" si="0"/>
        <v>1012.5930239999988</v>
      </c>
      <c r="CB15" s="222">
        <f t="shared" si="0"/>
        <v>72.337069999999983</v>
      </c>
      <c r="CC15" s="222">
        <f t="shared" si="0"/>
        <v>0</v>
      </c>
      <c r="CD15" s="222">
        <f t="shared" si="0"/>
        <v>1.2876839999999998</v>
      </c>
      <c r="CE15" s="222">
        <f t="shared" si="0"/>
        <v>0</v>
      </c>
      <c r="CF15" s="222">
        <f t="shared" si="0"/>
        <v>25.344749999999998</v>
      </c>
      <c r="CG15" s="222">
        <f t="shared" si="0"/>
        <v>1.2006400000000002</v>
      </c>
      <c r="CH15" s="222">
        <f t="shared" si="0"/>
        <v>0</v>
      </c>
      <c r="CI15" s="222">
        <f t="shared" si="1"/>
        <v>0.18817599999999998</v>
      </c>
      <c r="CJ15" s="222">
        <f t="shared" si="1"/>
        <v>0</v>
      </c>
      <c r="CK15" s="222">
        <f t="shared" si="1"/>
        <v>0</v>
      </c>
      <c r="CL15" s="222">
        <f t="shared" si="1"/>
        <v>80.575364999999977</v>
      </c>
      <c r="CM15" s="222">
        <f t="shared" si="1"/>
        <v>374.14561600000013</v>
      </c>
      <c r="CN15" s="222">
        <f t="shared" si="1"/>
        <v>414.08122499999979</v>
      </c>
      <c r="CO15" s="222">
        <f t="shared" si="1"/>
        <v>0</v>
      </c>
      <c r="CP15" s="222">
        <f t="shared" si="1"/>
        <v>0</v>
      </c>
      <c r="CQ15" s="222">
        <f t="shared" si="1"/>
        <v>4.8618000000000001E-2</v>
      </c>
      <c r="CR15" s="222">
        <f t="shared" si="1"/>
        <v>20.658595999999992</v>
      </c>
      <c r="CS15" s="222">
        <f t="shared" si="1"/>
        <v>0</v>
      </c>
      <c r="CT15" s="222">
        <f t="shared" si="1"/>
        <v>0</v>
      </c>
      <c r="CU15" s="222">
        <f t="shared" si="1"/>
        <v>0</v>
      </c>
      <c r="CV15" s="222">
        <f t="shared" si="1"/>
        <v>0</v>
      </c>
      <c r="CW15" s="222">
        <f t="shared" si="1"/>
        <v>0</v>
      </c>
      <c r="CX15" s="222">
        <f t="shared" si="1"/>
        <v>0</v>
      </c>
      <c r="CY15" s="222">
        <f t="shared" si="2"/>
        <v>0</v>
      </c>
      <c r="CZ15" s="222">
        <f t="shared" si="2"/>
        <v>143.25430000000003</v>
      </c>
      <c r="DA15" s="222">
        <f t="shared" si="2"/>
        <v>125.382768</v>
      </c>
      <c r="DB15" s="222">
        <f t="shared" si="2"/>
        <v>189.1024589999999</v>
      </c>
      <c r="DC15" s="222">
        <f t="shared" si="2"/>
        <v>0.36399199999999937</v>
      </c>
      <c r="DD15" s="222">
        <f t="shared" si="2"/>
        <v>9.3993199999999995</v>
      </c>
      <c r="DE15" s="222">
        <f t="shared" si="2"/>
        <v>1055.3411090000002</v>
      </c>
      <c r="DF15" s="222">
        <f t="shared" si="2"/>
        <v>0</v>
      </c>
      <c r="DG15" s="222">
        <f t="shared" si="2"/>
        <v>566.7591799999999</v>
      </c>
      <c r="DH15" s="222">
        <f t="shared" si="2"/>
        <v>38.709719999999997</v>
      </c>
      <c r="DI15" s="222">
        <f t="shared" si="2"/>
        <v>0.10299900000000001</v>
      </c>
      <c r="DJ15" s="222">
        <f t="shared" si="2"/>
        <v>126.68724299999995</v>
      </c>
      <c r="DK15" s="222">
        <f t="shared" si="2"/>
        <v>43.746182000000005</v>
      </c>
      <c r="DL15" s="222">
        <f t="shared" si="2"/>
        <v>7.6733999999999997E-2</v>
      </c>
      <c r="DM15" s="222">
        <f t="shared" si="2"/>
        <v>0</v>
      </c>
      <c r="DN15" s="222">
        <f t="shared" si="2"/>
        <v>3.8020119999999999</v>
      </c>
      <c r="DO15" s="222">
        <f t="shared" si="3"/>
        <v>88.15715999999999</v>
      </c>
      <c r="DP15" s="222">
        <f t="shared" si="3"/>
        <v>0</v>
      </c>
      <c r="DQ15" s="222">
        <f t="shared" si="3"/>
        <v>0</v>
      </c>
      <c r="DR15" s="222">
        <f t="shared" si="3"/>
        <v>272.48382700000013</v>
      </c>
      <c r="DS15" s="222">
        <f t="shared" si="3"/>
        <v>276.69926699999996</v>
      </c>
      <c r="DT15" s="222">
        <f t="shared" si="3"/>
        <v>-0.34800299999999984</v>
      </c>
      <c r="DU15" s="222">
        <f t="shared" si="3"/>
        <v>0</v>
      </c>
      <c r="DV15" s="222">
        <f t="shared" si="3"/>
        <v>450.75475699999981</v>
      </c>
      <c r="DW15" s="222">
        <f t="shared" si="3"/>
        <v>0.85200000000000009</v>
      </c>
      <c r="DX15" s="222">
        <f t="shared" si="3"/>
        <v>9.9903040000000001</v>
      </c>
      <c r="DY15" s="222">
        <f t="shared" si="3"/>
        <v>0.32421999999999995</v>
      </c>
      <c r="DZ15" s="222">
        <f t="shared" si="3"/>
        <v>9.6230000000000029</v>
      </c>
      <c r="EA15" s="222">
        <f t="shared" si="3"/>
        <v>70.746678999999958</v>
      </c>
      <c r="EB15" s="222">
        <f t="shared" si="3"/>
        <v>1058.1087440000003</v>
      </c>
      <c r="EC15" s="222">
        <f t="shared" si="5"/>
        <v>43923.329002999992</v>
      </c>
      <c r="ED15" s="34">
        <f t="shared" si="6"/>
        <v>9.4752689429590583E-3</v>
      </c>
      <c r="EE15" s="232">
        <f>ROUND(ED15*$EC$2,4)-0.0002</f>
        <v>8.8999999999999999E-3</v>
      </c>
      <c r="EG15" s="160">
        <f t="shared" si="8"/>
        <v>8.8999999999999999E-3</v>
      </c>
      <c r="EI15" t="s">
        <v>21</v>
      </c>
      <c r="EJ15" s="34">
        <v>8.8999999999999999E-3</v>
      </c>
      <c r="EL15" t="s">
        <v>21</v>
      </c>
      <c r="EM15" s="160">
        <v>8.8999999999999999E-3</v>
      </c>
    </row>
    <row r="16" spans="1:143">
      <c r="A16" t="s">
        <v>22</v>
      </c>
      <c r="B16" s="222">
        <v>835888.12999999942</v>
      </c>
      <c r="C16" s="222">
        <v>568755.98999999964</v>
      </c>
      <c r="D16" s="222">
        <v>2162715.3600000013</v>
      </c>
      <c r="E16" s="222">
        <v>160124.61999999997</v>
      </c>
      <c r="F16" s="222">
        <v>1107697.8799999999</v>
      </c>
      <c r="G16" s="222">
        <v>0</v>
      </c>
      <c r="H16" s="222">
        <v>871.72</v>
      </c>
      <c r="I16" s="222">
        <v>221699.45999999988</v>
      </c>
      <c r="J16" s="222">
        <v>388028.64</v>
      </c>
      <c r="K16" s="222">
        <v>71046.69</v>
      </c>
      <c r="L16" s="222">
        <v>1119261.9200000004</v>
      </c>
      <c r="M16" s="222">
        <v>234516.22999999998</v>
      </c>
      <c r="N16" s="222">
        <v>0</v>
      </c>
      <c r="O16" s="222">
        <v>39395.159999999996</v>
      </c>
      <c r="P16" s="222">
        <v>0</v>
      </c>
      <c r="Q16" s="222">
        <v>421591.7099999999</v>
      </c>
      <c r="R16" s="222">
        <v>870.90999999999985</v>
      </c>
      <c r="S16" s="222">
        <v>0</v>
      </c>
      <c r="T16" s="222">
        <v>17246.629999999997</v>
      </c>
      <c r="U16" s="222">
        <v>0</v>
      </c>
      <c r="V16" s="222">
        <v>0</v>
      </c>
      <c r="W16" s="222">
        <v>847245.83999999973</v>
      </c>
      <c r="X16" s="222">
        <v>1648785.88</v>
      </c>
      <c r="Y16" s="222">
        <v>1234810.3800000004</v>
      </c>
      <c r="Z16" s="222">
        <v>0</v>
      </c>
      <c r="AA16" s="222">
        <v>0</v>
      </c>
      <c r="AB16" s="222">
        <v>16.940000000000001</v>
      </c>
      <c r="AC16" s="222">
        <v>162719.23000000004</v>
      </c>
      <c r="AD16" s="222">
        <v>0</v>
      </c>
      <c r="AE16" s="222">
        <v>0</v>
      </c>
      <c r="AF16" s="222">
        <v>39076.17</v>
      </c>
      <c r="AG16" s="222">
        <v>0</v>
      </c>
      <c r="AH16" s="222">
        <v>12.930000000000007</v>
      </c>
      <c r="AI16" s="222">
        <v>0</v>
      </c>
      <c r="AJ16" s="222">
        <v>0</v>
      </c>
      <c r="AK16" s="222">
        <v>304972.20000000007</v>
      </c>
      <c r="AL16" s="222">
        <v>180451.99999999994</v>
      </c>
      <c r="AM16" s="222">
        <v>310067.91000000003</v>
      </c>
      <c r="AN16" s="222">
        <v>431.19999999999982</v>
      </c>
      <c r="AO16" s="222">
        <v>8580.4799999999977</v>
      </c>
      <c r="AP16" s="222">
        <v>349784.12000000011</v>
      </c>
      <c r="AQ16" s="222">
        <v>221303.14999999997</v>
      </c>
      <c r="AR16" s="222">
        <v>749308.41999999969</v>
      </c>
      <c r="AS16" s="222">
        <v>633293.07999999996</v>
      </c>
      <c r="AT16" s="222">
        <v>12484.45</v>
      </c>
      <c r="AU16" s="222">
        <v>1380173.2900000007</v>
      </c>
      <c r="AV16" s="222">
        <v>41165.009999999995</v>
      </c>
      <c r="AW16" s="222">
        <v>538352.31000000006</v>
      </c>
      <c r="AX16" s="222">
        <v>79.25</v>
      </c>
      <c r="AY16" s="222">
        <v>2558.04</v>
      </c>
      <c r="AZ16" s="222">
        <v>15176.729999999994</v>
      </c>
      <c r="BA16" s="222">
        <v>0</v>
      </c>
      <c r="BB16" s="222">
        <v>0</v>
      </c>
      <c r="BC16" s="222">
        <v>527958.96000000008</v>
      </c>
      <c r="BD16" s="222">
        <v>413229.76999999996</v>
      </c>
      <c r="BE16" s="222">
        <v>-850.18000000000211</v>
      </c>
      <c r="BF16" s="222">
        <v>0</v>
      </c>
      <c r="BG16" s="222">
        <v>376807.88000000006</v>
      </c>
      <c r="BH16" s="222">
        <v>1130932.4599999997</v>
      </c>
      <c r="BI16" s="222">
        <v>94736.999999999985</v>
      </c>
      <c r="BJ16" s="222">
        <v>1620.02</v>
      </c>
      <c r="BK16" s="222">
        <v>175557.15000000002</v>
      </c>
      <c r="BL16" s="222">
        <v>1103246.7700000003</v>
      </c>
      <c r="BM16" s="222">
        <v>1794579.780000001</v>
      </c>
      <c r="BN16" s="222">
        <v>21648379.669999998</v>
      </c>
      <c r="BP16" t="s">
        <v>22</v>
      </c>
      <c r="BQ16" s="222">
        <f t="shared" si="4"/>
        <v>26832.008972999978</v>
      </c>
      <c r="BR16" s="222">
        <f t="shared" si="4"/>
        <v>5915.0622959999964</v>
      </c>
      <c r="BS16" s="222">
        <f t="shared" si="0"/>
        <v>55581.784752000036</v>
      </c>
      <c r="BT16" s="222">
        <f t="shared" si="0"/>
        <v>880.68540999999982</v>
      </c>
      <c r="BU16" s="222">
        <f t="shared" si="0"/>
        <v>34449.404067999996</v>
      </c>
      <c r="BV16" s="222">
        <f t="shared" si="0"/>
        <v>0</v>
      </c>
      <c r="BW16" s="222">
        <f t="shared" si="0"/>
        <v>7.5839639999999999</v>
      </c>
      <c r="BX16" s="222">
        <f t="shared" si="0"/>
        <v>2216.9945999999986</v>
      </c>
      <c r="BY16" s="222">
        <f t="shared" si="0"/>
        <v>155.21145600000003</v>
      </c>
      <c r="BZ16" s="222">
        <f t="shared" si="0"/>
        <v>28.418676000000001</v>
      </c>
      <c r="CA16" s="222">
        <f t="shared" si="0"/>
        <v>16117.371648000006</v>
      </c>
      <c r="CB16" s="222">
        <f t="shared" si="0"/>
        <v>1078.7746579999998</v>
      </c>
      <c r="CC16" s="222">
        <f t="shared" si="0"/>
        <v>0</v>
      </c>
      <c r="CD16" s="222">
        <f t="shared" si="0"/>
        <v>141.82257599999997</v>
      </c>
      <c r="CE16" s="222">
        <f t="shared" si="0"/>
        <v>0</v>
      </c>
      <c r="CF16" s="222">
        <f t="shared" si="0"/>
        <v>1981.4810369999996</v>
      </c>
      <c r="CG16" s="222">
        <f t="shared" si="0"/>
        <v>27.869119999999995</v>
      </c>
      <c r="CH16" s="222">
        <f t="shared" si="0"/>
        <v>0</v>
      </c>
      <c r="CI16" s="222">
        <f t="shared" si="1"/>
        <v>131.07438799999997</v>
      </c>
      <c r="CJ16" s="222">
        <f t="shared" si="1"/>
        <v>0</v>
      </c>
      <c r="CK16" s="222">
        <f t="shared" si="1"/>
        <v>0</v>
      </c>
      <c r="CL16" s="222">
        <f t="shared" si="1"/>
        <v>5507.0979599999982</v>
      </c>
      <c r="CM16" s="222">
        <f t="shared" si="1"/>
        <v>34294.746303999993</v>
      </c>
      <c r="CN16" s="222">
        <f t="shared" si="1"/>
        <v>33463.361298000011</v>
      </c>
      <c r="CO16" s="222">
        <f t="shared" si="1"/>
        <v>0</v>
      </c>
      <c r="CP16" s="222">
        <f t="shared" si="1"/>
        <v>0</v>
      </c>
      <c r="CQ16" s="222">
        <f t="shared" si="1"/>
        <v>0.12535600000000002</v>
      </c>
      <c r="CR16" s="222">
        <f t="shared" si="1"/>
        <v>455.61384400000009</v>
      </c>
      <c r="CS16" s="222">
        <f t="shared" si="1"/>
        <v>0</v>
      </c>
      <c r="CT16" s="222">
        <f t="shared" si="1"/>
        <v>0</v>
      </c>
      <c r="CU16" s="222">
        <f t="shared" si="1"/>
        <v>2059.3141589999996</v>
      </c>
      <c r="CV16" s="222">
        <f t="shared" si="1"/>
        <v>0</v>
      </c>
      <c r="CW16" s="222">
        <f t="shared" si="1"/>
        <v>1.3072230000000009</v>
      </c>
      <c r="CX16" s="222">
        <f t="shared" si="1"/>
        <v>0</v>
      </c>
      <c r="CY16" s="222">
        <f t="shared" si="2"/>
        <v>0</v>
      </c>
      <c r="CZ16" s="222">
        <f t="shared" si="2"/>
        <v>2134.8054000000006</v>
      </c>
      <c r="DA16" s="222">
        <f t="shared" si="2"/>
        <v>1010.5311999999997</v>
      </c>
      <c r="DB16" s="222">
        <f t="shared" si="2"/>
        <v>2821.6179810000003</v>
      </c>
      <c r="DC16" s="222">
        <f t="shared" si="2"/>
        <v>14.919519999999993</v>
      </c>
      <c r="DD16" s="222">
        <f t="shared" si="2"/>
        <v>120.12671999999998</v>
      </c>
      <c r="DE16" s="222">
        <f t="shared" si="2"/>
        <v>4582.1719720000019</v>
      </c>
      <c r="DF16" s="222">
        <f t="shared" si="2"/>
        <v>2102.3799249999997</v>
      </c>
      <c r="DG16" s="222">
        <f t="shared" si="2"/>
        <v>10864.972089999996</v>
      </c>
      <c r="DH16" s="222">
        <f t="shared" si="2"/>
        <v>7599.5169599999999</v>
      </c>
      <c r="DI16" s="222">
        <f t="shared" si="2"/>
        <v>23.720455000000001</v>
      </c>
      <c r="DJ16" s="222">
        <f t="shared" si="2"/>
        <v>9523.1957010000042</v>
      </c>
      <c r="DK16" s="222">
        <f t="shared" si="2"/>
        <v>3239.686287</v>
      </c>
      <c r="DL16" s="222">
        <f t="shared" si="2"/>
        <v>969.03415800000005</v>
      </c>
      <c r="DM16" s="222">
        <f t="shared" si="2"/>
        <v>8.7175000000000002E-2</v>
      </c>
      <c r="DN16" s="222">
        <f t="shared" si="2"/>
        <v>61.137156000000004</v>
      </c>
      <c r="DO16" s="222">
        <f t="shared" si="3"/>
        <v>91.060379999999967</v>
      </c>
      <c r="DP16" s="222">
        <f t="shared" si="3"/>
        <v>0</v>
      </c>
      <c r="DQ16" s="222">
        <f t="shared" si="3"/>
        <v>0</v>
      </c>
      <c r="DR16" s="222">
        <f t="shared" si="3"/>
        <v>4065.2839920000006</v>
      </c>
      <c r="DS16" s="222">
        <f t="shared" si="3"/>
        <v>4834.7883089999996</v>
      </c>
      <c r="DT16" s="222">
        <f t="shared" si="3"/>
        <v>-2.2954860000000057</v>
      </c>
      <c r="DU16" s="222">
        <f t="shared" si="3"/>
        <v>0</v>
      </c>
      <c r="DV16" s="222">
        <f t="shared" si="3"/>
        <v>6744.8610520000011</v>
      </c>
      <c r="DW16" s="222">
        <f t="shared" si="3"/>
        <v>1809.4919359999997</v>
      </c>
      <c r="DX16" s="222">
        <f t="shared" si="3"/>
        <v>151.57919999999999</v>
      </c>
      <c r="DY16" s="222">
        <f t="shared" si="3"/>
        <v>42.120519999999999</v>
      </c>
      <c r="DZ16" s="222">
        <f t="shared" si="3"/>
        <v>702.22860000000014</v>
      </c>
      <c r="EA16" s="222">
        <f t="shared" si="3"/>
        <v>5847.2078810000012</v>
      </c>
      <c r="EB16" s="222">
        <f t="shared" si="3"/>
        <v>67476.199728000036</v>
      </c>
      <c r="EC16" s="222">
        <f t="shared" si="5"/>
        <v>358157.54257800011</v>
      </c>
      <c r="ED16" s="34">
        <f t="shared" si="6"/>
        <v>7.7262792163227734E-2</v>
      </c>
      <c r="EE16" s="34">
        <f t="shared" si="7"/>
        <v>7.3899999999999993E-2</v>
      </c>
      <c r="EG16" s="160">
        <f t="shared" si="8"/>
        <v>7.3899999999999993E-2</v>
      </c>
      <c r="EI16" t="s">
        <v>22</v>
      </c>
      <c r="EJ16" s="34">
        <v>7.3899999999999993E-2</v>
      </c>
      <c r="EL16" t="s">
        <v>22</v>
      </c>
      <c r="EM16" s="160">
        <v>8.4099999999999994E-2</v>
      </c>
    </row>
    <row r="17" spans="1:143">
      <c r="A17" t="s">
        <v>23</v>
      </c>
      <c r="B17" s="222">
        <v>70385.49000000002</v>
      </c>
      <c r="C17" s="222">
        <v>6265.5300000000016</v>
      </c>
      <c r="D17" s="222">
        <v>105180.62000000016</v>
      </c>
      <c r="E17" s="222">
        <v>0</v>
      </c>
      <c r="F17" s="222">
        <v>16054.429999999989</v>
      </c>
      <c r="G17" s="222">
        <v>0</v>
      </c>
      <c r="H17" s="222">
        <v>8.26</v>
      </c>
      <c r="I17" s="222">
        <v>1790.0399999999997</v>
      </c>
      <c r="J17" s="222">
        <v>2478.829999999999</v>
      </c>
      <c r="K17" s="222">
        <v>493.25000000000011</v>
      </c>
      <c r="L17" s="222">
        <v>9461.0299999999916</v>
      </c>
      <c r="M17" s="222">
        <v>2144.4799999999996</v>
      </c>
      <c r="N17" s="222">
        <v>0</v>
      </c>
      <c r="O17" s="222">
        <v>41.579999999999991</v>
      </c>
      <c r="P17" s="222">
        <v>0</v>
      </c>
      <c r="Q17" s="222">
        <v>853.38000000000034</v>
      </c>
      <c r="R17" s="222">
        <v>85.06</v>
      </c>
      <c r="S17" s="222">
        <v>0</v>
      </c>
      <c r="T17" s="222">
        <v>2.4</v>
      </c>
      <c r="U17" s="222">
        <v>0</v>
      </c>
      <c r="V17" s="222">
        <v>0</v>
      </c>
      <c r="W17" s="222">
        <v>902.47000000000037</v>
      </c>
      <c r="X17" s="222">
        <v>1373.1900000000007</v>
      </c>
      <c r="Y17" s="222">
        <v>1166.1099999999997</v>
      </c>
      <c r="Z17" s="222">
        <v>0</v>
      </c>
      <c r="AA17" s="222">
        <v>0</v>
      </c>
      <c r="AB17" s="222">
        <v>14.76</v>
      </c>
      <c r="AC17" s="222">
        <v>7792.6299999999992</v>
      </c>
      <c r="AD17" s="222">
        <v>0</v>
      </c>
      <c r="AE17" s="222">
        <v>0</v>
      </c>
      <c r="AF17" s="222">
        <v>0</v>
      </c>
      <c r="AG17" s="222">
        <v>0</v>
      </c>
      <c r="AH17" s="222">
        <v>0</v>
      </c>
      <c r="AI17" s="222">
        <v>0</v>
      </c>
      <c r="AJ17" s="222">
        <v>0</v>
      </c>
      <c r="AK17" s="222">
        <v>2796.92</v>
      </c>
      <c r="AL17" s="222">
        <v>2361.670000000001</v>
      </c>
      <c r="AM17" s="222">
        <v>2833.55</v>
      </c>
      <c r="AN17" s="222">
        <v>7.0000000000000284E-2</v>
      </c>
      <c r="AO17" s="222">
        <v>102.26000000000002</v>
      </c>
      <c r="AP17" s="222">
        <v>10219.500000000004</v>
      </c>
      <c r="AQ17" s="222">
        <v>0</v>
      </c>
      <c r="AR17" s="222">
        <v>5318.54</v>
      </c>
      <c r="AS17" s="222">
        <v>7315.3</v>
      </c>
      <c r="AT17" s="222">
        <v>153.07</v>
      </c>
      <c r="AU17" s="222">
        <v>2888.83</v>
      </c>
      <c r="AV17" s="222">
        <v>86.789999999999992</v>
      </c>
      <c r="AW17" s="222">
        <v>3.94</v>
      </c>
      <c r="AX17" s="222">
        <v>0</v>
      </c>
      <c r="AY17" s="222">
        <v>23.05</v>
      </c>
      <c r="AZ17" s="222">
        <v>92.460000000000008</v>
      </c>
      <c r="BA17" s="222">
        <v>0</v>
      </c>
      <c r="BB17" s="222">
        <v>0</v>
      </c>
      <c r="BC17" s="222">
        <v>4858.2199999999993</v>
      </c>
      <c r="BD17" s="222">
        <v>3976.059999999999</v>
      </c>
      <c r="BE17" s="222">
        <v>13.009999999999991</v>
      </c>
      <c r="BF17" s="222">
        <v>0</v>
      </c>
      <c r="BG17" s="222">
        <v>3441.0300000000007</v>
      </c>
      <c r="BH17" s="222">
        <v>79.599999999999994</v>
      </c>
      <c r="BI17" s="222">
        <v>850.51999999999987</v>
      </c>
      <c r="BJ17" s="222">
        <v>18.02</v>
      </c>
      <c r="BK17" s="222">
        <v>187.50000000000003</v>
      </c>
      <c r="BL17" s="222">
        <v>2084.8099999999995</v>
      </c>
      <c r="BM17" s="222">
        <v>3877.66</v>
      </c>
      <c r="BN17" s="222">
        <v>280075.92000000022</v>
      </c>
      <c r="BP17" t="s">
        <v>23</v>
      </c>
      <c r="BQ17" s="222">
        <f t="shared" si="4"/>
        <v>2259.3742290000005</v>
      </c>
      <c r="BR17" s="222">
        <f t="shared" si="4"/>
        <v>65.161512000000016</v>
      </c>
      <c r="BS17" s="222">
        <f t="shared" si="0"/>
        <v>2703.1419340000039</v>
      </c>
      <c r="BT17" s="222">
        <f t="shared" si="0"/>
        <v>0</v>
      </c>
      <c r="BU17" s="222">
        <f t="shared" si="0"/>
        <v>499.29277299999967</v>
      </c>
      <c r="BV17" s="222">
        <f t="shared" si="0"/>
        <v>0</v>
      </c>
      <c r="BW17" s="222">
        <f t="shared" si="0"/>
        <v>7.1861999999999995E-2</v>
      </c>
      <c r="BX17" s="222">
        <f t="shared" si="0"/>
        <v>17.900399999999998</v>
      </c>
      <c r="BY17" s="222">
        <f t="shared" si="0"/>
        <v>0.99153199999999964</v>
      </c>
      <c r="BZ17" s="222">
        <f t="shared" si="0"/>
        <v>0.19730000000000006</v>
      </c>
      <c r="CA17" s="222">
        <f t="shared" si="0"/>
        <v>136.23883199999989</v>
      </c>
      <c r="CB17" s="222">
        <f t="shared" si="0"/>
        <v>9.8646079999999987</v>
      </c>
      <c r="CC17" s="222">
        <f t="shared" si="0"/>
        <v>0</v>
      </c>
      <c r="CD17" s="222">
        <f t="shared" si="0"/>
        <v>0.14968799999999996</v>
      </c>
      <c r="CE17" s="222">
        <f t="shared" si="0"/>
        <v>0</v>
      </c>
      <c r="CF17" s="222">
        <f t="shared" si="0"/>
        <v>4.0108860000000019</v>
      </c>
      <c r="CG17" s="222">
        <f t="shared" si="0"/>
        <v>2.7219200000000003</v>
      </c>
      <c r="CH17" s="222">
        <f t="shared" si="0"/>
        <v>0</v>
      </c>
      <c r="CI17" s="222">
        <f t="shared" si="1"/>
        <v>1.8239999999999999E-2</v>
      </c>
      <c r="CJ17" s="222">
        <f t="shared" si="1"/>
        <v>0</v>
      </c>
      <c r="CK17" s="222">
        <f t="shared" si="1"/>
        <v>0</v>
      </c>
      <c r="CL17" s="222">
        <f t="shared" si="1"/>
        <v>5.866055000000002</v>
      </c>
      <c r="CM17" s="222">
        <f t="shared" si="1"/>
        <v>28.562352000000015</v>
      </c>
      <c r="CN17" s="222">
        <f t="shared" si="1"/>
        <v>31.601580999999989</v>
      </c>
      <c r="CO17" s="222">
        <f t="shared" si="1"/>
        <v>0</v>
      </c>
      <c r="CP17" s="222">
        <f t="shared" si="1"/>
        <v>0</v>
      </c>
      <c r="CQ17" s="222">
        <f t="shared" si="1"/>
        <v>0.109224</v>
      </c>
      <c r="CR17" s="222">
        <f t="shared" si="1"/>
        <v>21.819363999999997</v>
      </c>
      <c r="CS17" s="222">
        <f t="shared" si="1"/>
        <v>0</v>
      </c>
      <c r="CT17" s="222">
        <f t="shared" si="1"/>
        <v>0</v>
      </c>
      <c r="CU17" s="222">
        <f t="shared" si="1"/>
        <v>0</v>
      </c>
      <c r="CV17" s="222">
        <f t="shared" si="1"/>
        <v>0</v>
      </c>
      <c r="CW17" s="222">
        <f t="shared" si="1"/>
        <v>0</v>
      </c>
      <c r="CX17" s="222">
        <f t="shared" si="1"/>
        <v>0</v>
      </c>
      <c r="CY17" s="222">
        <f t="shared" si="2"/>
        <v>0</v>
      </c>
      <c r="CZ17" s="222">
        <f t="shared" si="2"/>
        <v>19.578440000000001</v>
      </c>
      <c r="DA17" s="222">
        <f t="shared" si="2"/>
        <v>13.225352000000006</v>
      </c>
      <c r="DB17" s="222">
        <f t="shared" si="2"/>
        <v>25.785305000000005</v>
      </c>
      <c r="DC17" s="222">
        <f t="shared" si="2"/>
        <v>2.4220000000000096E-3</v>
      </c>
      <c r="DD17" s="222">
        <f t="shared" si="2"/>
        <v>1.4316400000000002</v>
      </c>
      <c r="DE17" s="222">
        <f t="shared" si="2"/>
        <v>133.87545000000006</v>
      </c>
      <c r="DF17" s="222">
        <f t="shared" si="2"/>
        <v>0</v>
      </c>
      <c r="DG17" s="222">
        <f t="shared" si="2"/>
        <v>77.118830000000003</v>
      </c>
      <c r="DH17" s="222">
        <f t="shared" si="2"/>
        <v>87.783600000000007</v>
      </c>
      <c r="DI17" s="222">
        <f t="shared" si="2"/>
        <v>0.29083300000000001</v>
      </c>
      <c r="DJ17" s="222">
        <f t="shared" si="2"/>
        <v>19.932926999999999</v>
      </c>
      <c r="DK17" s="222">
        <f t="shared" si="2"/>
        <v>6.8303729999999998</v>
      </c>
      <c r="DL17" s="222">
        <f t="shared" si="2"/>
        <v>7.0919999999999993E-3</v>
      </c>
      <c r="DM17" s="222">
        <f t="shared" si="2"/>
        <v>0</v>
      </c>
      <c r="DN17" s="222">
        <f t="shared" si="2"/>
        <v>0.55089500000000002</v>
      </c>
      <c r="DO17" s="222">
        <f t="shared" si="3"/>
        <v>0.55476000000000003</v>
      </c>
      <c r="DP17" s="222">
        <f t="shared" si="3"/>
        <v>0</v>
      </c>
      <c r="DQ17" s="222">
        <f t="shared" si="3"/>
        <v>0</v>
      </c>
      <c r="DR17" s="222">
        <f t="shared" si="3"/>
        <v>37.408293999999998</v>
      </c>
      <c r="DS17" s="222">
        <f t="shared" si="3"/>
        <v>46.519901999999988</v>
      </c>
      <c r="DT17" s="222">
        <f t="shared" si="3"/>
        <v>3.5126999999999978E-2</v>
      </c>
      <c r="DU17" s="222">
        <f t="shared" si="3"/>
        <v>0</v>
      </c>
      <c r="DV17" s="222">
        <f t="shared" si="3"/>
        <v>61.594437000000006</v>
      </c>
      <c r="DW17" s="222">
        <f t="shared" si="3"/>
        <v>0.12736</v>
      </c>
      <c r="DX17" s="222">
        <f t="shared" si="3"/>
        <v>1.3608319999999998</v>
      </c>
      <c r="DY17" s="222">
        <f t="shared" si="3"/>
        <v>0.46851999999999999</v>
      </c>
      <c r="DZ17" s="222">
        <f t="shared" si="3"/>
        <v>0.75000000000000011</v>
      </c>
      <c r="EA17" s="222">
        <f t="shared" si="3"/>
        <v>11.049492999999998</v>
      </c>
      <c r="EB17" s="222">
        <f t="shared" si="3"/>
        <v>145.800016</v>
      </c>
      <c r="EC17" s="222">
        <f t="shared" si="5"/>
        <v>6479.1761920000063</v>
      </c>
      <c r="ED17" s="34">
        <f t="shared" si="6"/>
        <v>1.39770683009533E-3</v>
      </c>
      <c r="EE17" s="34">
        <f t="shared" si="7"/>
        <v>1.2999999999999999E-3</v>
      </c>
      <c r="EG17" s="160">
        <f t="shared" si="8"/>
        <v>1.2999999999999999E-3</v>
      </c>
      <c r="EI17" t="s">
        <v>23</v>
      </c>
      <c r="EJ17" s="34">
        <v>1.2999999999999999E-3</v>
      </c>
      <c r="EL17" t="s">
        <v>23</v>
      </c>
      <c r="EM17" s="160">
        <v>1.2999999999999999E-3</v>
      </c>
    </row>
    <row r="18" spans="1:143">
      <c r="A18" t="s">
        <v>24</v>
      </c>
      <c r="B18" s="222">
        <v>6.9999999999999993E-2</v>
      </c>
      <c r="C18" s="222">
        <v>0</v>
      </c>
      <c r="D18" s="222">
        <v>0.39</v>
      </c>
      <c r="E18" s="222">
        <v>0</v>
      </c>
      <c r="F18" s="222">
        <v>398.81</v>
      </c>
      <c r="G18" s="222">
        <v>0</v>
      </c>
      <c r="H18" s="222">
        <v>0</v>
      </c>
      <c r="I18" s="222">
        <v>0</v>
      </c>
      <c r="J18" s="222">
        <v>0</v>
      </c>
      <c r="K18" s="222">
        <v>0</v>
      </c>
      <c r="L18" s="222">
        <v>0</v>
      </c>
      <c r="M18" s="222">
        <v>0</v>
      </c>
      <c r="N18" s="222">
        <v>0</v>
      </c>
      <c r="O18" s="222">
        <v>0</v>
      </c>
      <c r="P18" s="222">
        <v>0</v>
      </c>
      <c r="Q18" s="222">
        <v>0.13999999999999999</v>
      </c>
      <c r="R18" s="222">
        <v>0</v>
      </c>
      <c r="S18" s="222">
        <v>0</v>
      </c>
      <c r="T18" s="222">
        <v>0</v>
      </c>
      <c r="U18" s="222">
        <v>0</v>
      </c>
      <c r="V18" s="222">
        <v>0</v>
      </c>
      <c r="W18" s="222">
        <v>0.32</v>
      </c>
      <c r="X18" s="222">
        <v>0.40000000000000013</v>
      </c>
      <c r="Y18" s="222">
        <v>0.37</v>
      </c>
      <c r="Z18" s="222">
        <v>0</v>
      </c>
      <c r="AA18" s="222">
        <v>0</v>
      </c>
      <c r="AB18" s="222">
        <v>0</v>
      </c>
      <c r="AC18" s="222">
        <v>0</v>
      </c>
      <c r="AD18" s="222">
        <v>0</v>
      </c>
      <c r="AE18" s="222">
        <v>0</v>
      </c>
      <c r="AF18" s="222">
        <v>0</v>
      </c>
      <c r="AG18" s="222">
        <v>0</v>
      </c>
      <c r="AH18" s="222">
        <v>0</v>
      </c>
      <c r="AI18" s="222">
        <v>0</v>
      </c>
      <c r="AJ18" s="222">
        <v>0</v>
      </c>
      <c r="AK18" s="222">
        <v>0</v>
      </c>
      <c r="AL18" s="222">
        <v>0.45000000000000007</v>
      </c>
      <c r="AM18" s="222">
        <v>0</v>
      </c>
      <c r="AN18" s="222">
        <v>0</v>
      </c>
      <c r="AO18" s="222">
        <v>0.11</v>
      </c>
      <c r="AP18" s="222">
        <v>1.7000000000000006</v>
      </c>
      <c r="AQ18" s="222">
        <v>0</v>
      </c>
      <c r="AR18" s="222">
        <v>0</v>
      </c>
      <c r="AS18" s="222">
        <v>0.05</v>
      </c>
      <c r="AT18" s="222">
        <v>0</v>
      </c>
      <c r="AU18" s="222">
        <v>0</v>
      </c>
      <c r="AV18" s="222">
        <v>0</v>
      </c>
      <c r="AW18" s="222">
        <v>0</v>
      </c>
      <c r="AX18" s="222">
        <v>0</v>
      </c>
      <c r="AY18" s="222">
        <v>0</v>
      </c>
      <c r="AZ18" s="222">
        <v>0</v>
      </c>
      <c r="BA18" s="222">
        <v>0</v>
      </c>
      <c r="BB18" s="222">
        <v>0</v>
      </c>
      <c r="BC18" s="222">
        <v>0</v>
      </c>
      <c r="BD18" s="222">
        <v>0</v>
      </c>
      <c r="BE18" s="222">
        <v>0</v>
      </c>
      <c r="BF18" s="222">
        <v>0</v>
      </c>
      <c r="BG18" s="222">
        <v>0</v>
      </c>
      <c r="BH18" s="222">
        <v>0</v>
      </c>
      <c r="BI18" s="222">
        <v>0</v>
      </c>
      <c r="BJ18" s="222">
        <v>0</v>
      </c>
      <c r="BK18" s="222">
        <v>0.09</v>
      </c>
      <c r="BL18" s="222">
        <v>0</v>
      </c>
      <c r="BM18" s="222">
        <v>0</v>
      </c>
      <c r="BN18" s="222">
        <v>402.89999999999992</v>
      </c>
      <c r="BP18" t="s">
        <v>24</v>
      </c>
      <c r="BQ18" s="222">
        <f t="shared" si="4"/>
        <v>2.2469999999999994E-3</v>
      </c>
      <c r="BR18" s="222">
        <f t="shared" si="4"/>
        <v>0</v>
      </c>
      <c r="BS18" s="222">
        <f t="shared" si="0"/>
        <v>1.0023000000000001E-2</v>
      </c>
      <c r="BT18" s="222">
        <f t="shared" si="0"/>
        <v>0</v>
      </c>
      <c r="BU18" s="222">
        <f t="shared" si="0"/>
        <v>12.402991</v>
      </c>
      <c r="BV18" s="222">
        <f t="shared" si="0"/>
        <v>0</v>
      </c>
      <c r="BW18" s="222">
        <f t="shared" si="0"/>
        <v>0</v>
      </c>
      <c r="BX18" s="222">
        <f t="shared" si="0"/>
        <v>0</v>
      </c>
      <c r="BY18" s="222">
        <f t="shared" si="0"/>
        <v>0</v>
      </c>
      <c r="BZ18" s="222">
        <f t="shared" si="0"/>
        <v>0</v>
      </c>
      <c r="CA18" s="222">
        <f t="shared" si="0"/>
        <v>0</v>
      </c>
      <c r="CB18" s="222">
        <f t="shared" si="0"/>
        <v>0</v>
      </c>
      <c r="CC18" s="222">
        <f t="shared" si="0"/>
        <v>0</v>
      </c>
      <c r="CD18" s="222">
        <f t="shared" si="0"/>
        <v>0</v>
      </c>
      <c r="CE18" s="222">
        <f t="shared" si="0"/>
        <v>0</v>
      </c>
      <c r="CF18" s="222">
        <f t="shared" si="0"/>
        <v>6.5799999999999995E-4</v>
      </c>
      <c r="CG18" s="222">
        <f t="shared" si="0"/>
        <v>0</v>
      </c>
      <c r="CH18" s="222">
        <f t="shared" si="0"/>
        <v>0</v>
      </c>
      <c r="CI18" s="222">
        <f t="shared" si="1"/>
        <v>0</v>
      </c>
      <c r="CJ18" s="222">
        <f t="shared" si="1"/>
        <v>0</v>
      </c>
      <c r="CK18" s="222">
        <f t="shared" si="1"/>
        <v>0</v>
      </c>
      <c r="CL18" s="222">
        <f t="shared" si="1"/>
        <v>2.0799999999999998E-3</v>
      </c>
      <c r="CM18" s="222">
        <f t="shared" si="1"/>
        <v>8.3200000000000027E-3</v>
      </c>
      <c r="CN18" s="222">
        <f t="shared" si="1"/>
        <v>1.0026999999999999E-2</v>
      </c>
      <c r="CO18" s="222">
        <f t="shared" si="1"/>
        <v>0</v>
      </c>
      <c r="CP18" s="222">
        <f t="shared" si="1"/>
        <v>0</v>
      </c>
      <c r="CQ18" s="222">
        <f t="shared" si="1"/>
        <v>0</v>
      </c>
      <c r="CR18" s="222">
        <f t="shared" si="1"/>
        <v>0</v>
      </c>
      <c r="CS18" s="222">
        <f t="shared" si="1"/>
        <v>0</v>
      </c>
      <c r="CT18" s="222">
        <f t="shared" si="1"/>
        <v>0</v>
      </c>
      <c r="CU18" s="222">
        <f t="shared" si="1"/>
        <v>0</v>
      </c>
      <c r="CV18" s="222">
        <f t="shared" si="1"/>
        <v>0</v>
      </c>
      <c r="CW18" s="222">
        <f t="shared" si="1"/>
        <v>0</v>
      </c>
      <c r="CX18" s="222">
        <f t="shared" si="1"/>
        <v>0</v>
      </c>
      <c r="CY18" s="222">
        <f t="shared" si="2"/>
        <v>0</v>
      </c>
      <c r="CZ18" s="222">
        <f t="shared" si="2"/>
        <v>0</v>
      </c>
      <c r="DA18" s="222">
        <f t="shared" si="2"/>
        <v>2.5200000000000005E-3</v>
      </c>
      <c r="DB18" s="222">
        <f t="shared" si="2"/>
        <v>0</v>
      </c>
      <c r="DC18" s="222">
        <f t="shared" si="2"/>
        <v>0</v>
      </c>
      <c r="DD18" s="222">
        <f t="shared" si="2"/>
        <v>1.5400000000000001E-3</v>
      </c>
      <c r="DE18" s="222">
        <f t="shared" si="2"/>
        <v>2.2270000000000009E-2</v>
      </c>
      <c r="DF18" s="222">
        <f t="shared" si="2"/>
        <v>0</v>
      </c>
      <c r="DG18" s="222">
        <f t="shared" si="2"/>
        <v>0</v>
      </c>
      <c r="DH18" s="222">
        <f t="shared" si="2"/>
        <v>6.0000000000000006E-4</v>
      </c>
      <c r="DI18" s="222">
        <f t="shared" si="2"/>
        <v>0</v>
      </c>
      <c r="DJ18" s="222">
        <f t="shared" si="2"/>
        <v>0</v>
      </c>
      <c r="DK18" s="222">
        <f t="shared" si="2"/>
        <v>0</v>
      </c>
      <c r="DL18" s="222">
        <f t="shared" si="2"/>
        <v>0</v>
      </c>
      <c r="DM18" s="222">
        <f t="shared" si="2"/>
        <v>0</v>
      </c>
      <c r="DN18" s="222">
        <f t="shared" si="2"/>
        <v>0</v>
      </c>
      <c r="DO18" s="222">
        <f t="shared" si="3"/>
        <v>0</v>
      </c>
      <c r="DP18" s="222">
        <f t="shared" si="3"/>
        <v>0</v>
      </c>
      <c r="DQ18" s="222">
        <f t="shared" si="3"/>
        <v>0</v>
      </c>
      <c r="DR18" s="222">
        <f t="shared" si="3"/>
        <v>0</v>
      </c>
      <c r="DS18" s="222">
        <f t="shared" si="3"/>
        <v>0</v>
      </c>
      <c r="DT18" s="222">
        <f t="shared" si="3"/>
        <v>0</v>
      </c>
      <c r="DU18" s="222">
        <f t="shared" si="3"/>
        <v>0</v>
      </c>
      <c r="DV18" s="222">
        <f t="shared" si="3"/>
        <v>0</v>
      </c>
      <c r="DW18" s="222">
        <f t="shared" si="3"/>
        <v>0</v>
      </c>
      <c r="DX18" s="222">
        <f t="shared" si="3"/>
        <v>0</v>
      </c>
      <c r="DY18" s="222">
        <f t="shared" si="3"/>
        <v>0</v>
      </c>
      <c r="DZ18" s="222">
        <f t="shared" si="3"/>
        <v>3.5999999999999997E-4</v>
      </c>
      <c r="EA18" s="222">
        <f t="shared" si="3"/>
        <v>0</v>
      </c>
      <c r="EB18" s="222">
        <f t="shared" si="3"/>
        <v>0</v>
      </c>
      <c r="EC18" s="222">
        <f t="shared" si="5"/>
        <v>12.463635999999999</v>
      </c>
      <c r="ED18" s="34">
        <f t="shared" si="6"/>
        <v>2.6886919955243012E-6</v>
      </c>
      <c r="EE18" s="34">
        <f t="shared" si="7"/>
        <v>0</v>
      </c>
      <c r="EG18" s="160">
        <f t="shared" si="8"/>
        <v>0</v>
      </c>
      <c r="EI18" t="s">
        <v>24</v>
      </c>
      <c r="EJ18" s="34">
        <v>0</v>
      </c>
      <c r="EL18" t="s">
        <v>24</v>
      </c>
      <c r="EM18" s="160">
        <v>0</v>
      </c>
    </row>
    <row r="19" spans="1:143">
      <c r="A19" t="s">
        <v>27</v>
      </c>
      <c r="B19" s="222">
        <v>805.86999999999978</v>
      </c>
      <c r="C19" s="222">
        <v>131.01</v>
      </c>
      <c r="D19" s="222">
        <v>3903.7000000000035</v>
      </c>
      <c r="E19" s="222">
        <v>0</v>
      </c>
      <c r="F19" s="222">
        <v>4366.4200000000028</v>
      </c>
      <c r="G19" s="222">
        <v>0</v>
      </c>
      <c r="H19" s="222">
        <v>0.97</v>
      </c>
      <c r="I19" s="222">
        <v>163.49</v>
      </c>
      <c r="J19" s="222">
        <v>219.70000000000005</v>
      </c>
      <c r="K19" s="222">
        <v>43.53</v>
      </c>
      <c r="L19" s="222">
        <v>826.22999999999843</v>
      </c>
      <c r="M19" s="222">
        <v>190.75999999999993</v>
      </c>
      <c r="N19" s="222">
        <v>0</v>
      </c>
      <c r="O19" s="222">
        <v>1.68</v>
      </c>
      <c r="P19" s="222">
        <v>0</v>
      </c>
      <c r="Q19" s="222">
        <v>183.67999999999995</v>
      </c>
      <c r="R19" s="222">
        <v>5.48</v>
      </c>
      <c r="S19" s="222">
        <v>0</v>
      </c>
      <c r="T19" s="222">
        <v>0.1</v>
      </c>
      <c r="U19" s="222">
        <v>0</v>
      </c>
      <c r="V19" s="222">
        <v>0</v>
      </c>
      <c r="W19" s="222">
        <v>39.45000000000001</v>
      </c>
      <c r="X19" s="222">
        <v>68.350000000000009</v>
      </c>
      <c r="Y19" s="222">
        <v>52.27</v>
      </c>
      <c r="Z19" s="222">
        <v>0</v>
      </c>
      <c r="AA19" s="222">
        <v>0</v>
      </c>
      <c r="AB19" s="222">
        <v>0.95</v>
      </c>
      <c r="AC19" s="222">
        <v>451.85999999999979</v>
      </c>
      <c r="AD19" s="222">
        <v>0</v>
      </c>
      <c r="AE19" s="222">
        <v>0</v>
      </c>
      <c r="AF19" s="222">
        <v>0</v>
      </c>
      <c r="AG19" s="222">
        <v>0</v>
      </c>
      <c r="AH19" s="222">
        <v>0</v>
      </c>
      <c r="AI19" s="222">
        <v>0</v>
      </c>
      <c r="AJ19" s="222">
        <v>0</v>
      </c>
      <c r="AK19" s="222">
        <v>252.52000000000007</v>
      </c>
      <c r="AL19" s="222">
        <v>142.03000000000003</v>
      </c>
      <c r="AM19" s="222">
        <v>254.17999999999998</v>
      </c>
      <c r="AN19" s="222">
        <v>0.37</v>
      </c>
      <c r="AO19" s="222">
        <v>14.4</v>
      </c>
      <c r="AP19" s="222">
        <v>512.15999999999963</v>
      </c>
      <c r="AQ19" s="222">
        <v>0</v>
      </c>
      <c r="AR19" s="222">
        <v>468.98</v>
      </c>
      <c r="AS19" s="222">
        <v>16.489999999999998</v>
      </c>
      <c r="AT19" s="222">
        <v>0</v>
      </c>
      <c r="AU19" s="222">
        <v>279.26000000000005</v>
      </c>
      <c r="AV19" s="222">
        <v>7.8400000000000007</v>
      </c>
      <c r="AW19" s="222">
        <v>0.16999999999999998</v>
      </c>
      <c r="AX19" s="222">
        <v>0</v>
      </c>
      <c r="AY19" s="222">
        <v>2.59</v>
      </c>
      <c r="AZ19" s="222">
        <v>8.44</v>
      </c>
      <c r="BA19" s="222">
        <v>0</v>
      </c>
      <c r="BB19" s="222">
        <v>0</v>
      </c>
      <c r="BC19" s="222">
        <v>447.16</v>
      </c>
      <c r="BD19" s="222">
        <v>289.33000000000004</v>
      </c>
      <c r="BE19" s="222">
        <v>14.820000000000002</v>
      </c>
      <c r="BF19" s="222">
        <v>0</v>
      </c>
      <c r="BG19" s="222">
        <v>307.16000000000008</v>
      </c>
      <c r="BH19" s="222">
        <v>10.54</v>
      </c>
      <c r="BI19" s="222">
        <v>73.939999999999984</v>
      </c>
      <c r="BJ19" s="222">
        <v>0.04</v>
      </c>
      <c r="BK19" s="222">
        <v>8.15</v>
      </c>
      <c r="BL19" s="222">
        <v>206.95999999999987</v>
      </c>
      <c r="BM19" s="222">
        <v>364.17000000000007</v>
      </c>
      <c r="BN19" s="222">
        <v>15137.200000000012</v>
      </c>
      <c r="BP19" t="s">
        <v>27</v>
      </c>
      <c r="BQ19" s="222">
        <f t="shared" si="4"/>
        <v>25.86842699999999</v>
      </c>
      <c r="BR19" s="222">
        <f t="shared" si="4"/>
        <v>1.3625039999999999</v>
      </c>
      <c r="BS19" s="222">
        <f t="shared" si="0"/>
        <v>100.32509000000009</v>
      </c>
      <c r="BT19" s="222">
        <f t="shared" si="0"/>
        <v>0</v>
      </c>
      <c r="BU19" s="222">
        <f t="shared" si="0"/>
        <v>135.79566200000008</v>
      </c>
      <c r="BV19" s="222">
        <f t="shared" si="0"/>
        <v>0</v>
      </c>
      <c r="BW19" s="222">
        <f t="shared" si="0"/>
        <v>8.4389999999999986E-3</v>
      </c>
      <c r="BX19" s="222">
        <f t="shared" si="0"/>
        <v>1.6349</v>
      </c>
      <c r="BY19" s="222">
        <f t="shared" si="0"/>
        <v>8.7880000000000028E-2</v>
      </c>
      <c r="BZ19" s="222">
        <f t="shared" si="0"/>
        <v>1.7412E-2</v>
      </c>
      <c r="CA19" s="222">
        <f t="shared" si="0"/>
        <v>11.897711999999977</v>
      </c>
      <c r="CB19" s="222">
        <f t="shared" si="0"/>
        <v>0.87749599999999972</v>
      </c>
      <c r="CC19" s="222">
        <f t="shared" si="0"/>
        <v>0</v>
      </c>
      <c r="CD19" s="222">
        <f t="shared" si="0"/>
        <v>6.0479999999999996E-3</v>
      </c>
      <c r="CE19" s="222">
        <f t="shared" si="0"/>
        <v>0</v>
      </c>
      <c r="CF19" s="222">
        <f t="shared" si="0"/>
        <v>0.86329599999999984</v>
      </c>
      <c r="CG19" s="222">
        <f t="shared" si="0"/>
        <v>0.17536000000000002</v>
      </c>
      <c r="CH19" s="222">
        <f t="shared" ref="CH19:CW29" si="9">CH$2*S19</f>
        <v>0</v>
      </c>
      <c r="CI19" s="222">
        <f t="shared" si="1"/>
        <v>7.6000000000000004E-4</v>
      </c>
      <c r="CJ19" s="222">
        <f t="shared" si="1"/>
        <v>0</v>
      </c>
      <c r="CK19" s="222">
        <f t="shared" si="1"/>
        <v>0</v>
      </c>
      <c r="CL19" s="222">
        <f t="shared" si="1"/>
        <v>0.25642500000000007</v>
      </c>
      <c r="CM19" s="222">
        <f t="shared" si="1"/>
        <v>1.4216800000000001</v>
      </c>
      <c r="CN19" s="222">
        <f t="shared" si="1"/>
        <v>1.416517</v>
      </c>
      <c r="CO19" s="222">
        <f t="shared" si="1"/>
        <v>0</v>
      </c>
      <c r="CP19" s="222">
        <f t="shared" si="1"/>
        <v>0</v>
      </c>
      <c r="CQ19" s="222">
        <f t="shared" si="1"/>
        <v>7.0299999999999998E-3</v>
      </c>
      <c r="CR19" s="222">
        <f t="shared" si="1"/>
        <v>1.2652079999999994</v>
      </c>
      <c r="CS19" s="222">
        <f t="shared" si="1"/>
        <v>0</v>
      </c>
      <c r="CT19" s="222">
        <f t="shared" si="1"/>
        <v>0</v>
      </c>
      <c r="CU19" s="222">
        <f t="shared" si="1"/>
        <v>0</v>
      </c>
      <c r="CV19" s="222">
        <f t="shared" si="1"/>
        <v>0</v>
      </c>
      <c r="CW19" s="222">
        <f t="shared" si="1"/>
        <v>0</v>
      </c>
      <c r="CX19" s="222">
        <f t="shared" ref="CX19:DM29" si="10">CX$2*AI19</f>
        <v>0</v>
      </c>
      <c r="CY19" s="222">
        <f t="shared" si="2"/>
        <v>0</v>
      </c>
      <c r="CZ19" s="222">
        <f t="shared" si="2"/>
        <v>1.7676400000000005</v>
      </c>
      <c r="DA19" s="222">
        <f t="shared" si="2"/>
        <v>0.79536800000000019</v>
      </c>
      <c r="DB19" s="222">
        <f t="shared" si="2"/>
        <v>2.3130379999999997</v>
      </c>
      <c r="DC19" s="222">
        <f t="shared" si="2"/>
        <v>1.2801999999999999E-2</v>
      </c>
      <c r="DD19" s="222">
        <f t="shared" si="2"/>
        <v>0.2016</v>
      </c>
      <c r="DE19" s="222">
        <f t="shared" si="2"/>
        <v>6.7092959999999957</v>
      </c>
      <c r="DF19" s="222">
        <f t="shared" si="2"/>
        <v>0</v>
      </c>
      <c r="DG19" s="222">
        <f t="shared" si="2"/>
        <v>6.8002100000000008</v>
      </c>
      <c r="DH19" s="222">
        <f t="shared" si="2"/>
        <v>0.19787999999999997</v>
      </c>
      <c r="DI19" s="222">
        <f t="shared" si="2"/>
        <v>0</v>
      </c>
      <c r="DJ19" s="222">
        <f t="shared" si="2"/>
        <v>1.9268940000000003</v>
      </c>
      <c r="DK19" s="222">
        <f t="shared" si="2"/>
        <v>0.61700800000000011</v>
      </c>
      <c r="DL19" s="222">
        <f t="shared" si="2"/>
        <v>3.0599999999999996E-4</v>
      </c>
      <c r="DM19" s="222">
        <f t="shared" si="2"/>
        <v>0</v>
      </c>
      <c r="DN19" s="222">
        <f t="shared" ref="DN19:EB29" si="11">DN$2*AY19</f>
        <v>6.1900999999999998E-2</v>
      </c>
      <c r="DO19" s="222">
        <f t="shared" si="3"/>
        <v>5.0639999999999998E-2</v>
      </c>
      <c r="DP19" s="222">
        <f t="shared" si="3"/>
        <v>0</v>
      </c>
      <c r="DQ19" s="222">
        <f t="shared" si="3"/>
        <v>0</v>
      </c>
      <c r="DR19" s="222">
        <f t="shared" si="3"/>
        <v>3.4431320000000003</v>
      </c>
      <c r="DS19" s="222">
        <f t="shared" si="3"/>
        <v>3.3851610000000005</v>
      </c>
      <c r="DT19" s="222">
        <f t="shared" si="3"/>
        <v>4.0014000000000008E-2</v>
      </c>
      <c r="DU19" s="222">
        <f t="shared" si="3"/>
        <v>0</v>
      </c>
      <c r="DV19" s="222">
        <f t="shared" si="3"/>
        <v>5.4981640000000009</v>
      </c>
      <c r="DW19" s="222">
        <f t="shared" si="3"/>
        <v>1.6864000000000001E-2</v>
      </c>
      <c r="DX19" s="222">
        <f t="shared" si="3"/>
        <v>0.11830399999999998</v>
      </c>
      <c r="DY19" s="222">
        <f t="shared" si="3"/>
        <v>1.0399999999999999E-3</v>
      </c>
      <c r="DZ19" s="222">
        <f t="shared" si="3"/>
        <v>3.2600000000000004E-2</v>
      </c>
      <c r="EA19" s="222">
        <f t="shared" si="3"/>
        <v>1.0968879999999992</v>
      </c>
      <c r="EB19" s="222">
        <f t="shared" si="3"/>
        <v>13.692792000000003</v>
      </c>
      <c r="EC19" s="222">
        <f t="shared" si="5"/>
        <v>332.06738799999999</v>
      </c>
      <c r="ED19" s="34">
        <f t="shared" si="6"/>
        <v>7.1634547742750379E-5</v>
      </c>
      <c r="EE19" s="34">
        <f t="shared" si="7"/>
        <v>1E-4</v>
      </c>
      <c r="EG19" s="160">
        <f t="shared" si="8"/>
        <v>1E-4</v>
      </c>
      <c r="EI19" t="s">
        <v>27</v>
      </c>
      <c r="EJ19" s="34">
        <v>1E-4</v>
      </c>
      <c r="EL19" t="s">
        <v>27</v>
      </c>
      <c r="EM19" s="160">
        <v>1E-4</v>
      </c>
    </row>
    <row r="20" spans="1:143">
      <c r="A20" t="s">
        <v>30</v>
      </c>
      <c r="B20" s="222">
        <v>51341.679999999978</v>
      </c>
      <c r="C20" s="222">
        <v>447.13</v>
      </c>
      <c r="D20" s="222">
        <v>3566.330000000004</v>
      </c>
      <c r="E20" s="222">
        <v>0</v>
      </c>
      <c r="F20" s="222">
        <v>17846.899999999994</v>
      </c>
      <c r="G20" s="222">
        <v>0</v>
      </c>
      <c r="H20" s="222">
        <v>1.62</v>
      </c>
      <c r="I20" s="222">
        <v>317.55000000000007</v>
      </c>
      <c r="J20" s="222">
        <v>430.51000000000016</v>
      </c>
      <c r="K20" s="222">
        <v>85.75</v>
      </c>
      <c r="L20" s="222">
        <v>1641.9199999999976</v>
      </c>
      <c r="M20" s="222">
        <v>374.46</v>
      </c>
      <c r="N20" s="222">
        <v>0</v>
      </c>
      <c r="O20" s="222">
        <v>5.0400000000000009</v>
      </c>
      <c r="P20" s="222">
        <v>0</v>
      </c>
      <c r="Q20" s="222">
        <v>92.200000000000017</v>
      </c>
      <c r="R20" s="222">
        <v>0.7</v>
      </c>
      <c r="S20" s="222">
        <v>0</v>
      </c>
      <c r="T20" s="222">
        <v>0.79</v>
      </c>
      <c r="U20" s="222">
        <v>0</v>
      </c>
      <c r="V20" s="222">
        <v>0</v>
      </c>
      <c r="W20" s="222">
        <v>155.91999999999996</v>
      </c>
      <c r="X20" s="222">
        <v>235.92000000000007</v>
      </c>
      <c r="Y20" s="222">
        <v>211.5999999999998</v>
      </c>
      <c r="Z20" s="222">
        <v>0</v>
      </c>
      <c r="AA20" s="222">
        <v>0</v>
      </c>
      <c r="AB20" s="222">
        <v>1.53</v>
      </c>
      <c r="AC20" s="222">
        <v>182.46000000000004</v>
      </c>
      <c r="AD20" s="222">
        <v>0</v>
      </c>
      <c r="AE20" s="222">
        <v>0</v>
      </c>
      <c r="AF20" s="222">
        <v>0</v>
      </c>
      <c r="AG20" s="222">
        <v>0</v>
      </c>
      <c r="AH20" s="222">
        <v>0</v>
      </c>
      <c r="AI20" s="222">
        <v>0</v>
      </c>
      <c r="AJ20" s="222">
        <v>0</v>
      </c>
      <c r="AK20" s="222">
        <v>495.05</v>
      </c>
      <c r="AL20" s="222">
        <v>345.34999999999991</v>
      </c>
      <c r="AM20" s="222">
        <v>497.7099999999997</v>
      </c>
      <c r="AN20" s="222">
        <v>-5.9399999999999995</v>
      </c>
      <c r="AO20" s="222">
        <v>21.119999999999997</v>
      </c>
      <c r="AP20" s="222">
        <v>752.50999999999965</v>
      </c>
      <c r="AQ20" s="222">
        <v>0</v>
      </c>
      <c r="AR20" s="222">
        <v>925.30000000000041</v>
      </c>
      <c r="AS20" s="222">
        <v>30.220000000000002</v>
      </c>
      <c r="AT20" s="222">
        <v>12.76</v>
      </c>
      <c r="AU20" s="222">
        <v>511.5100000000001</v>
      </c>
      <c r="AV20" s="222">
        <v>12.799999999999999</v>
      </c>
      <c r="AW20" s="222">
        <v>1.0200000000000002</v>
      </c>
      <c r="AX20" s="222">
        <v>0</v>
      </c>
      <c r="AY20" s="222">
        <v>4.0199999999999996</v>
      </c>
      <c r="AZ20" s="222">
        <v>16.119999999999997</v>
      </c>
      <c r="BA20" s="222">
        <v>0</v>
      </c>
      <c r="BB20" s="222">
        <v>0</v>
      </c>
      <c r="BC20" s="222">
        <v>867.62999999999988</v>
      </c>
      <c r="BD20" s="222">
        <v>614.93000000000006</v>
      </c>
      <c r="BE20" s="222">
        <v>15.81</v>
      </c>
      <c r="BF20" s="222">
        <v>0</v>
      </c>
      <c r="BG20" s="222">
        <v>599.02000000000044</v>
      </c>
      <c r="BH20" s="222">
        <v>17.98</v>
      </c>
      <c r="BI20" s="222">
        <v>144.59999999999997</v>
      </c>
      <c r="BJ20" s="222">
        <v>1.47</v>
      </c>
      <c r="BK20" s="222">
        <v>35.979999999999997</v>
      </c>
      <c r="BL20" s="222">
        <v>375.89999999999992</v>
      </c>
      <c r="BM20" s="222">
        <v>692.49</v>
      </c>
      <c r="BN20" s="222">
        <v>83925.369999999966</v>
      </c>
      <c r="BP20" t="s">
        <v>30</v>
      </c>
      <c r="BQ20" s="222">
        <f t="shared" si="4"/>
        <v>1648.067927999999</v>
      </c>
      <c r="BR20" s="222">
        <f t="shared" si="4"/>
        <v>4.6501519999999994</v>
      </c>
      <c r="BS20" s="222">
        <f t="shared" si="4"/>
        <v>91.65468100000011</v>
      </c>
      <c r="BT20" s="222">
        <f t="shared" si="4"/>
        <v>0</v>
      </c>
      <c r="BU20" s="222">
        <f t="shared" si="4"/>
        <v>555.03858999999977</v>
      </c>
      <c r="BV20" s="222">
        <f t="shared" si="4"/>
        <v>0</v>
      </c>
      <c r="BW20" s="222">
        <f t="shared" si="4"/>
        <v>1.4094000000000001E-2</v>
      </c>
      <c r="BX20" s="222">
        <f t="shared" si="4"/>
        <v>3.1755000000000009</v>
      </c>
      <c r="BY20" s="222">
        <f t="shared" si="4"/>
        <v>0.17220400000000008</v>
      </c>
      <c r="BZ20" s="222">
        <f t="shared" si="4"/>
        <v>3.4300000000000004E-2</v>
      </c>
      <c r="CA20" s="222">
        <f t="shared" si="4"/>
        <v>23.643647999999963</v>
      </c>
      <c r="CB20" s="222">
        <f t="shared" si="4"/>
        <v>1.7225159999999999</v>
      </c>
      <c r="CC20" s="222">
        <f t="shared" si="4"/>
        <v>0</v>
      </c>
      <c r="CD20" s="222">
        <f t="shared" si="4"/>
        <v>1.8144000000000004E-2</v>
      </c>
      <c r="CE20" s="222">
        <f t="shared" si="4"/>
        <v>0</v>
      </c>
      <c r="CF20" s="222">
        <f t="shared" si="4"/>
        <v>0.43334000000000011</v>
      </c>
      <c r="CG20" s="222">
        <f t="shared" ref="CG20:CG29" si="12">CG$2*R20</f>
        <v>2.24E-2</v>
      </c>
      <c r="CH20" s="222">
        <f t="shared" si="9"/>
        <v>0</v>
      </c>
      <c r="CI20" s="222">
        <f t="shared" si="9"/>
        <v>6.0040000000000007E-3</v>
      </c>
      <c r="CJ20" s="222">
        <f t="shared" si="9"/>
        <v>0</v>
      </c>
      <c r="CK20" s="222">
        <f t="shared" si="9"/>
        <v>0</v>
      </c>
      <c r="CL20" s="222">
        <f t="shared" si="9"/>
        <v>1.0134799999999997</v>
      </c>
      <c r="CM20" s="222">
        <f t="shared" si="9"/>
        <v>4.9071360000000013</v>
      </c>
      <c r="CN20" s="222">
        <f t="shared" si="9"/>
        <v>5.7343599999999944</v>
      </c>
      <c r="CO20" s="222">
        <f t="shared" si="9"/>
        <v>0</v>
      </c>
      <c r="CP20" s="222">
        <f t="shared" si="9"/>
        <v>0</v>
      </c>
      <c r="CQ20" s="222">
        <f t="shared" si="9"/>
        <v>1.1322E-2</v>
      </c>
      <c r="CR20" s="222">
        <f t="shared" si="9"/>
        <v>0.51088800000000012</v>
      </c>
      <c r="CS20" s="222">
        <f t="shared" si="9"/>
        <v>0</v>
      </c>
      <c r="CT20" s="222">
        <f t="shared" si="9"/>
        <v>0</v>
      </c>
      <c r="CU20" s="222">
        <f t="shared" si="9"/>
        <v>0</v>
      </c>
      <c r="CV20" s="222">
        <f t="shared" si="9"/>
        <v>0</v>
      </c>
      <c r="CW20" s="222">
        <f t="shared" si="9"/>
        <v>0</v>
      </c>
      <c r="CX20" s="222">
        <f t="shared" si="10"/>
        <v>0</v>
      </c>
      <c r="CY20" s="222">
        <f t="shared" si="10"/>
        <v>0</v>
      </c>
      <c r="CZ20" s="222">
        <f t="shared" si="10"/>
        <v>3.4653499999999999</v>
      </c>
      <c r="DA20" s="222">
        <f t="shared" si="10"/>
        <v>1.9339599999999995</v>
      </c>
      <c r="DB20" s="222">
        <f t="shared" si="10"/>
        <v>4.5291609999999975</v>
      </c>
      <c r="DC20" s="222">
        <f t="shared" si="10"/>
        <v>-0.20552399999999998</v>
      </c>
      <c r="DD20" s="222">
        <f t="shared" si="10"/>
        <v>0.29567999999999994</v>
      </c>
      <c r="DE20" s="222">
        <f t="shared" si="10"/>
        <v>9.8578809999999955</v>
      </c>
      <c r="DF20" s="222">
        <f t="shared" si="10"/>
        <v>0</v>
      </c>
      <c r="DG20" s="222">
        <f t="shared" si="10"/>
        <v>13.416850000000007</v>
      </c>
      <c r="DH20" s="222">
        <f t="shared" si="10"/>
        <v>0.36264000000000002</v>
      </c>
      <c r="DI20" s="222">
        <f t="shared" si="10"/>
        <v>2.4243999999999998E-2</v>
      </c>
      <c r="DJ20" s="222">
        <f t="shared" si="10"/>
        <v>3.5294190000000008</v>
      </c>
      <c r="DK20" s="222">
        <f t="shared" si="10"/>
        <v>1.00736</v>
      </c>
      <c r="DL20" s="222">
        <f t="shared" si="10"/>
        <v>1.8360000000000004E-3</v>
      </c>
      <c r="DM20" s="222">
        <f t="shared" si="10"/>
        <v>0</v>
      </c>
      <c r="DN20" s="222">
        <f t="shared" si="11"/>
        <v>9.6077999999999997E-2</v>
      </c>
      <c r="DO20" s="222">
        <f t="shared" si="11"/>
        <v>9.6719999999999987E-2</v>
      </c>
      <c r="DP20" s="222">
        <f t="shared" si="11"/>
        <v>0</v>
      </c>
      <c r="DQ20" s="222">
        <f t="shared" si="11"/>
        <v>0</v>
      </c>
      <c r="DR20" s="222">
        <f t="shared" si="11"/>
        <v>6.680750999999999</v>
      </c>
      <c r="DS20" s="222">
        <f t="shared" si="11"/>
        <v>7.194681000000001</v>
      </c>
      <c r="DT20" s="222">
        <f t="shared" si="11"/>
        <v>4.2687000000000003E-2</v>
      </c>
      <c r="DU20" s="222">
        <f t="shared" si="11"/>
        <v>0</v>
      </c>
      <c r="DV20" s="222">
        <f t="shared" si="11"/>
        <v>10.722458000000007</v>
      </c>
      <c r="DW20" s="222">
        <f t="shared" si="11"/>
        <v>2.8768000000000002E-2</v>
      </c>
      <c r="DX20" s="222">
        <f t="shared" si="11"/>
        <v>0.23135999999999995</v>
      </c>
      <c r="DY20" s="222">
        <f t="shared" si="11"/>
        <v>3.8219999999999997E-2</v>
      </c>
      <c r="DZ20" s="222">
        <f t="shared" si="11"/>
        <v>0.14391999999999999</v>
      </c>
      <c r="EA20" s="222">
        <f t="shared" si="11"/>
        <v>1.9922699999999995</v>
      </c>
      <c r="EB20" s="222">
        <f t="shared" si="11"/>
        <v>26.037624000000001</v>
      </c>
      <c r="EC20" s="222">
        <f t="shared" si="5"/>
        <v>2432.3550809999979</v>
      </c>
      <c r="ED20" s="34">
        <f t="shared" si="6"/>
        <v>5.2471474909549334E-4</v>
      </c>
      <c r="EE20" s="34">
        <f t="shared" si="7"/>
        <v>5.0000000000000001E-4</v>
      </c>
      <c r="EG20" s="160">
        <f t="shared" si="8"/>
        <v>5.0000000000000001E-4</v>
      </c>
      <c r="EI20" t="s">
        <v>30</v>
      </c>
      <c r="EJ20" s="34">
        <v>5.0000000000000001E-4</v>
      </c>
      <c r="EL20" t="s">
        <v>30</v>
      </c>
      <c r="EM20" s="160">
        <v>5.0000000000000001E-4</v>
      </c>
    </row>
    <row r="21" spans="1:143">
      <c r="A21" t="s">
        <v>31</v>
      </c>
      <c r="B21" s="222">
        <v>5521.8300000000063</v>
      </c>
      <c r="C21" s="222">
        <v>0.56999999999999995</v>
      </c>
      <c r="D21" s="222">
        <v>214.92999999999986</v>
      </c>
      <c r="E21" s="222">
        <v>0</v>
      </c>
      <c r="F21" s="222">
        <v>2650.56</v>
      </c>
      <c r="G21" s="222">
        <v>0</v>
      </c>
      <c r="H21" s="222">
        <v>0.31</v>
      </c>
      <c r="I21" s="222">
        <v>66.44</v>
      </c>
      <c r="J21" s="222">
        <v>92.939999999999984</v>
      </c>
      <c r="K21" s="222">
        <v>17.559999999999999</v>
      </c>
      <c r="L21" s="222">
        <v>349.74999999999983</v>
      </c>
      <c r="M21" s="222">
        <v>80.459999999999994</v>
      </c>
      <c r="N21" s="222">
        <v>0</v>
      </c>
      <c r="O21" s="222">
        <v>1.51</v>
      </c>
      <c r="P21" s="222">
        <v>0</v>
      </c>
      <c r="Q21" s="222">
        <v>26.04</v>
      </c>
      <c r="R21" s="222">
        <v>0.02</v>
      </c>
      <c r="S21" s="222">
        <v>0</v>
      </c>
      <c r="T21" s="222">
        <v>0.04</v>
      </c>
      <c r="U21" s="222">
        <v>0</v>
      </c>
      <c r="V21" s="222">
        <v>0</v>
      </c>
      <c r="W21" s="222">
        <v>19.579999999999988</v>
      </c>
      <c r="X21" s="222">
        <v>28.920000000000115</v>
      </c>
      <c r="Y21" s="222">
        <v>24.679999999999996</v>
      </c>
      <c r="Z21" s="222">
        <v>0</v>
      </c>
      <c r="AA21" s="222">
        <v>0</v>
      </c>
      <c r="AB21" s="222">
        <v>0</v>
      </c>
      <c r="AC21" s="222">
        <v>37.92</v>
      </c>
      <c r="AD21" s="222">
        <v>0</v>
      </c>
      <c r="AE21" s="222">
        <v>0</v>
      </c>
      <c r="AF21" s="222">
        <v>0</v>
      </c>
      <c r="AG21" s="222">
        <v>0</v>
      </c>
      <c r="AH21" s="222">
        <v>0</v>
      </c>
      <c r="AI21" s="222">
        <v>0</v>
      </c>
      <c r="AJ21" s="222">
        <v>0</v>
      </c>
      <c r="AK21" s="222">
        <v>101.50000000000006</v>
      </c>
      <c r="AL21" s="222">
        <v>51.550000000000011</v>
      </c>
      <c r="AM21" s="222">
        <v>108.3</v>
      </c>
      <c r="AN21" s="222">
        <v>-0.14000000000000001</v>
      </c>
      <c r="AO21" s="222">
        <v>2.7699999999999996</v>
      </c>
      <c r="AP21" s="222">
        <v>109.09999999999995</v>
      </c>
      <c r="AQ21" s="222">
        <v>0</v>
      </c>
      <c r="AR21" s="222">
        <v>199.30999999999992</v>
      </c>
      <c r="AS21" s="222">
        <v>6.9599999999999964</v>
      </c>
      <c r="AT21" s="222">
        <v>0</v>
      </c>
      <c r="AU21" s="222">
        <v>41.21</v>
      </c>
      <c r="AV21" s="222">
        <v>1.3599999999999999</v>
      </c>
      <c r="AW21" s="222">
        <v>0.88000000000000012</v>
      </c>
      <c r="AX21" s="222">
        <v>0</v>
      </c>
      <c r="AY21" s="222">
        <v>1.31</v>
      </c>
      <c r="AZ21" s="222">
        <v>3.36</v>
      </c>
      <c r="BA21" s="222">
        <v>0</v>
      </c>
      <c r="BB21" s="222">
        <v>0</v>
      </c>
      <c r="BC21" s="222">
        <v>175.83</v>
      </c>
      <c r="BD21" s="222">
        <v>115.90999999999998</v>
      </c>
      <c r="BE21" s="222">
        <v>-1.6400000000000003</v>
      </c>
      <c r="BF21" s="222">
        <v>0</v>
      </c>
      <c r="BG21" s="222">
        <v>127.44</v>
      </c>
      <c r="BH21" s="222">
        <v>1.57</v>
      </c>
      <c r="BI21" s="222">
        <v>34.749999999999986</v>
      </c>
      <c r="BJ21" s="222">
        <v>0.01</v>
      </c>
      <c r="BK21" s="222">
        <v>3.8299999999999992</v>
      </c>
      <c r="BL21" s="222">
        <v>33.28</v>
      </c>
      <c r="BM21" s="222">
        <v>144.24999999999997</v>
      </c>
      <c r="BN21" s="222">
        <v>10396.760000000007</v>
      </c>
      <c r="BP21" t="s">
        <v>31</v>
      </c>
      <c r="BQ21" s="222">
        <f t="shared" si="4"/>
        <v>177.25074300000017</v>
      </c>
      <c r="BR21" s="222">
        <f t="shared" si="4"/>
        <v>5.9279999999999992E-3</v>
      </c>
      <c r="BS21" s="222">
        <f t="shared" si="4"/>
        <v>5.5237009999999964</v>
      </c>
      <c r="BT21" s="222">
        <f t="shared" si="4"/>
        <v>0</v>
      </c>
      <c r="BU21" s="222">
        <f t="shared" si="4"/>
        <v>82.432415999999989</v>
      </c>
      <c r="BV21" s="222">
        <f t="shared" si="4"/>
        <v>0</v>
      </c>
      <c r="BW21" s="222">
        <f t="shared" si="4"/>
        <v>2.6969999999999997E-3</v>
      </c>
      <c r="BX21" s="222">
        <f t="shared" si="4"/>
        <v>0.66439999999999999</v>
      </c>
      <c r="BY21" s="222">
        <f t="shared" si="4"/>
        <v>3.7175999999999994E-2</v>
      </c>
      <c r="BZ21" s="222">
        <f t="shared" si="4"/>
        <v>7.0239999999999999E-3</v>
      </c>
      <c r="CA21" s="222">
        <f t="shared" si="4"/>
        <v>5.0363999999999978</v>
      </c>
      <c r="CB21" s="222">
        <f t="shared" si="4"/>
        <v>0.37011599999999995</v>
      </c>
      <c r="CC21" s="222">
        <f t="shared" si="4"/>
        <v>0</v>
      </c>
      <c r="CD21" s="222">
        <f t="shared" si="4"/>
        <v>5.4359999999999999E-3</v>
      </c>
      <c r="CE21" s="222">
        <f t="shared" si="4"/>
        <v>0</v>
      </c>
      <c r="CF21" s="222">
        <f t="shared" si="4"/>
        <v>0.122388</v>
      </c>
      <c r="CG21" s="222">
        <f t="shared" si="12"/>
        <v>6.4000000000000005E-4</v>
      </c>
      <c r="CH21" s="222">
        <f t="shared" si="9"/>
        <v>0</v>
      </c>
      <c r="CI21" s="222">
        <f t="shared" si="9"/>
        <v>3.0400000000000002E-4</v>
      </c>
      <c r="CJ21" s="222">
        <f t="shared" si="9"/>
        <v>0</v>
      </c>
      <c r="CK21" s="222">
        <f t="shared" si="9"/>
        <v>0</v>
      </c>
      <c r="CL21" s="222">
        <f t="shared" si="9"/>
        <v>0.12726999999999991</v>
      </c>
      <c r="CM21" s="222">
        <f t="shared" si="9"/>
        <v>0.6015360000000024</v>
      </c>
      <c r="CN21" s="222">
        <f t="shared" si="9"/>
        <v>0.66882799999999987</v>
      </c>
      <c r="CO21" s="222">
        <f t="shared" si="9"/>
        <v>0</v>
      </c>
      <c r="CP21" s="222">
        <f t="shared" si="9"/>
        <v>0</v>
      </c>
      <c r="CQ21" s="222">
        <f t="shared" si="9"/>
        <v>0</v>
      </c>
      <c r="CR21" s="222">
        <f t="shared" si="9"/>
        <v>0.10617600000000001</v>
      </c>
      <c r="CS21" s="222">
        <f t="shared" si="9"/>
        <v>0</v>
      </c>
      <c r="CT21" s="222">
        <f t="shared" si="9"/>
        <v>0</v>
      </c>
      <c r="CU21" s="222">
        <f t="shared" si="9"/>
        <v>0</v>
      </c>
      <c r="CV21" s="222">
        <f t="shared" si="9"/>
        <v>0</v>
      </c>
      <c r="CW21" s="222">
        <f t="shared" si="9"/>
        <v>0</v>
      </c>
      <c r="CX21" s="222">
        <f t="shared" si="10"/>
        <v>0</v>
      </c>
      <c r="CY21" s="222">
        <f t="shared" si="10"/>
        <v>0</v>
      </c>
      <c r="CZ21" s="222">
        <f t="shared" si="10"/>
        <v>0.71050000000000046</v>
      </c>
      <c r="DA21" s="222">
        <f t="shared" si="10"/>
        <v>0.28868000000000005</v>
      </c>
      <c r="DB21" s="222">
        <f t="shared" si="10"/>
        <v>0.98553000000000002</v>
      </c>
      <c r="DC21" s="222">
        <f t="shared" si="10"/>
        <v>-4.8440000000000002E-3</v>
      </c>
      <c r="DD21" s="222">
        <f t="shared" si="10"/>
        <v>3.8779999999999995E-2</v>
      </c>
      <c r="DE21" s="222">
        <f t="shared" si="10"/>
        <v>1.4292099999999994</v>
      </c>
      <c r="DF21" s="222">
        <f t="shared" si="10"/>
        <v>0</v>
      </c>
      <c r="DG21" s="222">
        <f t="shared" si="10"/>
        <v>2.889994999999999</v>
      </c>
      <c r="DH21" s="222">
        <f t="shared" si="10"/>
        <v>8.3519999999999955E-2</v>
      </c>
      <c r="DI21" s="222">
        <f t="shared" si="10"/>
        <v>0</v>
      </c>
      <c r="DJ21" s="222">
        <f t="shared" si="10"/>
        <v>0.28434900000000002</v>
      </c>
      <c r="DK21" s="222">
        <f t="shared" si="10"/>
        <v>0.107032</v>
      </c>
      <c r="DL21" s="222">
        <f t="shared" si="10"/>
        <v>1.5840000000000001E-3</v>
      </c>
      <c r="DM21" s="222">
        <f t="shared" si="10"/>
        <v>0</v>
      </c>
      <c r="DN21" s="222">
        <f t="shared" si="11"/>
        <v>3.1309000000000003E-2</v>
      </c>
      <c r="DO21" s="222">
        <f t="shared" si="11"/>
        <v>2.0160000000000001E-2</v>
      </c>
      <c r="DP21" s="222">
        <f t="shared" si="11"/>
        <v>0</v>
      </c>
      <c r="DQ21" s="222">
        <f t="shared" si="11"/>
        <v>0</v>
      </c>
      <c r="DR21" s="222">
        <f t="shared" si="11"/>
        <v>1.3538910000000002</v>
      </c>
      <c r="DS21" s="222">
        <f t="shared" si="11"/>
        <v>1.3561469999999998</v>
      </c>
      <c r="DT21" s="222">
        <f t="shared" si="11"/>
        <v>-4.4280000000000014E-3</v>
      </c>
      <c r="DU21" s="222">
        <f t="shared" si="11"/>
        <v>0</v>
      </c>
      <c r="DV21" s="222">
        <f t="shared" si="11"/>
        <v>2.2811759999999999</v>
      </c>
      <c r="DW21" s="222">
        <f t="shared" si="11"/>
        <v>2.5120000000000003E-3</v>
      </c>
      <c r="DX21" s="222">
        <f t="shared" si="11"/>
        <v>5.5599999999999983E-2</v>
      </c>
      <c r="DY21" s="222">
        <f t="shared" si="11"/>
        <v>2.5999999999999998E-4</v>
      </c>
      <c r="DZ21" s="222">
        <f t="shared" si="11"/>
        <v>1.5319999999999997E-2</v>
      </c>
      <c r="EA21" s="222">
        <f t="shared" si="11"/>
        <v>0.17638400000000001</v>
      </c>
      <c r="EB21" s="222">
        <f t="shared" si="11"/>
        <v>5.4237999999999991</v>
      </c>
      <c r="EC21" s="222">
        <f t="shared" si="5"/>
        <v>290.48964600000022</v>
      </c>
      <c r="ED21" s="34">
        <f t="shared" si="6"/>
        <v>6.2665275685433084E-5</v>
      </c>
      <c r="EE21" s="34">
        <f t="shared" si="7"/>
        <v>1E-4</v>
      </c>
      <c r="EG21" s="160">
        <f t="shared" si="8"/>
        <v>1E-4</v>
      </c>
      <c r="EI21" t="s">
        <v>31</v>
      </c>
      <c r="EJ21" s="34">
        <v>1E-4</v>
      </c>
      <c r="EL21" t="s">
        <v>31</v>
      </c>
      <c r="EM21" s="160">
        <v>1E-4</v>
      </c>
    </row>
    <row r="22" spans="1:143">
      <c r="A22" t="s">
        <v>32</v>
      </c>
      <c r="B22" s="222">
        <v>275937.84999999998</v>
      </c>
      <c r="C22" s="222">
        <v>122474.05999999995</v>
      </c>
      <c r="D22" s="222">
        <v>950685.77000000025</v>
      </c>
      <c r="E22" s="222">
        <v>191159.83000000002</v>
      </c>
      <c r="F22" s="222">
        <v>489994.7399999997</v>
      </c>
      <c r="G22" s="222">
        <v>181944.63999999996</v>
      </c>
      <c r="H22" s="222">
        <v>281795.90999999997</v>
      </c>
      <c r="I22" s="222">
        <v>59507.32999999998</v>
      </c>
      <c r="J22" s="222">
        <v>82542.679999999978</v>
      </c>
      <c r="K22" s="222">
        <v>24621.279999999995</v>
      </c>
      <c r="L22" s="222">
        <v>381820.94000000029</v>
      </c>
      <c r="M22" s="222">
        <v>71383.570000000022</v>
      </c>
      <c r="N22" s="222">
        <v>1110512.060000001</v>
      </c>
      <c r="O22" s="222">
        <v>85695.409999999931</v>
      </c>
      <c r="P22" s="222">
        <v>691850.55999999994</v>
      </c>
      <c r="Q22" s="222">
        <v>109907.57000000008</v>
      </c>
      <c r="R22" s="222">
        <v>626708.32999999984</v>
      </c>
      <c r="S22" s="222">
        <v>497727.33000000013</v>
      </c>
      <c r="T22" s="222">
        <v>111987.16999999997</v>
      </c>
      <c r="U22" s="222">
        <v>211903.87000000008</v>
      </c>
      <c r="V22" s="222">
        <v>308758.37</v>
      </c>
      <c r="W22" s="222">
        <v>199539.08000000007</v>
      </c>
      <c r="X22" s="222">
        <v>331897.92999999976</v>
      </c>
      <c r="Y22" s="222">
        <v>320320.81999999983</v>
      </c>
      <c r="Z22" s="222">
        <v>94226.86</v>
      </c>
      <c r="AA22" s="222">
        <v>423887.25000000017</v>
      </c>
      <c r="AB22" s="222">
        <v>11.48</v>
      </c>
      <c r="AC22" s="222">
        <v>50417.090000000004</v>
      </c>
      <c r="AD22" s="222">
        <v>247580.75</v>
      </c>
      <c r="AE22" s="222">
        <v>179500.71999999997</v>
      </c>
      <c r="AF22" s="222">
        <v>108731.70999999999</v>
      </c>
      <c r="AG22" s="222">
        <v>364398.95999999996</v>
      </c>
      <c r="AH22" s="222">
        <v>1216875.9800000002</v>
      </c>
      <c r="AI22" s="222">
        <v>24781.65</v>
      </c>
      <c r="AJ22" s="222">
        <v>390191.26</v>
      </c>
      <c r="AK22" s="222">
        <v>92918.159999999989</v>
      </c>
      <c r="AL22" s="222">
        <v>92311.790000000023</v>
      </c>
      <c r="AM22" s="222">
        <v>94376.420000000013</v>
      </c>
      <c r="AN22" s="222">
        <v>985441.91000000038</v>
      </c>
      <c r="AO22" s="222">
        <v>838524.53999999946</v>
      </c>
      <c r="AP22" s="222">
        <v>213644.99999999997</v>
      </c>
      <c r="AQ22" s="222">
        <v>746820.68000000052</v>
      </c>
      <c r="AR22" s="222">
        <v>200927.84000000008</v>
      </c>
      <c r="AS22" s="222">
        <v>199809.2499999998</v>
      </c>
      <c r="AT22" s="222">
        <v>1989.86</v>
      </c>
      <c r="AU22" s="222">
        <v>402240.5999999998</v>
      </c>
      <c r="AV22" s="222">
        <v>575455.39</v>
      </c>
      <c r="AW22" s="222">
        <v>166004.47000000006</v>
      </c>
      <c r="AX22" s="222">
        <v>12.59</v>
      </c>
      <c r="AY22" s="222">
        <v>584321.47</v>
      </c>
      <c r="AZ22" s="222">
        <v>213655.88999999996</v>
      </c>
      <c r="BA22" s="222">
        <v>1421183.6500000022</v>
      </c>
      <c r="BB22" s="222">
        <v>257587.19999999995</v>
      </c>
      <c r="BC22" s="222">
        <v>161125.77999999997</v>
      </c>
      <c r="BD22" s="222">
        <v>116226.14000000009</v>
      </c>
      <c r="BE22" s="222">
        <v>116435.89999999997</v>
      </c>
      <c r="BF22" s="222">
        <v>74636.400000000009</v>
      </c>
      <c r="BG22" s="222">
        <v>114634.87999999996</v>
      </c>
      <c r="BH22" s="222">
        <v>152359.51999999999</v>
      </c>
      <c r="BI22" s="222">
        <v>28747.859999999997</v>
      </c>
      <c r="BJ22" s="222">
        <v>273.35000000000002</v>
      </c>
      <c r="BK22" s="222">
        <v>665129.99000000011</v>
      </c>
      <c r="BL22" s="222">
        <v>310265.05999999994</v>
      </c>
      <c r="BM22" s="222">
        <v>129241.99000000002</v>
      </c>
      <c r="BN22" s="222">
        <v>19777584.389999997</v>
      </c>
      <c r="BP22" t="s">
        <v>32</v>
      </c>
      <c r="BQ22" s="222">
        <f t="shared" si="4"/>
        <v>8857.6049849999981</v>
      </c>
      <c r="BR22" s="222">
        <f t="shared" si="4"/>
        <v>1273.7302239999995</v>
      </c>
      <c r="BS22" s="222">
        <f t="shared" si="4"/>
        <v>24432.624289000007</v>
      </c>
      <c r="BT22" s="222">
        <f t="shared" si="4"/>
        <v>1051.3790650000001</v>
      </c>
      <c r="BU22" s="222">
        <f t="shared" si="4"/>
        <v>15238.83641399999</v>
      </c>
      <c r="BV22" s="222">
        <f t="shared" si="4"/>
        <v>1200.8346239999996</v>
      </c>
      <c r="BW22" s="222">
        <f t="shared" si="4"/>
        <v>2451.6244169999995</v>
      </c>
      <c r="BX22" s="222">
        <f t="shared" si="4"/>
        <v>595.07329999999979</v>
      </c>
      <c r="BY22" s="222">
        <f t="shared" si="4"/>
        <v>33.017071999999992</v>
      </c>
      <c r="BZ22" s="222">
        <f t="shared" si="4"/>
        <v>9.8485119999999977</v>
      </c>
      <c r="CA22" s="222">
        <f t="shared" si="4"/>
        <v>5498.2215360000037</v>
      </c>
      <c r="CB22" s="222">
        <f t="shared" si="4"/>
        <v>328.3644220000001</v>
      </c>
      <c r="CC22" s="222">
        <f t="shared" si="4"/>
        <v>72738.539930000072</v>
      </c>
      <c r="CD22" s="222">
        <f t="shared" si="4"/>
        <v>308.50347599999975</v>
      </c>
      <c r="CE22" s="222">
        <f t="shared" si="4"/>
        <v>4081.9183039999994</v>
      </c>
      <c r="CF22" s="222">
        <f t="shared" si="4"/>
        <v>516.56557900000041</v>
      </c>
      <c r="CG22" s="222">
        <f t="shared" si="12"/>
        <v>20054.666559999994</v>
      </c>
      <c r="CH22" s="222">
        <f t="shared" si="9"/>
        <v>10452.273930000003</v>
      </c>
      <c r="CI22" s="222">
        <f t="shared" si="9"/>
        <v>851.10249199999976</v>
      </c>
      <c r="CJ22" s="222">
        <f t="shared" si="9"/>
        <v>2733.5599230000012</v>
      </c>
      <c r="CK22" s="222">
        <f t="shared" si="9"/>
        <v>123.503348</v>
      </c>
      <c r="CL22" s="222">
        <f t="shared" si="9"/>
        <v>1297.0040200000005</v>
      </c>
      <c r="CM22" s="222">
        <f t="shared" si="9"/>
        <v>6903.4769439999945</v>
      </c>
      <c r="CN22" s="222">
        <f t="shared" si="9"/>
        <v>8680.6942219999946</v>
      </c>
      <c r="CO22" s="222">
        <f t="shared" si="9"/>
        <v>179.03103400000001</v>
      </c>
      <c r="CP22" s="222">
        <f t="shared" si="9"/>
        <v>3179.154375000001</v>
      </c>
      <c r="CQ22" s="222">
        <f t="shared" si="9"/>
        <v>8.4952000000000014E-2</v>
      </c>
      <c r="CR22" s="222">
        <f t="shared" si="9"/>
        <v>141.16785200000001</v>
      </c>
      <c r="CS22" s="222">
        <f t="shared" si="9"/>
        <v>1015.0810750000001</v>
      </c>
      <c r="CT22" s="222">
        <f t="shared" si="9"/>
        <v>1238.5549679999997</v>
      </c>
      <c r="CU22" s="222">
        <f t="shared" si="9"/>
        <v>5730.1611169999996</v>
      </c>
      <c r="CV22" s="222">
        <f t="shared" si="9"/>
        <v>5138.0253359999997</v>
      </c>
      <c r="CW22" s="222">
        <f t="shared" si="9"/>
        <v>123026.16157800003</v>
      </c>
      <c r="CX22" s="222">
        <f t="shared" si="10"/>
        <v>39.650640000000003</v>
      </c>
      <c r="CY22" s="222">
        <f t="shared" si="10"/>
        <v>2731.3388199999999</v>
      </c>
      <c r="CZ22" s="222">
        <f t="shared" si="10"/>
        <v>650.42711999999995</v>
      </c>
      <c r="DA22" s="222">
        <f t="shared" si="10"/>
        <v>516.94602400000008</v>
      </c>
      <c r="DB22" s="222">
        <f t="shared" si="10"/>
        <v>858.82542200000012</v>
      </c>
      <c r="DC22" s="222">
        <f t="shared" si="10"/>
        <v>34096.290086000015</v>
      </c>
      <c r="DD22" s="222">
        <f t="shared" si="10"/>
        <v>11739.343559999992</v>
      </c>
      <c r="DE22" s="222">
        <f t="shared" si="10"/>
        <v>2798.7494999999999</v>
      </c>
      <c r="DF22" s="222">
        <f t="shared" si="10"/>
        <v>7094.796460000005</v>
      </c>
      <c r="DG22" s="222">
        <f t="shared" si="10"/>
        <v>2913.4536800000014</v>
      </c>
      <c r="DH22" s="222">
        <f t="shared" si="10"/>
        <v>2397.7109999999975</v>
      </c>
      <c r="DI22" s="222">
        <f t="shared" si="10"/>
        <v>3.7807339999999998</v>
      </c>
      <c r="DJ22" s="222">
        <f t="shared" si="10"/>
        <v>2775.4601399999988</v>
      </c>
      <c r="DK22" s="222">
        <f t="shared" si="10"/>
        <v>45288.339193000007</v>
      </c>
      <c r="DL22" s="222">
        <f t="shared" si="10"/>
        <v>298.8080460000001</v>
      </c>
      <c r="DM22" s="222">
        <f t="shared" si="10"/>
        <v>1.3849E-2</v>
      </c>
      <c r="DN22" s="222">
        <f t="shared" si="11"/>
        <v>13965.283133000001</v>
      </c>
      <c r="DO22" s="222">
        <f t="shared" si="11"/>
        <v>1281.9353399999998</v>
      </c>
      <c r="DP22" s="222">
        <f t="shared" si="11"/>
        <v>39224.668740000059</v>
      </c>
      <c r="DQ22" s="222">
        <f t="shared" si="11"/>
        <v>1365.2121599999998</v>
      </c>
      <c r="DR22" s="222">
        <f t="shared" si="11"/>
        <v>1240.6685059999998</v>
      </c>
      <c r="DS22" s="222">
        <f t="shared" si="11"/>
        <v>1359.8458380000011</v>
      </c>
      <c r="DT22" s="222">
        <f t="shared" si="11"/>
        <v>314.3769299999999</v>
      </c>
      <c r="DU22" s="222">
        <f t="shared" si="11"/>
        <v>164.20008000000004</v>
      </c>
      <c r="DV22" s="222">
        <f t="shared" si="11"/>
        <v>2051.9643519999991</v>
      </c>
      <c r="DW22" s="222">
        <f t="shared" si="11"/>
        <v>243.77523199999999</v>
      </c>
      <c r="DX22" s="222">
        <f t="shared" si="11"/>
        <v>45.996575999999997</v>
      </c>
      <c r="DY22" s="222">
        <f t="shared" si="11"/>
        <v>7.1071</v>
      </c>
      <c r="DZ22" s="222">
        <f t="shared" si="11"/>
        <v>2660.5199600000005</v>
      </c>
      <c r="EA22" s="222">
        <f t="shared" si="11"/>
        <v>1644.4048179999998</v>
      </c>
      <c r="EB22" s="222">
        <f t="shared" si="11"/>
        <v>4859.4988240000012</v>
      </c>
      <c r="EC22" s="222">
        <f t="shared" si="5"/>
        <v>513993.78173800022</v>
      </c>
      <c r="ED22" s="34">
        <f t="shared" si="6"/>
        <v>0.11088024126412437</v>
      </c>
      <c r="EE22" s="34">
        <f t="shared" si="7"/>
        <v>0.106</v>
      </c>
      <c r="EG22" s="160">
        <f t="shared" si="8"/>
        <v>0.106</v>
      </c>
      <c r="EI22" t="s">
        <v>32</v>
      </c>
      <c r="EJ22" s="34">
        <v>0.106</v>
      </c>
      <c r="EL22" t="s">
        <v>32</v>
      </c>
      <c r="EM22" s="160">
        <v>0.106</v>
      </c>
    </row>
    <row r="23" spans="1:143">
      <c r="A23" t="s">
        <v>33</v>
      </c>
      <c r="B23" s="222">
        <v>48164.069999999949</v>
      </c>
      <c r="C23" s="222">
        <v>13509.22999999999</v>
      </c>
      <c r="D23" s="222">
        <v>140974.53999999995</v>
      </c>
      <c r="E23" s="222">
        <v>0</v>
      </c>
      <c r="F23" s="222">
        <v>29045.520000000004</v>
      </c>
      <c r="G23" s="222">
        <v>0</v>
      </c>
      <c r="H23" s="222">
        <v>51.81</v>
      </c>
      <c r="I23" s="222">
        <v>171901.76</v>
      </c>
      <c r="J23" s="222">
        <v>15770.660000000002</v>
      </c>
      <c r="K23" s="222">
        <v>3126.9599999999996</v>
      </c>
      <c r="L23" s="222">
        <v>59908.920000000027</v>
      </c>
      <c r="M23" s="222">
        <v>13618.969999999998</v>
      </c>
      <c r="N23" s="222">
        <v>0</v>
      </c>
      <c r="O23" s="222">
        <v>871.75</v>
      </c>
      <c r="P23" s="222">
        <v>0</v>
      </c>
      <c r="Q23" s="222">
        <v>30863.019999999997</v>
      </c>
      <c r="R23" s="222">
        <v>6.44</v>
      </c>
      <c r="S23" s="222">
        <v>0</v>
      </c>
      <c r="T23" s="222">
        <v>188.31</v>
      </c>
      <c r="U23" s="222">
        <v>0</v>
      </c>
      <c r="V23" s="222">
        <v>0</v>
      </c>
      <c r="W23" s="222">
        <v>73559.809999999983</v>
      </c>
      <c r="X23" s="222">
        <v>110268.77</v>
      </c>
      <c r="Y23" s="222">
        <v>127030.72999999998</v>
      </c>
      <c r="Z23" s="222">
        <v>0</v>
      </c>
      <c r="AA23" s="222">
        <v>0</v>
      </c>
      <c r="AB23" s="222">
        <v>1.1100000000000001</v>
      </c>
      <c r="AC23" s="222">
        <v>9371.6100000000024</v>
      </c>
      <c r="AD23" s="222">
        <v>0</v>
      </c>
      <c r="AE23" s="222">
        <v>0</v>
      </c>
      <c r="AF23" s="222">
        <v>0</v>
      </c>
      <c r="AG23" s="222">
        <v>0</v>
      </c>
      <c r="AH23" s="222">
        <v>0</v>
      </c>
      <c r="AI23" s="222">
        <v>0</v>
      </c>
      <c r="AJ23" s="222">
        <v>0</v>
      </c>
      <c r="AK23" s="222">
        <v>17703.990000000005</v>
      </c>
      <c r="AL23" s="222">
        <v>9451.1399999999958</v>
      </c>
      <c r="AM23" s="222">
        <v>17997.510000000009</v>
      </c>
      <c r="AN23" s="222">
        <v>17.989999999999981</v>
      </c>
      <c r="AO23" s="222">
        <v>647.93000000000006</v>
      </c>
      <c r="AP23" s="222">
        <v>15311.86000000001</v>
      </c>
      <c r="AQ23" s="222">
        <v>16507.95</v>
      </c>
      <c r="AR23" s="222">
        <v>33786.600000000006</v>
      </c>
      <c r="AS23" s="222">
        <v>725.56999999999994</v>
      </c>
      <c r="AT23" s="222">
        <v>315.7</v>
      </c>
      <c r="AU23" s="222">
        <v>68863.610000000015</v>
      </c>
      <c r="AV23" s="222">
        <v>2600.0399999999995</v>
      </c>
      <c r="AW23" s="222">
        <v>63952.229999999989</v>
      </c>
      <c r="AX23" s="222">
        <v>1174.1199999999999</v>
      </c>
      <c r="AY23" s="222">
        <v>153.33000000000001</v>
      </c>
      <c r="AZ23" s="222">
        <v>588.39</v>
      </c>
      <c r="BA23" s="222">
        <v>0</v>
      </c>
      <c r="BB23" s="222">
        <v>0</v>
      </c>
      <c r="BC23" s="222">
        <v>30675.259999999987</v>
      </c>
      <c r="BD23" s="222">
        <v>21872.260000000002</v>
      </c>
      <c r="BE23" s="222">
        <v>50.890000000000015</v>
      </c>
      <c r="BF23" s="222">
        <v>0</v>
      </c>
      <c r="BG23" s="222">
        <v>21867.749999999996</v>
      </c>
      <c r="BH23" s="222">
        <v>466.58000000000004</v>
      </c>
      <c r="BI23" s="222">
        <v>5540.0500000000011</v>
      </c>
      <c r="BJ23" s="222">
        <v>113252.59000000005</v>
      </c>
      <c r="BK23" s="222">
        <v>15192.830000000005</v>
      </c>
      <c r="BL23" s="222">
        <v>44313.520000000011</v>
      </c>
      <c r="BM23" s="222">
        <v>24650.069999999996</v>
      </c>
      <c r="BN23" s="222">
        <v>1375913.75</v>
      </c>
      <c r="BP23" t="s">
        <v>33</v>
      </c>
      <c r="BQ23" s="222">
        <f t="shared" si="4"/>
        <v>1546.0666469999983</v>
      </c>
      <c r="BR23" s="222">
        <f t="shared" si="4"/>
        <v>140.49599199999989</v>
      </c>
      <c r="BS23" s="222">
        <f t="shared" si="4"/>
        <v>3623.0456779999986</v>
      </c>
      <c r="BT23" s="222">
        <f t="shared" si="4"/>
        <v>0</v>
      </c>
      <c r="BU23" s="222">
        <f t="shared" si="4"/>
        <v>903.31567200000006</v>
      </c>
      <c r="BV23" s="222">
        <f t="shared" si="4"/>
        <v>0</v>
      </c>
      <c r="BW23" s="222">
        <f t="shared" si="4"/>
        <v>0.45074700000000001</v>
      </c>
      <c r="BX23" s="222">
        <f t="shared" si="4"/>
        <v>1719.0176000000001</v>
      </c>
      <c r="BY23" s="222">
        <f t="shared" si="4"/>
        <v>6.3082640000000012</v>
      </c>
      <c r="BZ23" s="222">
        <f t="shared" si="4"/>
        <v>1.2507839999999999</v>
      </c>
      <c r="CA23" s="222">
        <f t="shared" si="4"/>
        <v>862.68844800000034</v>
      </c>
      <c r="CB23" s="222">
        <f t="shared" si="4"/>
        <v>62.647261999999991</v>
      </c>
      <c r="CC23" s="222">
        <f t="shared" si="4"/>
        <v>0</v>
      </c>
      <c r="CD23" s="222">
        <f t="shared" si="4"/>
        <v>3.1383000000000001</v>
      </c>
      <c r="CE23" s="222">
        <f t="shared" si="4"/>
        <v>0</v>
      </c>
      <c r="CF23" s="222">
        <f t="shared" si="4"/>
        <v>145.05619399999998</v>
      </c>
      <c r="CG23" s="222">
        <f t="shared" si="12"/>
        <v>0.20608000000000001</v>
      </c>
      <c r="CH23" s="222">
        <f t="shared" si="9"/>
        <v>0</v>
      </c>
      <c r="CI23" s="222">
        <f t="shared" si="9"/>
        <v>1.4311560000000001</v>
      </c>
      <c r="CJ23" s="222">
        <f t="shared" si="9"/>
        <v>0</v>
      </c>
      <c r="CK23" s="222">
        <f t="shared" si="9"/>
        <v>0</v>
      </c>
      <c r="CL23" s="222">
        <f t="shared" si="9"/>
        <v>478.13876499999986</v>
      </c>
      <c r="CM23" s="222">
        <f t="shared" si="9"/>
        <v>2293.590416</v>
      </c>
      <c r="CN23" s="222">
        <f t="shared" si="9"/>
        <v>3442.5327829999992</v>
      </c>
      <c r="CO23" s="222">
        <f t="shared" si="9"/>
        <v>0</v>
      </c>
      <c r="CP23" s="222">
        <f t="shared" si="9"/>
        <v>0</v>
      </c>
      <c r="CQ23" s="222">
        <f t="shared" si="9"/>
        <v>8.2140000000000008E-3</v>
      </c>
      <c r="CR23" s="222">
        <f t="shared" si="9"/>
        <v>26.240508000000005</v>
      </c>
      <c r="CS23" s="222">
        <f t="shared" si="9"/>
        <v>0</v>
      </c>
      <c r="CT23" s="222">
        <f t="shared" si="9"/>
        <v>0</v>
      </c>
      <c r="CU23" s="222">
        <f t="shared" si="9"/>
        <v>0</v>
      </c>
      <c r="CV23" s="222">
        <f t="shared" si="9"/>
        <v>0</v>
      </c>
      <c r="CW23" s="222">
        <f t="shared" si="9"/>
        <v>0</v>
      </c>
      <c r="CX23" s="222">
        <f t="shared" si="10"/>
        <v>0</v>
      </c>
      <c r="CY23" s="222">
        <f t="shared" si="10"/>
        <v>0</v>
      </c>
      <c r="CZ23" s="222">
        <f t="shared" si="10"/>
        <v>123.92793000000005</v>
      </c>
      <c r="DA23" s="222">
        <f t="shared" si="10"/>
        <v>52.926383999999977</v>
      </c>
      <c r="DB23" s="222">
        <f t="shared" si="10"/>
        <v>163.77734100000009</v>
      </c>
      <c r="DC23" s="222">
        <f t="shared" si="10"/>
        <v>0.62245399999999929</v>
      </c>
      <c r="DD23" s="222">
        <f t="shared" si="10"/>
        <v>9.0710200000000007</v>
      </c>
      <c r="DE23" s="222">
        <f t="shared" si="10"/>
        <v>200.58536600000014</v>
      </c>
      <c r="DF23" s="222">
        <f t="shared" si="10"/>
        <v>156.825525</v>
      </c>
      <c r="DG23" s="222">
        <f t="shared" si="10"/>
        <v>489.90570000000008</v>
      </c>
      <c r="DH23" s="222">
        <f t="shared" si="10"/>
        <v>8.7068399999999997</v>
      </c>
      <c r="DI23" s="222">
        <f t="shared" si="10"/>
        <v>0.59982999999999997</v>
      </c>
      <c r="DJ23" s="222">
        <f t="shared" si="10"/>
        <v>475.15890900000011</v>
      </c>
      <c r="DK23" s="222">
        <f t="shared" si="10"/>
        <v>204.62314799999999</v>
      </c>
      <c r="DL23" s="222">
        <f t="shared" si="10"/>
        <v>115.11401399999998</v>
      </c>
      <c r="DM23" s="222">
        <f t="shared" si="10"/>
        <v>1.2915319999999999</v>
      </c>
      <c r="DN23" s="222">
        <f t="shared" si="11"/>
        <v>3.6645870000000005</v>
      </c>
      <c r="DO23" s="222">
        <f t="shared" si="11"/>
        <v>3.5303399999999998</v>
      </c>
      <c r="DP23" s="222">
        <f t="shared" si="11"/>
        <v>0</v>
      </c>
      <c r="DQ23" s="222">
        <f t="shared" si="11"/>
        <v>0</v>
      </c>
      <c r="DR23" s="222">
        <f t="shared" si="11"/>
        <v>236.19950199999991</v>
      </c>
      <c r="DS23" s="222">
        <f t="shared" si="11"/>
        <v>255.90544200000002</v>
      </c>
      <c r="DT23" s="222">
        <f t="shared" si="11"/>
        <v>0.13740300000000005</v>
      </c>
      <c r="DU23" s="222">
        <f t="shared" si="11"/>
        <v>0</v>
      </c>
      <c r="DV23" s="222">
        <f t="shared" si="11"/>
        <v>391.43272499999989</v>
      </c>
      <c r="DW23" s="222">
        <f t="shared" si="11"/>
        <v>0.74652800000000008</v>
      </c>
      <c r="DX23" s="222">
        <f t="shared" si="11"/>
        <v>8.8640800000000013</v>
      </c>
      <c r="DY23" s="222">
        <f t="shared" si="11"/>
        <v>2944.5673400000014</v>
      </c>
      <c r="DZ23" s="222">
        <f t="shared" si="11"/>
        <v>60.771320000000024</v>
      </c>
      <c r="EA23" s="222">
        <f t="shared" si="11"/>
        <v>234.86165600000007</v>
      </c>
      <c r="EB23" s="222">
        <f t="shared" si="11"/>
        <v>926.84263199999987</v>
      </c>
      <c r="EC23" s="222">
        <f t="shared" si="5"/>
        <v>22326.289057999995</v>
      </c>
      <c r="ED23" s="34">
        <f t="shared" si="6"/>
        <v>4.8162923467924106E-3</v>
      </c>
      <c r="EE23" s="34">
        <f t="shared" si="7"/>
        <v>4.5999999999999999E-3</v>
      </c>
      <c r="EG23" s="160">
        <f t="shared" si="8"/>
        <v>4.5999999999999999E-3</v>
      </c>
      <c r="EI23" t="s">
        <v>33</v>
      </c>
      <c r="EJ23" s="34">
        <v>4.5999999999999999E-3</v>
      </c>
      <c r="EL23" t="s">
        <v>33</v>
      </c>
      <c r="EM23" s="160">
        <v>4.5999999999999999E-3</v>
      </c>
    </row>
    <row r="24" spans="1:143">
      <c r="A24" t="s">
        <v>34</v>
      </c>
      <c r="B24" s="222">
        <v>851.66</v>
      </c>
      <c r="C24" s="222">
        <v>9743.24</v>
      </c>
      <c r="D24" s="222">
        <v>1162187.1200000006</v>
      </c>
      <c r="E24" s="222">
        <v>104447.25000000001</v>
      </c>
      <c r="F24" s="222">
        <v>7284.6500000000005</v>
      </c>
      <c r="G24" s="222">
        <v>201.25</v>
      </c>
      <c r="H24" s="222">
        <v>0</v>
      </c>
      <c r="I24" s="222">
        <v>0</v>
      </c>
      <c r="J24" s="222">
        <v>35241.120000000003</v>
      </c>
      <c r="K24" s="222">
        <v>50967.679999999993</v>
      </c>
      <c r="L24" s="222">
        <v>71841.320000000007</v>
      </c>
      <c r="M24" s="222">
        <v>-0.5699999999999994</v>
      </c>
      <c r="N24" s="222">
        <v>0</v>
      </c>
      <c r="O24" s="222">
        <v>238.52999999999997</v>
      </c>
      <c r="P24" s="222">
        <v>0</v>
      </c>
      <c r="Q24" s="222">
        <v>2965.630000000001</v>
      </c>
      <c r="R24" s="222">
        <v>8.32</v>
      </c>
      <c r="S24" s="222">
        <v>0</v>
      </c>
      <c r="T24" s="222">
        <v>17.22</v>
      </c>
      <c r="U24" s="222">
        <v>0</v>
      </c>
      <c r="V24" s="222">
        <v>0</v>
      </c>
      <c r="W24" s="222">
        <v>6393.9800000000032</v>
      </c>
      <c r="X24" s="222">
        <v>9692.220000000003</v>
      </c>
      <c r="Y24" s="222">
        <v>8434.2300000000032</v>
      </c>
      <c r="Z24" s="222">
        <v>0</v>
      </c>
      <c r="AA24" s="222">
        <v>0</v>
      </c>
      <c r="AB24" s="222">
        <v>1.45</v>
      </c>
      <c r="AC24" s="222">
        <v>7480.01</v>
      </c>
      <c r="AD24" s="222">
        <v>0</v>
      </c>
      <c r="AE24" s="222">
        <v>0</v>
      </c>
      <c r="AF24" s="222">
        <v>0</v>
      </c>
      <c r="AG24" s="222">
        <v>0</v>
      </c>
      <c r="AH24" s="222">
        <v>0</v>
      </c>
      <c r="AI24" s="222">
        <v>0</v>
      </c>
      <c r="AJ24" s="222">
        <v>0</v>
      </c>
      <c r="AK24" s="222">
        <v>0</v>
      </c>
      <c r="AL24" s="222">
        <v>8820.6400000000012</v>
      </c>
      <c r="AM24" s="222">
        <v>0</v>
      </c>
      <c r="AN24" s="222">
        <v>-4.3500000000000227</v>
      </c>
      <c r="AO24" s="222">
        <v>223.25</v>
      </c>
      <c r="AP24" s="222">
        <v>26666.580000000016</v>
      </c>
      <c r="AQ24" s="222">
        <v>63022.169999999991</v>
      </c>
      <c r="AR24" s="222">
        <v>0</v>
      </c>
      <c r="AS24" s="222">
        <v>1209.0100000000002</v>
      </c>
      <c r="AT24" s="222">
        <v>0</v>
      </c>
      <c r="AU24" s="222">
        <v>6.72</v>
      </c>
      <c r="AV24" s="222">
        <v>0</v>
      </c>
      <c r="AW24" s="222">
        <v>9995.869999999999</v>
      </c>
      <c r="AX24" s="222">
        <v>0</v>
      </c>
      <c r="AY24" s="222">
        <v>0</v>
      </c>
      <c r="AZ24" s="222">
        <v>125428.08999999997</v>
      </c>
      <c r="BA24" s="222">
        <v>0</v>
      </c>
      <c r="BB24" s="222">
        <v>0</v>
      </c>
      <c r="BC24" s="222">
        <v>0</v>
      </c>
      <c r="BD24" s="222">
        <v>7.75</v>
      </c>
      <c r="BE24" s="222">
        <v>0</v>
      </c>
      <c r="BF24" s="222">
        <v>0</v>
      </c>
      <c r="BG24" s="222">
        <v>2.27</v>
      </c>
      <c r="BH24" s="222">
        <v>0</v>
      </c>
      <c r="BI24" s="222">
        <v>7.9</v>
      </c>
      <c r="BJ24" s="222">
        <v>8.9400000000000013</v>
      </c>
      <c r="BK24" s="222">
        <v>1319.1800000000005</v>
      </c>
      <c r="BL24" s="222">
        <v>6.26</v>
      </c>
      <c r="BM24" s="222">
        <v>10.25</v>
      </c>
      <c r="BN24" s="222">
        <v>1714726.8399999999</v>
      </c>
      <c r="BP24" t="s">
        <v>34</v>
      </c>
      <c r="BQ24" s="222">
        <f t="shared" si="4"/>
        <v>27.338285999999997</v>
      </c>
      <c r="BR24" s="222">
        <f t="shared" si="4"/>
        <v>101.329696</v>
      </c>
      <c r="BS24" s="222">
        <f t="shared" si="4"/>
        <v>29868.208984000015</v>
      </c>
      <c r="BT24" s="222">
        <f t="shared" si="4"/>
        <v>574.45987500000001</v>
      </c>
      <c r="BU24" s="222">
        <f t="shared" si="4"/>
        <v>226.552615</v>
      </c>
      <c r="BV24" s="222">
        <f t="shared" si="4"/>
        <v>1.3282499999999999</v>
      </c>
      <c r="BW24" s="222">
        <f t="shared" si="4"/>
        <v>0</v>
      </c>
      <c r="BX24" s="222">
        <f t="shared" si="4"/>
        <v>0</v>
      </c>
      <c r="BY24" s="222">
        <f t="shared" si="4"/>
        <v>14.096448000000002</v>
      </c>
      <c r="BZ24" s="222">
        <f t="shared" si="4"/>
        <v>20.387072</v>
      </c>
      <c r="CA24" s="222">
        <f t="shared" si="4"/>
        <v>1034.5150080000001</v>
      </c>
      <c r="CB24" s="222">
        <f t="shared" si="4"/>
        <v>-2.6219999999999972E-3</v>
      </c>
      <c r="CC24" s="222">
        <f t="shared" si="4"/>
        <v>0</v>
      </c>
      <c r="CD24" s="222">
        <f t="shared" si="4"/>
        <v>0.85870799999999992</v>
      </c>
      <c r="CE24" s="222">
        <f t="shared" si="4"/>
        <v>0</v>
      </c>
      <c r="CF24" s="222">
        <f t="shared" si="4"/>
        <v>13.938461000000006</v>
      </c>
      <c r="CG24" s="222">
        <f t="shared" si="12"/>
        <v>0.26624000000000003</v>
      </c>
      <c r="CH24" s="222">
        <f t="shared" si="9"/>
        <v>0</v>
      </c>
      <c r="CI24" s="222">
        <f t="shared" si="9"/>
        <v>0.13087199999999999</v>
      </c>
      <c r="CJ24" s="222">
        <f t="shared" si="9"/>
        <v>0</v>
      </c>
      <c r="CK24" s="222">
        <f t="shared" si="9"/>
        <v>0</v>
      </c>
      <c r="CL24" s="222">
        <f t="shared" si="9"/>
        <v>41.560870000000016</v>
      </c>
      <c r="CM24" s="222">
        <f t="shared" si="9"/>
        <v>201.59817600000005</v>
      </c>
      <c r="CN24" s="222">
        <f t="shared" si="9"/>
        <v>228.56763300000009</v>
      </c>
      <c r="CO24" s="222">
        <f t="shared" si="9"/>
        <v>0</v>
      </c>
      <c r="CP24" s="222">
        <f t="shared" si="9"/>
        <v>0</v>
      </c>
      <c r="CQ24" s="222">
        <f t="shared" si="9"/>
        <v>1.073E-2</v>
      </c>
      <c r="CR24" s="222">
        <f t="shared" si="9"/>
        <v>20.944027999999999</v>
      </c>
      <c r="CS24" s="222">
        <f t="shared" si="9"/>
        <v>0</v>
      </c>
      <c r="CT24" s="222">
        <f t="shared" si="9"/>
        <v>0</v>
      </c>
      <c r="CU24" s="222">
        <f t="shared" si="9"/>
        <v>0</v>
      </c>
      <c r="CV24" s="222">
        <f t="shared" si="9"/>
        <v>0</v>
      </c>
      <c r="CW24" s="222">
        <f t="shared" si="9"/>
        <v>0</v>
      </c>
      <c r="CX24" s="222">
        <f t="shared" si="10"/>
        <v>0</v>
      </c>
      <c r="CY24" s="222">
        <f t="shared" si="10"/>
        <v>0</v>
      </c>
      <c r="CZ24" s="222">
        <f t="shared" si="10"/>
        <v>0</v>
      </c>
      <c r="DA24" s="222">
        <f t="shared" si="10"/>
        <v>49.395584000000007</v>
      </c>
      <c r="DB24" s="222">
        <f t="shared" si="10"/>
        <v>0</v>
      </c>
      <c r="DC24" s="222">
        <f t="shared" si="10"/>
        <v>-0.15051000000000078</v>
      </c>
      <c r="DD24" s="222">
        <f t="shared" si="10"/>
        <v>3.1255000000000002</v>
      </c>
      <c r="DE24" s="222">
        <f t="shared" si="10"/>
        <v>349.33219800000023</v>
      </c>
      <c r="DF24" s="222">
        <f t="shared" si="10"/>
        <v>598.71061499999985</v>
      </c>
      <c r="DG24" s="222">
        <f t="shared" si="10"/>
        <v>0</v>
      </c>
      <c r="DH24" s="222">
        <f t="shared" si="10"/>
        <v>14.508120000000003</v>
      </c>
      <c r="DI24" s="222">
        <f t="shared" si="10"/>
        <v>0</v>
      </c>
      <c r="DJ24" s="222">
        <f t="shared" si="10"/>
        <v>4.6367999999999999E-2</v>
      </c>
      <c r="DK24" s="222">
        <f t="shared" si="10"/>
        <v>0</v>
      </c>
      <c r="DL24" s="222">
        <f t="shared" si="10"/>
        <v>17.992565999999997</v>
      </c>
      <c r="DM24" s="222">
        <f t="shared" si="10"/>
        <v>0</v>
      </c>
      <c r="DN24" s="222">
        <f t="shared" si="11"/>
        <v>0</v>
      </c>
      <c r="DO24" s="222">
        <f t="shared" si="11"/>
        <v>752.56853999999987</v>
      </c>
      <c r="DP24" s="222">
        <f t="shared" si="11"/>
        <v>0</v>
      </c>
      <c r="DQ24" s="222">
        <f t="shared" si="11"/>
        <v>0</v>
      </c>
      <c r="DR24" s="222">
        <f t="shared" si="11"/>
        <v>0</v>
      </c>
      <c r="DS24" s="222">
        <f t="shared" si="11"/>
        <v>9.0675000000000006E-2</v>
      </c>
      <c r="DT24" s="222">
        <f t="shared" si="11"/>
        <v>0</v>
      </c>
      <c r="DU24" s="222">
        <f t="shared" si="11"/>
        <v>0</v>
      </c>
      <c r="DV24" s="222">
        <f t="shared" si="11"/>
        <v>4.0632999999999996E-2</v>
      </c>
      <c r="DW24" s="222">
        <f t="shared" si="11"/>
        <v>0</v>
      </c>
      <c r="DX24" s="222">
        <f t="shared" si="11"/>
        <v>1.2640000000000002E-2</v>
      </c>
      <c r="DY24" s="222">
        <f t="shared" si="11"/>
        <v>0.23244000000000004</v>
      </c>
      <c r="DZ24" s="222">
        <f t="shared" si="11"/>
        <v>5.2767200000000019</v>
      </c>
      <c r="EA24" s="222">
        <f t="shared" si="11"/>
        <v>3.3177999999999999E-2</v>
      </c>
      <c r="EB24" s="222">
        <f t="shared" si="11"/>
        <v>0.38540000000000002</v>
      </c>
      <c r="EC24" s="222">
        <f t="shared" si="5"/>
        <v>34167.689997000016</v>
      </c>
      <c r="ED24" s="34">
        <f t="shared" si="6"/>
        <v>7.3707539758453853E-3</v>
      </c>
      <c r="EE24" s="34">
        <f t="shared" si="7"/>
        <v>7.0000000000000001E-3</v>
      </c>
      <c r="EG24" s="160">
        <f t="shared" si="8"/>
        <v>7.0000000000000001E-3</v>
      </c>
      <c r="EI24" s="233" t="s">
        <v>22</v>
      </c>
      <c r="EJ24" s="34">
        <v>7.0000000000000001E-3</v>
      </c>
      <c r="EL24" t="s">
        <v>37</v>
      </c>
      <c r="EM24" s="160">
        <v>1.6999999999999999E-3</v>
      </c>
    </row>
    <row r="25" spans="1:143">
      <c r="A25" t="s">
        <v>35</v>
      </c>
      <c r="B25" s="222">
        <v>397.78000000000014</v>
      </c>
      <c r="C25" s="222">
        <v>10225.459999999999</v>
      </c>
      <c r="D25" s="222">
        <v>496864.80000000005</v>
      </c>
      <c r="E25" s="222">
        <v>130.47999999999999</v>
      </c>
      <c r="F25" s="222">
        <v>3191.72</v>
      </c>
      <c r="G25" s="222">
        <v>0</v>
      </c>
      <c r="H25" s="222">
        <v>0</v>
      </c>
      <c r="I25" s="222">
        <v>0</v>
      </c>
      <c r="J25" s="222">
        <v>0</v>
      </c>
      <c r="K25" s="222">
        <v>12114.36</v>
      </c>
      <c r="L25" s="222">
        <v>386.45</v>
      </c>
      <c r="M25" s="222">
        <v>-0.79999999999999982</v>
      </c>
      <c r="N25" s="222">
        <v>0</v>
      </c>
      <c r="O25" s="222">
        <v>1176.18</v>
      </c>
      <c r="P25" s="222">
        <v>0</v>
      </c>
      <c r="Q25" s="222">
        <v>1333.2099999999989</v>
      </c>
      <c r="R25" s="222">
        <v>4.82</v>
      </c>
      <c r="S25" s="222">
        <v>0</v>
      </c>
      <c r="T25" s="222">
        <v>834.28000000000009</v>
      </c>
      <c r="U25" s="222">
        <v>0</v>
      </c>
      <c r="V25" s="222">
        <v>0</v>
      </c>
      <c r="W25" s="222">
        <v>2915.9499999999989</v>
      </c>
      <c r="X25" s="222">
        <v>4311.8499999999985</v>
      </c>
      <c r="Y25" s="222">
        <v>3756.8500000000013</v>
      </c>
      <c r="Z25" s="222">
        <v>0</v>
      </c>
      <c r="AA25" s="222">
        <v>0</v>
      </c>
      <c r="AB25" s="222">
        <v>0.84</v>
      </c>
      <c r="AC25" s="222">
        <v>354.27</v>
      </c>
      <c r="AD25" s="222">
        <v>0</v>
      </c>
      <c r="AE25" s="222">
        <v>0</v>
      </c>
      <c r="AF25" s="222">
        <v>0</v>
      </c>
      <c r="AG25" s="222">
        <v>0</v>
      </c>
      <c r="AH25" s="222">
        <v>0</v>
      </c>
      <c r="AI25" s="222">
        <v>0</v>
      </c>
      <c r="AJ25" s="222">
        <v>0</v>
      </c>
      <c r="AK25" s="222">
        <v>0</v>
      </c>
      <c r="AL25" s="222">
        <v>3972.42</v>
      </c>
      <c r="AM25" s="222">
        <v>0</v>
      </c>
      <c r="AN25" s="222">
        <v>-7.4799999999999898</v>
      </c>
      <c r="AO25" s="222">
        <v>108.32999999999998</v>
      </c>
      <c r="AP25" s="222">
        <v>12053.769999999999</v>
      </c>
      <c r="AQ25" s="222">
        <v>76357.7</v>
      </c>
      <c r="AR25" s="222">
        <v>0</v>
      </c>
      <c r="AS25" s="222">
        <v>545.33999999999992</v>
      </c>
      <c r="AT25" s="222">
        <v>0</v>
      </c>
      <c r="AU25" s="222">
        <v>2.9200000000000004</v>
      </c>
      <c r="AV25" s="222">
        <v>0</v>
      </c>
      <c r="AW25" s="222">
        <v>15.2</v>
      </c>
      <c r="AX25" s="222">
        <v>0</v>
      </c>
      <c r="AY25" s="222">
        <v>0</v>
      </c>
      <c r="AZ25" s="222">
        <v>220265.55000000019</v>
      </c>
      <c r="BA25" s="222">
        <v>0</v>
      </c>
      <c r="BB25" s="222">
        <v>0</v>
      </c>
      <c r="BC25" s="222">
        <v>0</v>
      </c>
      <c r="BD25" s="222">
        <v>4.33</v>
      </c>
      <c r="BE25" s="222">
        <v>0</v>
      </c>
      <c r="BF25" s="222">
        <v>0</v>
      </c>
      <c r="BG25" s="222">
        <v>1.33</v>
      </c>
      <c r="BH25" s="222">
        <v>120350.92000000001</v>
      </c>
      <c r="BI25" s="222">
        <v>3.31</v>
      </c>
      <c r="BJ25" s="222">
        <v>3.7</v>
      </c>
      <c r="BK25" s="222">
        <v>603.27999999999986</v>
      </c>
      <c r="BL25" s="222">
        <v>14912.559999999996</v>
      </c>
      <c r="BM25" s="222">
        <v>5.1000000000000005</v>
      </c>
      <c r="BN25" s="222">
        <v>987196.77999999991</v>
      </c>
      <c r="BP25" t="s">
        <v>35</v>
      </c>
      <c r="BQ25" s="222">
        <f t="shared" si="4"/>
        <v>12.768738000000003</v>
      </c>
      <c r="BR25" s="222">
        <f t="shared" si="4"/>
        <v>106.34478399999999</v>
      </c>
      <c r="BS25" s="222">
        <f t="shared" si="4"/>
        <v>12769.425360000001</v>
      </c>
      <c r="BT25" s="222">
        <f t="shared" si="4"/>
        <v>0.71763999999999994</v>
      </c>
      <c r="BU25" s="222">
        <f t="shared" si="4"/>
        <v>99.262491999999995</v>
      </c>
      <c r="BV25" s="222">
        <f t="shared" si="4"/>
        <v>0</v>
      </c>
      <c r="BW25" s="222">
        <f t="shared" si="4"/>
        <v>0</v>
      </c>
      <c r="BX25" s="222">
        <f t="shared" si="4"/>
        <v>0</v>
      </c>
      <c r="BY25" s="222">
        <f t="shared" si="4"/>
        <v>0</v>
      </c>
      <c r="BZ25" s="222">
        <f t="shared" si="4"/>
        <v>4.8457440000000007</v>
      </c>
      <c r="CA25" s="222">
        <f t="shared" si="4"/>
        <v>5.5648799999999996</v>
      </c>
      <c r="CB25" s="222">
        <f t="shared" si="4"/>
        <v>-3.6799999999999992E-3</v>
      </c>
      <c r="CC25" s="222">
        <f t="shared" si="4"/>
        <v>0</v>
      </c>
      <c r="CD25" s="222">
        <f t="shared" si="4"/>
        <v>4.234248</v>
      </c>
      <c r="CE25" s="222">
        <f t="shared" si="4"/>
        <v>0</v>
      </c>
      <c r="CF25" s="222">
        <f t="shared" si="4"/>
        <v>6.2660869999999953</v>
      </c>
      <c r="CG25" s="222">
        <f t="shared" si="12"/>
        <v>0.15424000000000002</v>
      </c>
      <c r="CH25" s="222">
        <f t="shared" si="9"/>
        <v>0</v>
      </c>
      <c r="CI25" s="222">
        <f t="shared" si="9"/>
        <v>6.3405280000000008</v>
      </c>
      <c r="CJ25" s="222">
        <f t="shared" si="9"/>
        <v>0</v>
      </c>
      <c r="CK25" s="222">
        <f t="shared" si="9"/>
        <v>0</v>
      </c>
      <c r="CL25" s="222">
        <f t="shared" si="9"/>
        <v>18.953674999999993</v>
      </c>
      <c r="CM25" s="222">
        <f t="shared" si="9"/>
        <v>89.68647999999996</v>
      </c>
      <c r="CN25" s="222">
        <f t="shared" si="9"/>
        <v>101.81063500000003</v>
      </c>
      <c r="CO25" s="222">
        <f t="shared" si="9"/>
        <v>0</v>
      </c>
      <c r="CP25" s="222">
        <f t="shared" si="9"/>
        <v>0</v>
      </c>
      <c r="CQ25" s="222">
        <f t="shared" si="9"/>
        <v>6.2160000000000002E-3</v>
      </c>
      <c r="CR25" s="222">
        <f t="shared" si="9"/>
        <v>0.99195599999999995</v>
      </c>
      <c r="CS25" s="222">
        <f t="shared" si="9"/>
        <v>0</v>
      </c>
      <c r="CT25" s="222">
        <f t="shared" si="9"/>
        <v>0</v>
      </c>
      <c r="CU25" s="222">
        <f t="shared" si="9"/>
        <v>0</v>
      </c>
      <c r="CV25" s="222">
        <f t="shared" si="9"/>
        <v>0</v>
      </c>
      <c r="CW25" s="222">
        <f t="shared" si="9"/>
        <v>0</v>
      </c>
      <c r="CX25" s="222">
        <f t="shared" si="10"/>
        <v>0</v>
      </c>
      <c r="CY25" s="222">
        <f t="shared" si="10"/>
        <v>0</v>
      </c>
      <c r="CZ25" s="222">
        <f t="shared" si="10"/>
        <v>0</v>
      </c>
      <c r="DA25" s="222">
        <f t="shared" si="10"/>
        <v>22.245552</v>
      </c>
      <c r="DB25" s="222">
        <f t="shared" si="10"/>
        <v>0</v>
      </c>
      <c r="DC25" s="222">
        <f t="shared" si="10"/>
        <v>-0.25880799999999965</v>
      </c>
      <c r="DD25" s="222">
        <f t="shared" si="10"/>
        <v>1.5166199999999999</v>
      </c>
      <c r="DE25" s="222">
        <f t="shared" si="10"/>
        <v>157.90438699999999</v>
      </c>
      <c r="DF25" s="222">
        <f t="shared" si="10"/>
        <v>725.39814999999999</v>
      </c>
      <c r="DG25" s="222">
        <f t="shared" si="10"/>
        <v>0</v>
      </c>
      <c r="DH25" s="222">
        <f t="shared" si="10"/>
        <v>6.5440799999999992</v>
      </c>
      <c r="DI25" s="222">
        <f t="shared" si="10"/>
        <v>0</v>
      </c>
      <c r="DJ25" s="222">
        <f t="shared" si="10"/>
        <v>2.0148000000000003E-2</v>
      </c>
      <c r="DK25" s="222">
        <f t="shared" si="10"/>
        <v>0</v>
      </c>
      <c r="DL25" s="222">
        <f t="shared" si="10"/>
        <v>2.7359999999999999E-2</v>
      </c>
      <c r="DM25" s="222">
        <f t="shared" si="10"/>
        <v>0</v>
      </c>
      <c r="DN25" s="222">
        <f t="shared" si="11"/>
        <v>0</v>
      </c>
      <c r="DO25" s="222">
        <f t="shared" si="11"/>
        <v>1321.5933000000011</v>
      </c>
      <c r="DP25" s="222">
        <f t="shared" si="11"/>
        <v>0</v>
      </c>
      <c r="DQ25" s="222">
        <f t="shared" si="11"/>
        <v>0</v>
      </c>
      <c r="DR25" s="222">
        <f t="shared" si="11"/>
        <v>0</v>
      </c>
      <c r="DS25" s="222">
        <f t="shared" si="11"/>
        <v>5.0661000000000005E-2</v>
      </c>
      <c r="DT25" s="222">
        <f t="shared" si="11"/>
        <v>0</v>
      </c>
      <c r="DU25" s="222">
        <f t="shared" si="11"/>
        <v>0</v>
      </c>
      <c r="DV25" s="222">
        <f t="shared" si="11"/>
        <v>2.3807000000000002E-2</v>
      </c>
      <c r="DW25" s="222">
        <f t="shared" si="11"/>
        <v>192.56147200000004</v>
      </c>
      <c r="DX25" s="222">
        <f t="shared" si="11"/>
        <v>5.2960000000000004E-3</v>
      </c>
      <c r="DY25" s="222">
        <f t="shared" si="11"/>
        <v>9.6199999999999994E-2</v>
      </c>
      <c r="DZ25" s="222">
        <f t="shared" si="11"/>
        <v>2.4131199999999993</v>
      </c>
      <c r="EA25" s="222">
        <f t="shared" si="11"/>
        <v>79.036567999999974</v>
      </c>
      <c r="EB25" s="222">
        <f t="shared" si="11"/>
        <v>0.19176000000000001</v>
      </c>
      <c r="EC25" s="222">
        <f t="shared" si="5"/>
        <v>15736.739695999999</v>
      </c>
      <c r="ED25" s="34">
        <f t="shared" si="6"/>
        <v>3.3947754937872642E-3</v>
      </c>
      <c r="EE25" s="34">
        <f t="shared" si="7"/>
        <v>3.2000000000000002E-3</v>
      </c>
      <c r="EG25" s="160">
        <f t="shared" si="8"/>
        <v>3.2000000000000002E-3</v>
      </c>
      <c r="EI25" s="233" t="s">
        <v>22</v>
      </c>
      <c r="EJ25" s="34">
        <v>3.2000000000000002E-3</v>
      </c>
      <c r="EL25" t="s">
        <v>38</v>
      </c>
      <c r="EM25" s="160">
        <v>2.0000000000000001E-4</v>
      </c>
    </row>
    <row r="26" spans="1:143">
      <c r="A26" t="s">
        <v>37</v>
      </c>
      <c r="B26" s="222">
        <v>4548.4199999999992</v>
      </c>
      <c r="C26" s="222">
        <v>1984.29</v>
      </c>
      <c r="D26" s="222">
        <v>109259.43000000024</v>
      </c>
      <c r="E26" s="222">
        <v>0</v>
      </c>
      <c r="F26" s="222">
        <v>4238.7800000000052</v>
      </c>
      <c r="G26" s="222">
        <v>0</v>
      </c>
      <c r="H26" s="222">
        <v>4.5999999999999996</v>
      </c>
      <c r="I26" s="222">
        <v>1807.1799999999998</v>
      </c>
      <c r="J26" s="222">
        <v>1488.03</v>
      </c>
      <c r="K26" s="222">
        <v>297.38</v>
      </c>
      <c r="L26" s="222">
        <v>5749.5</v>
      </c>
      <c r="M26" s="222">
        <v>1281.8599999999999</v>
      </c>
      <c r="N26" s="222">
        <v>0</v>
      </c>
      <c r="O26" s="222">
        <v>28.980000000000004</v>
      </c>
      <c r="P26" s="222">
        <v>0</v>
      </c>
      <c r="Q26" s="222">
        <v>424.15000000000015</v>
      </c>
      <c r="R26" s="222">
        <v>1.44</v>
      </c>
      <c r="S26" s="222">
        <v>0</v>
      </c>
      <c r="T26" s="222">
        <v>2.4500000000000002</v>
      </c>
      <c r="U26" s="222">
        <v>0</v>
      </c>
      <c r="V26" s="222">
        <v>0</v>
      </c>
      <c r="W26" s="222">
        <v>936.96</v>
      </c>
      <c r="X26" s="222">
        <v>1409.069999999999</v>
      </c>
      <c r="Y26" s="222">
        <v>1216.1999999999998</v>
      </c>
      <c r="Z26" s="222">
        <v>0</v>
      </c>
      <c r="AA26" s="222">
        <v>0</v>
      </c>
      <c r="AB26" s="222">
        <v>0.25</v>
      </c>
      <c r="AC26" s="222">
        <v>614.55000000000007</v>
      </c>
      <c r="AD26" s="222">
        <v>0</v>
      </c>
      <c r="AE26" s="222">
        <v>0</v>
      </c>
      <c r="AF26" s="222">
        <v>0</v>
      </c>
      <c r="AG26" s="222">
        <v>0</v>
      </c>
      <c r="AH26" s="222">
        <v>0</v>
      </c>
      <c r="AI26" s="222">
        <v>0</v>
      </c>
      <c r="AJ26" s="222">
        <v>0</v>
      </c>
      <c r="AK26" s="222">
        <v>1688.5299999999997</v>
      </c>
      <c r="AL26" s="222">
        <v>1729.77</v>
      </c>
      <c r="AM26" s="222">
        <v>1691.9999999999993</v>
      </c>
      <c r="AN26" s="222">
        <v>2.3599999999999959</v>
      </c>
      <c r="AO26" s="222">
        <v>83.86</v>
      </c>
      <c r="AP26" s="222">
        <v>3868.0800000000031</v>
      </c>
      <c r="AQ26" s="222">
        <v>0</v>
      </c>
      <c r="AR26" s="222">
        <v>3185.0199999999991</v>
      </c>
      <c r="AS26" s="222">
        <v>167.95</v>
      </c>
      <c r="AT26" s="222">
        <v>47.84</v>
      </c>
      <c r="AU26" s="222">
        <v>2199.6999999999989</v>
      </c>
      <c r="AV26" s="222">
        <v>110.31000000000002</v>
      </c>
      <c r="AW26" s="222">
        <v>5556.1600000000035</v>
      </c>
      <c r="AX26" s="222">
        <v>98.029999999999987</v>
      </c>
      <c r="AY26" s="222">
        <v>10.870000000000001</v>
      </c>
      <c r="AZ26" s="222">
        <v>54.289999999999985</v>
      </c>
      <c r="BA26" s="222">
        <v>0</v>
      </c>
      <c r="BB26" s="222">
        <v>0</v>
      </c>
      <c r="BC26" s="222">
        <v>2926.2900000000004</v>
      </c>
      <c r="BD26" s="222">
        <v>2136.059999999999</v>
      </c>
      <c r="BE26" s="222">
        <v>13.990000000000002</v>
      </c>
      <c r="BF26" s="222">
        <v>0</v>
      </c>
      <c r="BG26" s="222">
        <v>2039.3999999999987</v>
      </c>
      <c r="BH26" s="222">
        <v>52.44</v>
      </c>
      <c r="BI26" s="222">
        <v>493.02</v>
      </c>
      <c r="BJ26" s="222">
        <v>169100.04000000004</v>
      </c>
      <c r="BK26" s="222">
        <v>183.15999999999997</v>
      </c>
      <c r="BL26" s="222">
        <v>1551.4999999999993</v>
      </c>
      <c r="BM26" s="222">
        <v>2315.48</v>
      </c>
      <c r="BN26" s="222">
        <v>336599.67000000022</v>
      </c>
      <c r="BP26" t="s">
        <v>37</v>
      </c>
      <c r="BQ26" s="222">
        <f t="shared" si="4"/>
        <v>146.00428199999996</v>
      </c>
      <c r="BR26" s="222">
        <f t="shared" si="4"/>
        <v>20.636616</v>
      </c>
      <c r="BS26" s="222">
        <f t="shared" si="4"/>
        <v>2807.9673510000061</v>
      </c>
      <c r="BT26" s="222">
        <f t="shared" si="4"/>
        <v>0</v>
      </c>
      <c r="BU26" s="222">
        <f t="shared" si="4"/>
        <v>131.82605800000016</v>
      </c>
      <c r="BV26" s="222">
        <f t="shared" si="4"/>
        <v>0</v>
      </c>
      <c r="BW26" s="222">
        <f t="shared" si="4"/>
        <v>4.0019999999999993E-2</v>
      </c>
      <c r="BX26" s="222">
        <f t="shared" si="4"/>
        <v>18.0718</v>
      </c>
      <c r="BY26" s="222">
        <f t="shared" si="4"/>
        <v>0.59521199999999996</v>
      </c>
      <c r="BZ26" s="222">
        <f t="shared" si="4"/>
        <v>0.118952</v>
      </c>
      <c r="CA26" s="222">
        <f t="shared" si="4"/>
        <v>82.7928</v>
      </c>
      <c r="CB26" s="222">
        <f t="shared" si="4"/>
        <v>5.8965559999999995</v>
      </c>
      <c r="CC26" s="222">
        <f t="shared" si="4"/>
        <v>0</v>
      </c>
      <c r="CD26" s="222">
        <f t="shared" si="4"/>
        <v>0.10432800000000002</v>
      </c>
      <c r="CE26" s="222">
        <f t="shared" si="4"/>
        <v>0</v>
      </c>
      <c r="CF26" s="222">
        <f t="shared" si="4"/>
        <v>1.9935050000000007</v>
      </c>
      <c r="CG26" s="222">
        <f t="shared" si="12"/>
        <v>4.6079999999999996E-2</v>
      </c>
      <c r="CH26" s="222">
        <f t="shared" si="9"/>
        <v>0</v>
      </c>
      <c r="CI26" s="222">
        <f t="shared" si="9"/>
        <v>1.8620000000000001E-2</v>
      </c>
      <c r="CJ26" s="222">
        <f t="shared" si="9"/>
        <v>0</v>
      </c>
      <c r="CK26" s="222">
        <f t="shared" si="9"/>
        <v>0</v>
      </c>
      <c r="CL26" s="222">
        <f t="shared" si="9"/>
        <v>6.0902399999999997</v>
      </c>
      <c r="CM26" s="222">
        <f t="shared" si="9"/>
        <v>29.308655999999978</v>
      </c>
      <c r="CN26" s="222">
        <f t="shared" si="9"/>
        <v>32.959019999999995</v>
      </c>
      <c r="CO26" s="222">
        <f t="shared" si="9"/>
        <v>0</v>
      </c>
      <c r="CP26" s="222">
        <f t="shared" si="9"/>
        <v>0</v>
      </c>
      <c r="CQ26" s="222">
        <f t="shared" si="9"/>
        <v>1.8500000000000001E-3</v>
      </c>
      <c r="CR26" s="222">
        <f t="shared" si="9"/>
        <v>1.7207400000000002</v>
      </c>
      <c r="CS26" s="222">
        <f t="shared" si="9"/>
        <v>0</v>
      </c>
      <c r="CT26" s="222">
        <f t="shared" si="9"/>
        <v>0</v>
      </c>
      <c r="CU26" s="222">
        <f t="shared" si="9"/>
        <v>0</v>
      </c>
      <c r="CV26" s="222">
        <f t="shared" si="9"/>
        <v>0</v>
      </c>
      <c r="CW26" s="222">
        <f t="shared" si="9"/>
        <v>0</v>
      </c>
      <c r="CX26" s="222">
        <f t="shared" si="10"/>
        <v>0</v>
      </c>
      <c r="CY26" s="222">
        <f t="shared" si="10"/>
        <v>0</v>
      </c>
      <c r="CZ26" s="222">
        <f t="shared" si="10"/>
        <v>11.819709999999999</v>
      </c>
      <c r="DA26" s="222">
        <f t="shared" si="10"/>
        <v>9.686712</v>
      </c>
      <c r="DB26" s="222">
        <f t="shared" si="10"/>
        <v>15.397199999999994</v>
      </c>
      <c r="DC26" s="222">
        <f t="shared" si="10"/>
        <v>8.1655999999999854E-2</v>
      </c>
      <c r="DD26" s="222">
        <f t="shared" si="10"/>
        <v>1.17404</v>
      </c>
      <c r="DE26" s="222">
        <f t="shared" si="10"/>
        <v>50.67184800000004</v>
      </c>
      <c r="DF26" s="222">
        <f t="shared" si="10"/>
        <v>0</v>
      </c>
      <c r="DG26" s="222">
        <f t="shared" si="10"/>
        <v>46.18278999999999</v>
      </c>
      <c r="DH26" s="222">
        <f t="shared" si="10"/>
        <v>2.0154000000000001</v>
      </c>
      <c r="DI26" s="222">
        <f t="shared" si="10"/>
        <v>9.0896000000000005E-2</v>
      </c>
      <c r="DJ26" s="222">
        <f t="shared" si="10"/>
        <v>15.177929999999993</v>
      </c>
      <c r="DK26" s="222">
        <f t="shared" si="10"/>
        <v>8.6813970000000023</v>
      </c>
      <c r="DL26" s="222">
        <f t="shared" si="10"/>
        <v>10.001088000000006</v>
      </c>
      <c r="DM26" s="222">
        <f t="shared" si="10"/>
        <v>0.107833</v>
      </c>
      <c r="DN26" s="222">
        <f t="shared" si="11"/>
        <v>0.25979300000000005</v>
      </c>
      <c r="DO26" s="222">
        <f t="shared" si="11"/>
        <v>0.32573999999999992</v>
      </c>
      <c r="DP26" s="222">
        <f t="shared" si="11"/>
        <v>0</v>
      </c>
      <c r="DQ26" s="222">
        <f t="shared" si="11"/>
        <v>0</v>
      </c>
      <c r="DR26" s="222">
        <f t="shared" si="11"/>
        <v>22.532433000000005</v>
      </c>
      <c r="DS26" s="222">
        <f t="shared" si="11"/>
        <v>24.991901999999989</v>
      </c>
      <c r="DT26" s="222">
        <f t="shared" si="11"/>
        <v>3.7773000000000008E-2</v>
      </c>
      <c r="DU26" s="222">
        <f t="shared" si="11"/>
        <v>0</v>
      </c>
      <c r="DV26" s="222">
        <f t="shared" si="11"/>
        <v>36.505259999999979</v>
      </c>
      <c r="DW26" s="222">
        <f t="shared" si="11"/>
        <v>8.3904000000000006E-2</v>
      </c>
      <c r="DX26" s="222">
        <f t="shared" si="11"/>
        <v>0.78883199999999998</v>
      </c>
      <c r="DY26" s="222">
        <f t="shared" si="11"/>
        <v>4396.6010400000005</v>
      </c>
      <c r="DZ26" s="222">
        <f t="shared" si="11"/>
        <v>0.73263999999999985</v>
      </c>
      <c r="EA26" s="222">
        <f t="shared" si="11"/>
        <v>8.2229499999999955</v>
      </c>
      <c r="EB26" s="222">
        <f t="shared" si="11"/>
        <v>87.062048000000004</v>
      </c>
      <c r="EC26" s="222">
        <f t="shared" si="5"/>
        <v>8035.4255010000079</v>
      </c>
      <c r="ED26" s="34">
        <f t="shared" si="6"/>
        <v>1.7334254807481997E-3</v>
      </c>
      <c r="EE26" s="34">
        <f t="shared" si="7"/>
        <v>1.6999999999999999E-3</v>
      </c>
      <c r="EG26" s="160">
        <f t="shared" si="8"/>
        <v>1.6999999999999999E-3</v>
      </c>
      <c r="EI26" t="s">
        <v>37</v>
      </c>
      <c r="EJ26" s="34">
        <v>1.6999999999999999E-3</v>
      </c>
      <c r="EL26" t="s">
        <v>39</v>
      </c>
      <c r="EM26" s="160">
        <v>2.0000000000000001E-4</v>
      </c>
    </row>
    <row r="27" spans="1:143">
      <c r="A27" t="s">
        <v>38</v>
      </c>
      <c r="B27" s="222">
        <v>325.8399999999998</v>
      </c>
      <c r="C27" s="222">
        <v>0.56999999999999995</v>
      </c>
      <c r="D27" s="222">
        <v>263.46000000000021</v>
      </c>
      <c r="E27" s="222">
        <v>0</v>
      </c>
      <c r="F27" s="222">
        <v>127.72999999999998</v>
      </c>
      <c r="G27" s="222">
        <v>0</v>
      </c>
      <c r="H27" s="222">
        <v>0.31</v>
      </c>
      <c r="I27" s="222">
        <v>78.98</v>
      </c>
      <c r="J27" s="222">
        <v>109.36999999999999</v>
      </c>
      <c r="K27" s="222">
        <v>21.64</v>
      </c>
      <c r="L27" s="222">
        <v>419.65</v>
      </c>
      <c r="M27" s="222">
        <v>93.979999999999976</v>
      </c>
      <c r="N27" s="222">
        <v>0</v>
      </c>
      <c r="O27" s="222">
        <v>1.71</v>
      </c>
      <c r="P27" s="222">
        <v>0</v>
      </c>
      <c r="Q27" s="222">
        <v>20.88000000000001</v>
      </c>
      <c r="R27" s="222">
        <v>0.14000000000000001</v>
      </c>
      <c r="S27" s="222">
        <v>0</v>
      </c>
      <c r="T27" s="222">
        <v>0.16</v>
      </c>
      <c r="U27" s="222">
        <v>0</v>
      </c>
      <c r="V27" s="222">
        <v>0</v>
      </c>
      <c r="W27" s="222">
        <v>50.869999999999969</v>
      </c>
      <c r="X27" s="222">
        <v>72.659999999999982</v>
      </c>
      <c r="Y27" s="222">
        <v>63.659999999999954</v>
      </c>
      <c r="Z27" s="222">
        <v>0</v>
      </c>
      <c r="AA27" s="222">
        <v>0</v>
      </c>
      <c r="AB27" s="222">
        <v>0.01</v>
      </c>
      <c r="AC27" s="222">
        <v>43.58</v>
      </c>
      <c r="AD27" s="222">
        <v>0</v>
      </c>
      <c r="AE27" s="222">
        <v>0</v>
      </c>
      <c r="AF27" s="222">
        <v>0</v>
      </c>
      <c r="AG27" s="222">
        <v>0</v>
      </c>
      <c r="AH27" s="222">
        <v>0</v>
      </c>
      <c r="AI27" s="222">
        <v>0</v>
      </c>
      <c r="AJ27" s="222">
        <v>0</v>
      </c>
      <c r="AK27" s="222">
        <v>125.09000000000009</v>
      </c>
      <c r="AL27" s="222">
        <v>99.639999999999944</v>
      </c>
      <c r="AM27" s="222">
        <v>126.33</v>
      </c>
      <c r="AN27" s="222">
        <v>23042.650000000005</v>
      </c>
      <c r="AO27" s="222">
        <v>4.32</v>
      </c>
      <c r="AP27" s="222">
        <v>205.99999999999994</v>
      </c>
      <c r="AQ27" s="222">
        <v>0</v>
      </c>
      <c r="AR27" s="222">
        <v>234.23999999999998</v>
      </c>
      <c r="AS27" s="222">
        <v>8.9099999999999948</v>
      </c>
      <c r="AT27" s="222">
        <v>0</v>
      </c>
      <c r="AU27" s="222">
        <v>279.2700000000001</v>
      </c>
      <c r="AV27" s="222">
        <v>7.8400000000000007</v>
      </c>
      <c r="AW27" s="222">
        <v>0.21000000000000002</v>
      </c>
      <c r="AX27" s="222">
        <v>0</v>
      </c>
      <c r="AY27" s="222">
        <v>0.59000000000000008</v>
      </c>
      <c r="AZ27" s="222">
        <v>3.76</v>
      </c>
      <c r="BA27" s="222">
        <v>0</v>
      </c>
      <c r="BB27" s="222">
        <v>0</v>
      </c>
      <c r="BC27" s="222">
        <v>217.96</v>
      </c>
      <c r="BD27" s="222">
        <v>136.41999999999996</v>
      </c>
      <c r="BE27" s="222">
        <v>1.0499999999999992</v>
      </c>
      <c r="BF27" s="222">
        <v>0</v>
      </c>
      <c r="BG27" s="222">
        <v>145.26999999999995</v>
      </c>
      <c r="BH27" s="222">
        <v>4.63</v>
      </c>
      <c r="BI27" s="222">
        <v>34.759999999999984</v>
      </c>
      <c r="BJ27" s="222">
        <v>0.06</v>
      </c>
      <c r="BK27" s="222">
        <v>9.5500000000000025</v>
      </c>
      <c r="BL27" s="222">
        <v>189.03999999999988</v>
      </c>
      <c r="BM27" s="222">
        <v>172.67999999999995</v>
      </c>
      <c r="BN27" s="222">
        <v>26745.47</v>
      </c>
      <c r="BP27" t="s">
        <v>38</v>
      </c>
      <c r="BQ27" s="222">
        <f t="shared" si="4"/>
        <v>10.459463999999993</v>
      </c>
      <c r="BR27" s="222">
        <f t="shared" si="4"/>
        <v>5.9279999999999992E-3</v>
      </c>
      <c r="BS27" s="222">
        <f t="shared" si="4"/>
        <v>6.7709220000000059</v>
      </c>
      <c r="BT27" s="222">
        <f t="shared" si="4"/>
        <v>0</v>
      </c>
      <c r="BU27" s="222">
        <f t="shared" si="4"/>
        <v>3.972402999999999</v>
      </c>
      <c r="BV27" s="222">
        <f t="shared" si="4"/>
        <v>0</v>
      </c>
      <c r="BW27" s="222">
        <f t="shared" si="4"/>
        <v>2.6969999999999997E-3</v>
      </c>
      <c r="BX27" s="222">
        <f t="shared" si="4"/>
        <v>0.78980000000000006</v>
      </c>
      <c r="BY27" s="222">
        <f t="shared" si="4"/>
        <v>4.3747999999999995E-2</v>
      </c>
      <c r="BZ27" s="222">
        <f t="shared" si="4"/>
        <v>8.6560000000000005E-3</v>
      </c>
      <c r="CA27" s="222">
        <f t="shared" si="4"/>
        <v>6.0429599999999999</v>
      </c>
      <c r="CB27" s="222">
        <f t="shared" si="4"/>
        <v>0.43230799999999986</v>
      </c>
      <c r="CC27" s="222">
        <f t="shared" si="4"/>
        <v>0</v>
      </c>
      <c r="CD27" s="222">
        <f t="shared" si="4"/>
        <v>6.156E-3</v>
      </c>
      <c r="CE27" s="222">
        <f t="shared" si="4"/>
        <v>0</v>
      </c>
      <c r="CF27" s="222">
        <f t="shared" si="4"/>
        <v>9.8136000000000043E-2</v>
      </c>
      <c r="CG27" s="222">
        <f t="shared" si="12"/>
        <v>4.4800000000000005E-3</v>
      </c>
      <c r="CH27" s="222">
        <f t="shared" si="9"/>
        <v>0</v>
      </c>
      <c r="CI27" s="222">
        <f t="shared" si="9"/>
        <v>1.2160000000000001E-3</v>
      </c>
      <c r="CJ27" s="222">
        <f t="shared" si="9"/>
        <v>0</v>
      </c>
      <c r="CK27" s="222">
        <f t="shared" si="9"/>
        <v>0</v>
      </c>
      <c r="CL27" s="222">
        <f t="shared" si="9"/>
        <v>0.33065499999999981</v>
      </c>
      <c r="CM27" s="222">
        <f t="shared" si="9"/>
        <v>1.5113279999999996</v>
      </c>
      <c r="CN27" s="222">
        <f t="shared" si="9"/>
        <v>1.7251859999999988</v>
      </c>
      <c r="CO27" s="222">
        <f t="shared" si="9"/>
        <v>0</v>
      </c>
      <c r="CP27" s="222">
        <f t="shared" si="9"/>
        <v>0</v>
      </c>
      <c r="CQ27" s="222">
        <f t="shared" si="9"/>
        <v>7.400000000000001E-5</v>
      </c>
      <c r="CR27" s="222">
        <f t="shared" si="9"/>
        <v>0.12202399999999999</v>
      </c>
      <c r="CS27" s="222">
        <f t="shared" si="9"/>
        <v>0</v>
      </c>
      <c r="CT27" s="222">
        <f t="shared" si="9"/>
        <v>0</v>
      </c>
      <c r="CU27" s="222">
        <f t="shared" si="9"/>
        <v>0</v>
      </c>
      <c r="CV27" s="222">
        <f t="shared" si="9"/>
        <v>0</v>
      </c>
      <c r="CW27" s="222">
        <f t="shared" si="9"/>
        <v>0</v>
      </c>
      <c r="CX27" s="222">
        <f t="shared" si="10"/>
        <v>0</v>
      </c>
      <c r="CY27" s="222">
        <f t="shared" si="10"/>
        <v>0</v>
      </c>
      <c r="CZ27" s="222">
        <f t="shared" si="10"/>
        <v>0.87563000000000069</v>
      </c>
      <c r="DA27" s="222">
        <f t="shared" si="10"/>
        <v>0.5579839999999997</v>
      </c>
      <c r="DB27" s="222">
        <f t="shared" si="10"/>
        <v>1.1496029999999999</v>
      </c>
      <c r="DC27" s="222">
        <f t="shared" si="10"/>
        <v>797.27569000000017</v>
      </c>
      <c r="DD27" s="222">
        <f t="shared" si="10"/>
        <v>6.0480000000000006E-2</v>
      </c>
      <c r="DE27" s="222">
        <f t="shared" si="10"/>
        <v>2.6985999999999994</v>
      </c>
      <c r="DF27" s="222">
        <f t="shared" si="10"/>
        <v>0</v>
      </c>
      <c r="DG27" s="222">
        <f t="shared" si="10"/>
        <v>3.3964799999999999</v>
      </c>
      <c r="DH27" s="222">
        <f t="shared" si="10"/>
        <v>0.10691999999999995</v>
      </c>
      <c r="DI27" s="222">
        <f t="shared" si="10"/>
        <v>0</v>
      </c>
      <c r="DJ27" s="222">
        <f t="shared" si="10"/>
        <v>1.9269630000000006</v>
      </c>
      <c r="DK27" s="222">
        <f t="shared" si="10"/>
        <v>0.61700800000000011</v>
      </c>
      <c r="DL27" s="222">
        <f t="shared" si="10"/>
        <v>3.7800000000000003E-4</v>
      </c>
      <c r="DM27" s="222">
        <f t="shared" si="10"/>
        <v>0</v>
      </c>
      <c r="DN27" s="222">
        <f t="shared" si="11"/>
        <v>1.4101000000000002E-2</v>
      </c>
      <c r="DO27" s="222">
        <f t="shared" si="11"/>
        <v>2.256E-2</v>
      </c>
      <c r="DP27" s="222">
        <f t="shared" si="11"/>
        <v>0</v>
      </c>
      <c r="DQ27" s="222">
        <f t="shared" si="11"/>
        <v>0</v>
      </c>
      <c r="DR27" s="222">
        <f t="shared" si="11"/>
        <v>1.6782920000000001</v>
      </c>
      <c r="DS27" s="222">
        <f t="shared" si="11"/>
        <v>1.5961139999999996</v>
      </c>
      <c r="DT27" s="222">
        <f t="shared" si="11"/>
        <v>2.8349999999999977E-3</v>
      </c>
      <c r="DU27" s="222">
        <f t="shared" si="11"/>
        <v>0</v>
      </c>
      <c r="DV27" s="222">
        <f t="shared" si="11"/>
        <v>2.6003329999999991</v>
      </c>
      <c r="DW27" s="222">
        <f t="shared" si="11"/>
        <v>7.4080000000000005E-3</v>
      </c>
      <c r="DX27" s="222">
        <f t="shared" si="11"/>
        <v>5.5615999999999978E-2</v>
      </c>
      <c r="DY27" s="222">
        <f t="shared" si="11"/>
        <v>1.56E-3</v>
      </c>
      <c r="DZ27" s="222">
        <f t="shared" si="11"/>
        <v>3.8200000000000012E-2</v>
      </c>
      <c r="EA27" s="222">
        <f t="shared" si="11"/>
        <v>1.0019119999999995</v>
      </c>
      <c r="EB27" s="222">
        <f t="shared" si="11"/>
        <v>6.4927679999999981</v>
      </c>
      <c r="EC27" s="222">
        <f t="shared" si="5"/>
        <v>854.50557600000002</v>
      </c>
      <c r="ED27" s="34">
        <f t="shared" si="6"/>
        <v>1.8433644101304648E-4</v>
      </c>
      <c r="EE27" s="34">
        <f t="shared" si="7"/>
        <v>2.0000000000000001E-4</v>
      </c>
      <c r="EG27" s="160">
        <f t="shared" si="8"/>
        <v>2.0000000000000001E-4</v>
      </c>
      <c r="EI27" t="s">
        <v>38</v>
      </c>
      <c r="EJ27" s="34">
        <v>2.0000000000000001E-4</v>
      </c>
      <c r="EL27" t="s">
        <v>40</v>
      </c>
      <c r="EM27" s="160">
        <v>3.8999999999999998E-3</v>
      </c>
    </row>
    <row r="28" spans="1:143">
      <c r="A28" t="s">
        <v>39</v>
      </c>
      <c r="B28" s="222">
        <v>462.09999999999974</v>
      </c>
      <c r="C28" s="222">
        <v>0.56999999999999995</v>
      </c>
      <c r="D28" s="222">
        <v>351.52999999999986</v>
      </c>
      <c r="E28" s="222">
        <v>0</v>
      </c>
      <c r="F28" s="222">
        <v>156.16</v>
      </c>
      <c r="G28" s="222">
        <v>0</v>
      </c>
      <c r="H28" s="222">
        <v>0.64</v>
      </c>
      <c r="I28" s="222">
        <v>115.75000000000001</v>
      </c>
      <c r="J28" s="222">
        <v>155.95999999999998</v>
      </c>
      <c r="K28" s="222">
        <v>30.950000000000006</v>
      </c>
      <c r="L28" s="222">
        <v>592.59999999999923</v>
      </c>
      <c r="M28" s="222">
        <v>136.43</v>
      </c>
      <c r="N28" s="222">
        <v>0</v>
      </c>
      <c r="O28" s="222">
        <v>1.79</v>
      </c>
      <c r="P28" s="222">
        <v>0</v>
      </c>
      <c r="Q28" s="222">
        <v>19.279999999999987</v>
      </c>
      <c r="R28" s="222">
        <v>0.08</v>
      </c>
      <c r="S28" s="222">
        <v>0</v>
      </c>
      <c r="T28" s="222">
        <v>0.18</v>
      </c>
      <c r="U28" s="222">
        <v>0</v>
      </c>
      <c r="V28" s="222">
        <v>0</v>
      </c>
      <c r="W28" s="222">
        <v>44.989999999999966</v>
      </c>
      <c r="X28" s="222">
        <v>66.950000000000031</v>
      </c>
      <c r="Y28" s="222">
        <v>58.989999999999995</v>
      </c>
      <c r="Z28" s="222">
        <v>0</v>
      </c>
      <c r="AA28" s="222">
        <v>0</v>
      </c>
      <c r="AB28" s="222">
        <v>0.01</v>
      </c>
      <c r="AC28" s="222">
        <v>66.930000000000007</v>
      </c>
      <c r="AD28" s="222">
        <v>0</v>
      </c>
      <c r="AE28" s="222">
        <v>0</v>
      </c>
      <c r="AF28" s="222">
        <v>0</v>
      </c>
      <c r="AG28" s="222">
        <v>0</v>
      </c>
      <c r="AH28" s="222">
        <v>0</v>
      </c>
      <c r="AI28" s="222">
        <v>0</v>
      </c>
      <c r="AJ28" s="222">
        <v>0</v>
      </c>
      <c r="AK28" s="222">
        <v>178.39</v>
      </c>
      <c r="AL28" s="222">
        <v>106.39000000000001</v>
      </c>
      <c r="AM28" s="222">
        <v>179.14</v>
      </c>
      <c r="AN28" s="222">
        <v>19491.840000000004</v>
      </c>
      <c r="AO28" s="222">
        <v>8.7899999999999991</v>
      </c>
      <c r="AP28" s="222">
        <v>189.46000000000006</v>
      </c>
      <c r="AQ28" s="222">
        <v>0</v>
      </c>
      <c r="AR28" s="222">
        <v>336.51000000000022</v>
      </c>
      <c r="AS28" s="222">
        <v>8.2399999999999984</v>
      </c>
      <c r="AT28" s="222">
        <v>0</v>
      </c>
      <c r="AU28" s="222">
        <v>279.28000000000009</v>
      </c>
      <c r="AV28" s="222">
        <v>7.8400000000000007</v>
      </c>
      <c r="AW28" s="222">
        <v>0.2</v>
      </c>
      <c r="AX28" s="222">
        <v>0</v>
      </c>
      <c r="AY28" s="222">
        <v>1.85</v>
      </c>
      <c r="AZ28" s="222">
        <v>5.89</v>
      </c>
      <c r="BA28" s="222">
        <v>0</v>
      </c>
      <c r="BB28" s="222">
        <v>0</v>
      </c>
      <c r="BC28" s="222">
        <v>310.16000000000003</v>
      </c>
      <c r="BD28" s="222">
        <v>200.69000000000005</v>
      </c>
      <c r="BE28" s="222">
        <v>6.6499999999999995</v>
      </c>
      <c r="BF28" s="222">
        <v>0</v>
      </c>
      <c r="BG28" s="222">
        <v>216.54000000000011</v>
      </c>
      <c r="BH28" s="222">
        <v>5.8900000000000006</v>
      </c>
      <c r="BI28" s="222">
        <v>54.15</v>
      </c>
      <c r="BJ28" s="222">
        <v>0.06</v>
      </c>
      <c r="BK28" s="222">
        <v>8.1900000000000031</v>
      </c>
      <c r="BL28" s="222">
        <v>196.77999999999986</v>
      </c>
      <c r="BM28" s="222">
        <v>254.12000000000003</v>
      </c>
      <c r="BN28" s="222">
        <v>24308.940000000002</v>
      </c>
      <c r="BP28" t="s">
        <v>39</v>
      </c>
      <c r="BQ28" s="222">
        <f t="shared" si="4"/>
        <v>14.83340999999999</v>
      </c>
      <c r="BR28" s="222">
        <f t="shared" si="4"/>
        <v>5.9279999999999992E-3</v>
      </c>
      <c r="BS28" s="222">
        <f t="shared" si="4"/>
        <v>9.0343209999999967</v>
      </c>
      <c r="BT28" s="222">
        <f t="shared" si="4"/>
        <v>0</v>
      </c>
      <c r="BU28" s="222">
        <f t="shared" si="4"/>
        <v>4.8565759999999996</v>
      </c>
      <c r="BV28" s="222">
        <f t="shared" si="4"/>
        <v>0</v>
      </c>
      <c r="BW28" s="222">
        <f t="shared" si="4"/>
        <v>5.568E-3</v>
      </c>
      <c r="BX28" s="222">
        <f t="shared" si="4"/>
        <v>1.1575000000000002</v>
      </c>
      <c r="BY28" s="222">
        <f t="shared" si="4"/>
        <v>6.2383999999999995E-2</v>
      </c>
      <c r="BZ28" s="222">
        <f t="shared" si="4"/>
        <v>1.2380000000000004E-2</v>
      </c>
      <c r="CA28" s="222">
        <f t="shared" si="4"/>
        <v>8.5334399999999881</v>
      </c>
      <c r="CB28" s="222">
        <f t="shared" si="4"/>
        <v>0.62757799999999997</v>
      </c>
      <c r="CC28" s="222">
        <f t="shared" si="4"/>
        <v>0</v>
      </c>
      <c r="CD28" s="222">
        <f t="shared" si="4"/>
        <v>6.4440000000000001E-3</v>
      </c>
      <c r="CE28" s="222">
        <f t="shared" si="4"/>
        <v>0</v>
      </c>
      <c r="CF28" s="222">
        <f t="shared" si="4"/>
        <v>9.0615999999999947E-2</v>
      </c>
      <c r="CG28" s="222">
        <f t="shared" si="12"/>
        <v>2.5600000000000002E-3</v>
      </c>
      <c r="CH28" s="222">
        <f t="shared" si="9"/>
        <v>0</v>
      </c>
      <c r="CI28" s="222">
        <f t="shared" si="9"/>
        <v>1.3679999999999999E-3</v>
      </c>
      <c r="CJ28" s="222">
        <f t="shared" si="9"/>
        <v>0</v>
      </c>
      <c r="CK28" s="222">
        <f t="shared" si="9"/>
        <v>0</v>
      </c>
      <c r="CL28" s="222">
        <f t="shared" si="9"/>
        <v>0.29243499999999978</v>
      </c>
      <c r="CM28" s="222">
        <f t="shared" si="9"/>
        <v>1.3925600000000007</v>
      </c>
      <c r="CN28" s="222">
        <f t="shared" si="9"/>
        <v>1.5986289999999999</v>
      </c>
      <c r="CO28" s="222">
        <f t="shared" si="9"/>
        <v>0</v>
      </c>
      <c r="CP28" s="222">
        <f t="shared" si="9"/>
        <v>0</v>
      </c>
      <c r="CQ28" s="222">
        <f t="shared" si="9"/>
        <v>7.400000000000001E-5</v>
      </c>
      <c r="CR28" s="222">
        <f t="shared" si="9"/>
        <v>0.18740400000000002</v>
      </c>
      <c r="CS28" s="222">
        <f t="shared" si="9"/>
        <v>0</v>
      </c>
      <c r="CT28" s="222">
        <f t="shared" si="9"/>
        <v>0</v>
      </c>
      <c r="CU28" s="222">
        <f t="shared" si="9"/>
        <v>0</v>
      </c>
      <c r="CV28" s="222">
        <f t="shared" si="9"/>
        <v>0</v>
      </c>
      <c r="CW28" s="222">
        <f t="shared" si="9"/>
        <v>0</v>
      </c>
      <c r="CX28" s="222">
        <f t="shared" si="10"/>
        <v>0</v>
      </c>
      <c r="CY28" s="222">
        <f t="shared" si="10"/>
        <v>0</v>
      </c>
      <c r="CZ28" s="222">
        <f t="shared" si="10"/>
        <v>1.2487299999999999</v>
      </c>
      <c r="DA28" s="222">
        <f t="shared" si="10"/>
        <v>0.59578400000000009</v>
      </c>
      <c r="DB28" s="222">
        <f t="shared" si="10"/>
        <v>1.630174</v>
      </c>
      <c r="DC28" s="222">
        <f t="shared" si="10"/>
        <v>674.41766400000006</v>
      </c>
      <c r="DD28" s="222">
        <f t="shared" si="10"/>
        <v>0.12305999999999999</v>
      </c>
      <c r="DE28" s="222">
        <f t="shared" si="10"/>
        <v>2.481926000000001</v>
      </c>
      <c r="DF28" s="222">
        <f t="shared" si="10"/>
        <v>0</v>
      </c>
      <c r="DG28" s="222">
        <f t="shared" si="10"/>
        <v>4.8793950000000033</v>
      </c>
      <c r="DH28" s="222">
        <f t="shared" si="10"/>
        <v>9.8879999999999982E-2</v>
      </c>
      <c r="DI28" s="222">
        <f t="shared" si="10"/>
        <v>0</v>
      </c>
      <c r="DJ28" s="222">
        <f t="shared" si="10"/>
        <v>1.9270320000000005</v>
      </c>
      <c r="DK28" s="222">
        <f t="shared" si="10"/>
        <v>0.61700800000000011</v>
      </c>
      <c r="DL28" s="222">
        <f t="shared" si="10"/>
        <v>3.6000000000000002E-4</v>
      </c>
      <c r="DM28" s="222">
        <f t="shared" si="10"/>
        <v>0</v>
      </c>
      <c r="DN28" s="222">
        <f t="shared" si="11"/>
        <v>4.4215000000000004E-2</v>
      </c>
      <c r="DO28" s="222">
        <f t="shared" si="11"/>
        <v>3.5339999999999996E-2</v>
      </c>
      <c r="DP28" s="222">
        <f t="shared" si="11"/>
        <v>0</v>
      </c>
      <c r="DQ28" s="222">
        <f t="shared" si="11"/>
        <v>0</v>
      </c>
      <c r="DR28" s="222">
        <f t="shared" si="11"/>
        <v>2.3882320000000004</v>
      </c>
      <c r="DS28" s="222">
        <f t="shared" si="11"/>
        <v>2.3480730000000007</v>
      </c>
      <c r="DT28" s="222">
        <f t="shared" si="11"/>
        <v>1.7954999999999999E-2</v>
      </c>
      <c r="DU28" s="222">
        <f t="shared" si="11"/>
        <v>0</v>
      </c>
      <c r="DV28" s="222">
        <f t="shared" si="11"/>
        <v>3.8760660000000016</v>
      </c>
      <c r="DW28" s="222">
        <f t="shared" si="11"/>
        <v>9.4240000000000018E-3</v>
      </c>
      <c r="DX28" s="222">
        <f t="shared" si="11"/>
        <v>8.6640000000000009E-2</v>
      </c>
      <c r="DY28" s="222">
        <f t="shared" si="11"/>
        <v>1.56E-3</v>
      </c>
      <c r="DZ28" s="222">
        <f t="shared" si="11"/>
        <v>3.2760000000000011E-2</v>
      </c>
      <c r="EA28" s="222">
        <f t="shared" si="11"/>
        <v>1.0429339999999994</v>
      </c>
      <c r="EB28" s="222">
        <f t="shared" si="11"/>
        <v>9.5549120000000016</v>
      </c>
      <c r="EC28" s="222">
        <f t="shared" si="5"/>
        <v>750.15929900000037</v>
      </c>
      <c r="ED28" s="34">
        <f t="shared" si="6"/>
        <v>1.6182655708088891E-4</v>
      </c>
      <c r="EE28" s="34">
        <f t="shared" si="7"/>
        <v>2.0000000000000001E-4</v>
      </c>
      <c r="EG28" s="160">
        <f t="shared" si="8"/>
        <v>2.0000000000000001E-4</v>
      </c>
      <c r="EI28" t="s">
        <v>39</v>
      </c>
      <c r="EJ28" s="34">
        <v>2.0000000000000001E-4</v>
      </c>
      <c r="EL28" t="s">
        <v>128</v>
      </c>
      <c r="EM28" s="160">
        <v>0.99999999999999989</v>
      </c>
    </row>
    <row r="29" spans="1:143">
      <c r="A29" t="s">
        <v>40</v>
      </c>
      <c r="B29" s="222">
        <v>20903.729999999992</v>
      </c>
      <c r="C29" s="222">
        <v>14700.600000000002</v>
      </c>
      <c r="D29" s="222">
        <v>196946.49999999985</v>
      </c>
      <c r="E29" s="222">
        <v>0</v>
      </c>
      <c r="F29" s="222">
        <v>46081.819999999985</v>
      </c>
      <c r="G29" s="222">
        <v>0</v>
      </c>
      <c r="H29" s="222">
        <v>20.54</v>
      </c>
      <c r="I29" s="222">
        <v>10128.330000000002</v>
      </c>
      <c r="J29" s="222">
        <v>6821.06</v>
      </c>
      <c r="K29" s="222">
        <v>1479.2999999999997</v>
      </c>
      <c r="L29" s="222">
        <v>36952.720000000038</v>
      </c>
      <c r="M29" s="222">
        <v>5880.2799999999979</v>
      </c>
      <c r="N29" s="222">
        <v>0</v>
      </c>
      <c r="O29" s="222">
        <v>226.33999999999997</v>
      </c>
      <c r="P29" s="222">
        <v>0</v>
      </c>
      <c r="Q29" s="222">
        <v>5342.09</v>
      </c>
      <c r="R29" s="222">
        <v>3.78</v>
      </c>
      <c r="S29" s="222">
        <v>0</v>
      </c>
      <c r="T29" s="222">
        <v>51.110000000000007</v>
      </c>
      <c r="U29" s="222">
        <v>0</v>
      </c>
      <c r="V29" s="222">
        <v>0</v>
      </c>
      <c r="W29" s="222">
        <v>12958.71</v>
      </c>
      <c r="X29" s="222">
        <v>19335.729999999992</v>
      </c>
      <c r="Y29" s="222">
        <v>16879.960000000003</v>
      </c>
      <c r="Z29" s="222">
        <v>0</v>
      </c>
      <c r="AA29" s="222">
        <v>0</v>
      </c>
      <c r="AB29" s="222">
        <v>0.65</v>
      </c>
      <c r="AC29" s="222">
        <v>2843.6700000000005</v>
      </c>
      <c r="AD29" s="222">
        <v>0</v>
      </c>
      <c r="AE29" s="222">
        <v>0</v>
      </c>
      <c r="AF29" s="222">
        <v>0</v>
      </c>
      <c r="AG29" s="222">
        <v>0</v>
      </c>
      <c r="AH29" s="222">
        <v>0</v>
      </c>
      <c r="AI29" s="222">
        <v>0</v>
      </c>
      <c r="AJ29" s="222">
        <v>0</v>
      </c>
      <c r="AK29" s="222">
        <v>7570.29</v>
      </c>
      <c r="AL29" s="222">
        <v>6091.760000000002</v>
      </c>
      <c r="AM29" s="222">
        <v>7787.8699999999944</v>
      </c>
      <c r="AN29" s="222">
        <v>-8.2199999999999989</v>
      </c>
      <c r="AO29" s="222">
        <v>498.11999999999995</v>
      </c>
      <c r="AP29" s="222">
        <v>12434.830000000004</v>
      </c>
      <c r="AQ29" s="222">
        <v>0</v>
      </c>
      <c r="AR29" s="222">
        <v>14635.099999999997</v>
      </c>
      <c r="AS29" s="222">
        <v>20109.649999999987</v>
      </c>
      <c r="AT29" s="222">
        <v>341.2</v>
      </c>
      <c r="AU29" s="222">
        <v>15417.990000000003</v>
      </c>
      <c r="AV29" s="222">
        <v>1006.5400000000001</v>
      </c>
      <c r="AW29" s="222">
        <v>40282.979999999989</v>
      </c>
      <c r="AX29" s="222">
        <v>1096.93</v>
      </c>
      <c r="AY29" s="222">
        <v>67.179999999999993</v>
      </c>
      <c r="AZ29" s="222">
        <v>250.98999999999998</v>
      </c>
      <c r="BA29" s="222">
        <v>0</v>
      </c>
      <c r="BB29" s="222">
        <v>0</v>
      </c>
      <c r="BC29" s="222">
        <v>13065.280000000006</v>
      </c>
      <c r="BD29" s="222">
        <v>10481.780000000008</v>
      </c>
      <c r="BE29" s="222">
        <v>-69.38</v>
      </c>
      <c r="BF29" s="222">
        <v>0</v>
      </c>
      <c r="BG29" s="222">
        <v>9494.8499999999967</v>
      </c>
      <c r="BH29" s="222">
        <v>1582.6699999999996</v>
      </c>
      <c r="BI29" s="222">
        <v>2409.0700000000002</v>
      </c>
      <c r="BJ29" s="222">
        <v>301353.48999999987</v>
      </c>
      <c r="BK29" s="222">
        <v>2640.45</v>
      </c>
      <c r="BL29" s="222">
        <v>10437.600000000002</v>
      </c>
      <c r="BM29" s="222">
        <v>10424.720000000001</v>
      </c>
      <c r="BN29" s="222">
        <v>886960.65999999968</v>
      </c>
      <c r="BP29" t="s">
        <v>40</v>
      </c>
      <c r="BQ29" s="222">
        <f t="shared" si="4"/>
        <v>671.00973299999964</v>
      </c>
      <c r="BR29" s="222">
        <f t="shared" si="4"/>
        <v>152.88624000000002</v>
      </c>
      <c r="BS29" s="222">
        <f t="shared" si="4"/>
        <v>5061.5250499999966</v>
      </c>
      <c r="BT29" s="222">
        <f t="shared" si="4"/>
        <v>0</v>
      </c>
      <c r="BU29" s="222">
        <f t="shared" si="4"/>
        <v>1433.1446019999994</v>
      </c>
      <c r="BV29" s="222">
        <f t="shared" si="4"/>
        <v>0</v>
      </c>
      <c r="BW29" s="222">
        <f t="shared" si="4"/>
        <v>0.17869799999999997</v>
      </c>
      <c r="BX29" s="222">
        <f t="shared" si="4"/>
        <v>101.28330000000003</v>
      </c>
      <c r="BY29" s="222">
        <f t="shared" si="4"/>
        <v>2.7284240000000004</v>
      </c>
      <c r="BZ29" s="222">
        <f t="shared" si="4"/>
        <v>0.59171999999999991</v>
      </c>
      <c r="CA29" s="222">
        <f t="shared" si="4"/>
        <v>532.11916800000051</v>
      </c>
      <c r="CB29" s="222">
        <f t="shared" si="4"/>
        <v>27.04928799999999</v>
      </c>
      <c r="CC29" s="222">
        <f t="shared" si="4"/>
        <v>0</v>
      </c>
      <c r="CD29" s="222">
        <f t="shared" si="4"/>
        <v>0.81482399999999988</v>
      </c>
      <c r="CE29" s="222">
        <f t="shared" si="4"/>
        <v>0</v>
      </c>
      <c r="CF29" s="222">
        <f t="shared" si="4"/>
        <v>25.107823000000003</v>
      </c>
      <c r="CG29" s="222">
        <f t="shared" si="12"/>
        <v>0.12096</v>
      </c>
      <c r="CH29" s="222">
        <f t="shared" si="9"/>
        <v>0</v>
      </c>
      <c r="CI29" s="222">
        <f t="shared" si="9"/>
        <v>0.38843600000000006</v>
      </c>
      <c r="CJ29" s="222">
        <f t="shared" si="9"/>
        <v>0</v>
      </c>
      <c r="CK29" s="222">
        <f t="shared" si="9"/>
        <v>0</v>
      </c>
      <c r="CL29" s="222">
        <f t="shared" si="9"/>
        <v>84.231614999999991</v>
      </c>
      <c r="CM29" s="222">
        <f t="shared" si="9"/>
        <v>402.18318399999981</v>
      </c>
      <c r="CN29" s="222">
        <f t="shared" si="9"/>
        <v>457.44691600000004</v>
      </c>
      <c r="CO29" s="222">
        <f t="shared" si="9"/>
        <v>0</v>
      </c>
      <c r="CP29" s="222">
        <f t="shared" si="9"/>
        <v>0</v>
      </c>
      <c r="CQ29" s="222">
        <f t="shared" si="9"/>
        <v>4.81E-3</v>
      </c>
      <c r="CR29" s="222">
        <f t="shared" si="9"/>
        <v>7.962276000000001</v>
      </c>
      <c r="CS29" s="222">
        <f t="shared" si="9"/>
        <v>0</v>
      </c>
      <c r="CT29" s="222">
        <f t="shared" si="9"/>
        <v>0</v>
      </c>
      <c r="CU29" s="222">
        <f t="shared" si="9"/>
        <v>0</v>
      </c>
      <c r="CV29" s="222">
        <f t="shared" si="9"/>
        <v>0</v>
      </c>
      <c r="CW29" s="222">
        <f t="shared" si="9"/>
        <v>0</v>
      </c>
      <c r="CX29" s="222">
        <f t="shared" si="10"/>
        <v>0</v>
      </c>
      <c r="CY29" s="222">
        <f t="shared" si="10"/>
        <v>0</v>
      </c>
      <c r="CZ29" s="222">
        <f t="shared" si="10"/>
        <v>52.99203</v>
      </c>
      <c r="DA29" s="222">
        <f t="shared" si="10"/>
        <v>34.113856000000013</v>
      </c>
      <c r="DB29" s="222">
        <f t="shared" si="10"/>
        <v>70.869616999999948</v>
      </c>
      <c r="DC29" s="222">
        <f t="shared" si="10"/>
        <v>-0.28441199999999994</v>
      </c>
      <c r="DD29" s="222">
        <f t="shared" si="10"/>
        <v>6.973679999999999</v>
      </c>
      <c r="DE29" s="222">
        <f t="shared" si="10"/>
        <v>162.89627300000006</v>
      </c>
      <c r="DF29" s="222">
        <f t="shared" si="10"/>
        <v>0</v>
      </c>
      <c r="DG29" s="222">
        <f t="shared" si="10"/>
        <v>212.20894999999996</v>
      </c>
      <c r="DH29" s="222">
        <f t="shared" si="10"/>
        <v>241.31579999999985</v>
      </c>
      <c r="DI29" s="222">
        <f t="shared" si="10"/>
        <v>0.64827999999999997</v>
      </c>
      <c r="DJ29" s="222">
        <f t="shared" si="10"/>
        <v>106.38413100000002</v>
      </c>
      <c r="DK29" s="222">
        <f t="shared" si="10"/>
        <v>79.214698000000013</v>
      </c>
      <c r="DL29" s="222">
        <f t="shared" si="10"/>
        <v>72.509363999999977</v>
      </c>
      <c r="DM29" s="222">
        <f t="shared" si="10"/>
        <v>1.2066230000000002</v>
      </c>
      <c r="DN29" s="222">
        <f t="shared" si="11"/>
        <v>1.605602</v>
      </c>
      <c r="DO29" s="222">
        <f t="shared" si="11"/>
        <v>1.5059399999999998</v>
      </c>
      <c r="DP29" s="222">
        <f t="shared" si="11"/>
        <v>0</v>
      </c>
      <c r="DQ29" s="222">
        <f t="shared" si="11"/>
        <v>0</v>
      </c>
      <c r="DR29" s="222">
        <f t="shared" si="11"/>
        <v>100.60265600000005</v>
      </c>
      <c r="DS29" s="222">
        <f t="shared" si="11"/>
        <v>122.6368260000001</v>
      </c>
      <c r="DT29" s="222">
        <f t="shared" si="11"/>
        <v>-0.18732599999999999</v>
      </c>
      <c r="DU29" s="222">
        <f t="shared" si="11"/>
        <v>0</v>
      </c>
      <c r="DV29" s="222">
        <f t="shared" si="11"/>
        <v>169.95781499999993</v>
      </c>
      <c r="DW29" s="222">
        <f t="shared" si="11"/>
        <v>2.5322719999999994</v>
      </c>
      <c r="DX29" s="222">
        <f t="shared" si="11"/>
        <v>3.8545120000000006</v>
      </c>
      <c r="DY29" s="222">
        <f t="shared" si="11"/>
        <v>7835.1907399999964</v>
      </c>
      <c r="DZ29" s="222">
        <f t="shared" si="11"/>
        <v>10.5618</v>
      </c>
      <c r="EA29" s="222">
        <f t="shared" si="11"/>
        <v>55.319280000000013</v>
      </c>
      <c r="EB29" s="222">
        <f t="shared" si="11"/>
        <v>391.96947200000005</v>
      </c>
      <c r="EC29" s="222">
        <f t="shared" si="5"/>
        <v>18697.375545999992</v>
      </c>
      <c r="ED29" s="34">
        <f t="shared" si="6"/>
        <v>4.0334525148072349E-3</v>
      </c>
      <c r="EE29" s="34">
        <f t="shared" si="7"/>
        <v>3.8999999999999998E-3</v>
      </c>
      <c r="EG29" s="160">
        <f t="shared" si="8"/>
        <v>3.8999999999999998E-3</v>
      </c>
      <c r="EI29" t="s">
        <v>40</v>
      </c>
      <c r="EJ29" s="34">
        <v>3.8999999999999998E-3</v>
      </c>
    </row>
    <row r="30" spans="1:143">
      <c r="A30" s="223" t="s">
        <v>128</v>
      </c>
      <c r="B30" s="224">
        <v>3497198.8999999994</v>
      </c>
      <c r="C30" s="224">
        <v>1559691.0500000003</v>
      </c>
      <c r="D30" s="224">
        <v>16635956.689999999</v>
      </c>
      <c r="E30" s="224">
        <v>1033184.8900000001</v>
      </c>
      <c r="F30" s="224">
        <v>4729894.3800000008</v>
      </c>
      <c r="G30" s="224">
        <v>1124627.17</v>
      </c>
      <c r="H30" s="224">
        <v>1330571.8000000003</v>
      </c>
      <c r="I30" s="224">
        <v>1074337.0599999998</v>
      </c>
      <c r="J30" s="224">
        <v>1341987.2600000002</v>
      </c>
      <c r="K30" s="224">
        <v>450647.5400000001</v>
      </c>
      <c r="L30" s="224">
        <v>5298600.620000001</v>
      </c>
      <c r="M30" s="224">
        <v>880920.21999999986</v>
      </c>
      <c r="N30" s="224">
        <v>7579813.5500000007</v>
      </c>
      <c r="O30" s="224">
        <v>808376.45</v>
      </c>
      <c r="P30" s="224">
        <v>3690658.12</v>
      </c>
      <c r="Q30" s="224">
        <v>1206970.1899999995</v>
      </c>
      <c r="R30" s="224">
        <v>3454093.8200000003</v>
      </c>
      <c r="S30" s="224">
        <v>2320680.0800000005</v>
      </c>
      <c r="T30" s="224">
        <v>733136.96000000008</v>
      </c>
      <c r="U30" s="224">
        <v>811352.69000000018</v>
      </c>
      <c r="V30" s="224">
        <v>1453426.69</v>
      </c>
      <c r="W30" s="224">
        <v>2285034.9900000002</v>
      </c>
      <c r="X30" s="224">
        <v>3958831.2800000003</v>
      </c>
      <c r="Y30" s="224">
        <v>4045969.9800000018</v>
      </c>
      <c r="Z30" s="224">
        <v>994096.98</v>
      </c>
      <c r="AA30" s="224">
        <v>2163251.86</v>
      </c>
      <c r="AB30" s="224">
        <v>134</v>
      </c>
      <c r="AC30" s="224">
        <v>880115.40999999992</v>
      </c>
      <c r="AD30" s="224">
        <v>1534410.4</v>
      </c>
      <c r="AE30" s="224">
        <v>1537826.1100000003</v>
      </c>
      <c r="AF30" s="224">
        <v>5582984.0599999977</v>
      </c>
      <c r="AG30" s="224">
        <v>2140540.3199999998</v>
      </c>
      <c r="AH30" s="224">
        <v>12982218.409999996</v>
      </c>
      <c r="AI30" s="224">
        <v>209201.77999999997</v>
      </c>
      <c r="AJ30" s="224">
        <v>2741634.16</v>
      </c>
      <c r="AK30" s="224">
        <v>1145461.4999999998</v>
      </c>
      <c r="AL30" s="224">
        <v>947734.70000000007</v>
      </c>
      <c r="AM30" s="224">
        <v>1164562.42</v>
      </c>
      <c r="AN30" s="224">
        <v>4494965.4700000007</v>
      </c>
      <c r="AO30" s="224">
        <v>2874521.56</v>
      </c>
      <c r="AP30" s="224">
        <v>2178149.92</v>
      </c>
      <c r="AQ30" s="224">
        <v>4292357.3000000007</v>
      </c>
      <c r="AR30" s="224">
        <v>2381615.9</v>
      </c>
      <c r="AS30" s="224">
        <v>1722330.8099999998</v>
      </c>
      <c r="AT30" s="224">
        <v>31885.559999999998</v>
      </c>
      <c r="AU30" s="224">
        <v>5136936.3900000006</v>
      </c>
      <c r="AV30" s="224">
        <v>2931627.9399999985</v>
      </c>
      <c r="AW30" s="224">
        <v>2671751.7400000007</v>
      </c>
      <c r="AX30" s="224">
        <v>1976483.649999999</v>
      </c>
      <c r="AY30" s="224">
        <v>3438100.879999999</v>
      </c>
      <c r="AZ30" s="224">
        <v>1220247.3400000001</v>
      </c>
      <c r="BA30" s="224">
        <v>5745330.629999999</v>
      </c>
      <c r="BB30" s="224">
        <v>2382108.25</v>
      </c>
      <c r="BC30" s="224">
        <v>1983638.19</v>
      </c>
      <c r="BD30" s="224">
        <v>1471137.32</v>
      </c>
      <c r="BE30" s="224">
        <v>856278.72999999986</v>
      </c>
      <c r="BF30" s="224">
        <v>532205.81000000006</v>
      </c>
      <c r="BG30" s="224">
        <v>1450404.46</v>
      </c>
      <c r="BH30" s="224">
        <v>2482088.4899999993</v>
      </c>
      <c r="BI30" s="224">
        <v>378761.68000000005</v>
      </c>
      <c r="BJ30" s="224">
        <v>4722229.5299999975</v>
      </c>
      <c r="BK30" s="224">
        <v>3348275.6900000004</v>
      </c>
      <c r="BL30" s="224">
        <v>3844681.3500000006</v>
      </c>
      <c r="BM30" s="224">
        <v>2960732.7400000016</v>
      </c>
      <c r="BN30" s="224">
        <v>172838981.81999993</v>
      </c>
      <c r="BP30" s="223" t="s">
        <v>128</v>
      </c>
      <c r="BQ30" s="224">
        <v>3997512.9899999988</v>
      </c>
      <c r="BR30" s="224">
        <v>1559691.05</v>
      </c>
      <c r="BS30" s="224">
        <v>17151188.570000008</v>
      </c>
      <c r="BT30" s="224">
        <v>1033184.8900000001</v>
      </c>
      <c r="BU30" s="224">
        <v>5059097.8900000015</v>
      </c>
      <c r="BV30" s="224">
        <v>1124627.1700000002</v>
      </c>
      <c r="BW30" s="224">
        <v>1330571.8000000005</v>
      </c>
      <c r="BX30" s="224">
        <v>1092976.0899999999</v>
      </c>
      <c r="BY30" s="224">
        <v>1370216.3900000001</v>
      </c>
      <c r="BZ30" s="224">
        <v>450647.5400000001</v>
      </c>
      <c r="CA30" s="224">
        <v>5314424.0000000019</v>
      </c>
      <c r="CB30" s="224">
        <v>882175.71999999986</v>
      </c>
      <c r="CC30" s="224">
        <v>7579813.5500000026</v>
      </c>
      <c r="CD30" s="224">
        <v>822397.94000000006</v>
      </c>
      <c r="CE30" s="224">
        <v>3690658.1199999992</v>
      </c>
      <c r="CF30" s="224">
        <v>1239889.5199999996</v>
      </c>
      <c r="CG30" s="224">
        <v>3454093.8199999994</v>
      </c>
      <c r="CH30" s="224">
        <v>2320680.0799999996</v>
      </c>
      <c r="CI30" s="224">
        <v>733136.9600000002</v>
      </c>
      <c r="CJ30" s="224">
        <v>811352.69000000018</v>
      </c>
      <c r="CK30" s="224">
        <v>1453426.69</v>
      </c>
      <c r="CL30" s="224">
        <v>2526976.1400000006</v>
      </c>
      <c r="CM30" s="224">
        <v>4106884.48</v>
      </c>
      <c r="CN30" s="224">
        <v>4326437.0800000019</v>
      </c>
      <c r="CO30" s="224">
        <v>994096.98000000021</v>
      </c>
      <c r="CP30" s="224">
        <v>2163251.86</v>
      </c>
      <c r="CQ30" s="224">
        <v>134</v>
      </c>
      <c r="CR30" s="224">
        <v>880115.41</v>
      </c>
      <c r="CS30" s="224">
        <v>1534410.4</v>
      </c>
      <c r="CT30" s="224">
        <v>1537826.11</v>
      </c>
      <c r="CU30" s="224">
        <v>5582984.0599999996</v>
      </c>
      <c r="CV30" s="224">
        <v>2140540.3200000003</v>
      </c>
      <c r="CW30" s="224">
        <v>12982218.41</v>
      </c>
      <c r="CX30" s="224">
        <v>209201.78</v>
      </c>
      <c r="CY30" s="224">
        <v>2741634.1600000011</v>
      </c>
      <c r="CZ30" s="224">
        <v>1516667.7599999995</v>
      </c>
      <c r="DA30" s="224">
        <v>988681.76000000013</v>
      </c>
      <c r="DB30" s="224">
        <v>1174329.46</v>
      </c>
      <c r="DC30" s="224">
        <v>4494965.4700000025</v>
      </c>
      <c r="DD30" s="224">
        <v>2875221.13</v>
      </c>
      <c r="DE30" s="224">
        <v>2229271.8099999996</v>
      </c>
      <c r="DF30" s="224">
        <v>4319604.6800000006</v>
      </c>
      <c r="DG30" s="224">
        <v>2381615.9000000004</v>
      </c>
      <c r="DH30" s="224">
        <v>1739597.8099999994</v>
      </c>
      <c r="DI30" s="224">
        <v>473322.93000000005</v>
      </c>
      <c r="DJ30" s="224">
        <v>5210932.1400000015</v>
      </c>
      <c r="DK30" s="224">
        <v>3026980.2599999993</v>
      </c>
      <c r="DL30" s="224">
        <v>2706469.5000000009</v>
      </c>
      <c r="DM30" s="224">
        <v>1976483.6499999987</v>
      </c>
      <c r="DN30" s="224">
        <v>3438100.88</v>
      </c>
      <c r="DO30" s="224">
        <v>1220247.3399999999</v>
      </c>
      <c r="DP30" s="224">
        <v>5745330.6300000008</v>
      </c>
      <c r="DQ30" s="224">
        <v>2382108.25</v>
      </c>
      <c r="DR30" s="224">
        <v>2047154.1800000002</v>
      </c>
      <c r="DS30" s="224">
        <v>1471137.32</v>
      </c>
      <c r="DT30" s="224">
        <v>856278.72999999986</v>
      </c>
      <c r="DU30" s="224">
        <v>532205.81000000006</v>
      </c>
      <c r="DV30" s="224">
        <v>1506732.1300000001</v>
      </c>
      <c r="DW30" s="224">
        <v>2489500.0099999998</v>
      </c>
      <c r="DX30" s="224">
        <v>378761.68000000005</v>
      </c>
      <c r="DY30" s="224">
        <v>4723729.9100000011</v>
      </c>
      <c r="DZ30" s="224">
        <v>3348275.6900000004</v>
      </c>
      <c r="EA30" s="224">
        <v>3959135.1600000011</v>
      </c>
      <c r="EB30" s="224">
        <v>3148258.2700000019</v>
      </c>
      <c r="EC30" s="224">
        <v>176559574.91</v>
      </c>
      <c r="ED30" s="234">
        <f>SUM(ED4:ED29)</f>
        <v>0.99999999999999989</v>
      </c>
      <c r="EE30" s="234">
        <f>SUM(EE4:EE29)</f>
        <v>0.95589999999999986</v>
      </c>
      <c r="EG30" s="234">
        <f>SUM(EG4:EG29)</f>
        <v>0.99999999999999989</v>
      </c>
    </row>
  </sheetData>
  <printOptions horizontalCentered="1" verticalCentered="1"/>
  <pageMargins left="0.75" right="0.75" top="1" bottom="1" header="0.5" footer="0.5"/>
  <pageSetup scale="26" fitToWidth="4" orientation="landscape" r:id="rId2"/>
  <headerFooter alignWithMargins="0">
    <oddHeader>&amp;RKY PSC Case No. 2016-00162,
Attachment D to Staff Post Hearing Supp. DR 2</oddHeader>
  </headerFooter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workbookViewId="0">
      <selection sqref="A1:G1"/>
    </sheetView>
  </sheetViews>
  <sheetFormatPr defaultRowHeight="14.4"/>
  <cols>
    <col min="1" max="1" width="13.5546875" customWidth="1"/>
    <col min="2" max="2" width="14" customWidth="1"/>
    <col min="3" max="3" width="2.6640625" customWidth="1"/>
    <col min="4" max="4" width="13.5546875" customWidth="1"/>
    <col min="5" max="5" width="14" customWidth="1"/>
    <col min="6" max="6" width="2.6640625" customWidth="1"/>
    <col min="7" max="7" width="10.33203125" bestFit="1" customWidth="1"/>
  </cols>
  <sheetData>
    <row r="1" spans="1:10" ht="19.2">
      <c r="A1" s="270" t="s">
        <v>252</v>
      </c>
      <c r="B1" s="270"/>
      <c r="C1" s="270"/>
      <c r="D1" s="270"/>
      <c r="E1" s="270"/>
      <c r="F1" s="270"/>
      <c r="G1" s="270"/>
    </row>
    <row r="2" spans="1:10" ht="15">
      <c r="A2" s="189"/>
      <c r="B2" s="189"/>
      <c r="C2" s="189"/>
      <c r="D2" s="189"/>
      <c r="E2" s="189"/>
      <c r="F2" s="189"/>
      <c r="G2" s="189"/>
    </row>
    <row r="3" spans="1:10" ht="15">
      <c r="A3" s="271" t="s">
        <v>253</v>
      </c>
      <c r="B3" s="271"/>
      <c r="C3" s="112"/>
      <c r="D3" s="271" t="s">
        <v>254</v>
      </c>
      <c r="E3" s="271"/>
      <c r="F3" s="189"/>
      <c r="G3" s="189"/>
    </row>
    <row r="4" spans="1:10" ht="15.75" customHeight="1">
      <c r="A4" s="271" t="s">
        <v>255</v>
      </c>
      <c r="B4" s="271"/>
      <c r="C4" s="112"/>
      <c r="D4" s="271" t="s">
        <v>256</v>
      </c>
      <c r="E4" s="271"/>
      <c r="F4" s="189"/>
      <c r="G4" s="189"/>
    </row>
    <row r="5" spans="1:10" ht="15">
      <c r="A5" s="106"/>
      <c r="B5" s="106"/>
      <c r="C5" s="189"/>
      <c r="D5" s="106"/>
      <c r="E5" s="106"/>
      <c r="F5" s="189"/>
      <c r="G5" s="189"/>
    </row>
    <row r="6" spans="1:10">
      <c r="A6" s="112" t="s">
        <v>5</v>
      </c>
      <c r="B6" s="113" t="s">
        <v>6</v>
      </c>
      <c r="C6" s="114"/>
      <c r="D6" s="112" t="s">
        <v>5</v>
      </c>
      <c r="E6" s="113" t="s">
        <v>6</v>
      </c>
      <c r="F6" s="115"/>
      <c r="G6" s="113" t="s">
        <v>7</v>
      </c>
    </row>
    <row r="7" spans="1:10">
      <c r="A7" s="226" t="s">
        <v>257</v>
      </c>
      <c r="B7" s="216">
        <v>0</v>
      </c>
      <c r="C7" s="115"/>
      <c r="D7" s="226" t="s">
        <v>257</v>
      </c>
      <c r="E7" s="216">
        <v>0</v>
      </c>
      <c r="F7" s="118"/>
      <c r="G7" s="215">
        <f>E7-B7</f>
        <v>0</v>
      </c>
    </row>
    <row r="8" spans="1:10">
      <c r="A8" s="109" t="s">
        <v>11</v>
      </c>
      <c r="B8" s="109">
        <v>2.9999999999999997E-4</v>
      </c>
      <c r="C8" s="115"/>
      <c r="D8" s="116" t="s">
        <v>11</v>
      </c>
      <c r="E8" s="214">
        <v>2.9999999999999997E-4</v>
      </c>
      <c r="F8" s="118"/>
      <c r="G8" s="215">
        <f t="shared" ref="G8:G23" si="0">E8-B8</f>
        <v>0</v>
      </c>
    </row>
    <row r="9" spans="1:10">
      <c r="A9" s="109" t="s">
        <v>13</v>
      </c>
      <c r="B9" s="109">
        <v>4.0800000000000003E-2</v>
      </c>
      <c r="C9" s="115"/>
      <c r="D9" s="116" t="s">
        <v>13</v>
      </c>
      <c r="E9" s="214">
        <v>4.7899999999999998E-2</v>
      </c>
      <c r="F9" s="107"/>
      <c r="G9" s="215">
        <f t="shared" si="0"/>
        <v>7.0999999999999952E-3</v>
      </c>
    </row>
    <row r="10" spans="1:10">
      <c r="A10" s="109" t="s">
        <v>14</v>
      </c>
      <c r="B10" s="109">
        <v>0.37229999999999996</v>
      </c>
      <c r="C10" s="115"/>
      <c r="D10" s="116" t="s">
        <v>14</v>
      </c>
      <c r="E10" s="214">
        <v>0.39629999999999999</v>
      </c>
      <c r="F10" s="107"/>
      <c r="G10" s="227">
        <f t="shared" si="0"/>
        <v>2.4000000000000021E-2</v>
      </c>
    </row>
    <row r="11" spans="1:10">
      <c r="A11" s="109" t="s">
        <v>15</v>
      </c>
      <c r="B11" s="109">
        <v>1.9099999999999999E-2</v>
      </c>
      <c r="C11" s="115"/>
      <c r="D11" s="116" t="s">
        <v>15</v>
      </c>
      <c r="E11" s="214">
        <v>2.1399999999999999E-2</v>
      </c>
      <c r="F11" s="107"/>
      <c r="G11" s="215">
        <f t="shared" si="0"/>
        <v>2.3E-3</v>
      </c>
    </row>
    <row r="12" spans="1:10">
      <c r="A12" s="109" t="s">
        <v>16</v>
      </c>
      <c r="B12" s="109">
        <v>0.13350000000000001</v>
      </c>
      <c r="C12" s="115"/>
      <c r="D12" s="116" t="s">
        <v>16</v>
      </c>
      <c r="E12" s="214">
        <v>0.2094</v>
      </c>
      <c r="F12" s="107"/>
      <c r="G12" s="227">
        <f t="shared" si="0"/>
        <v>7.5899999999999995E-2</v>
      </c>
      <c r="J12" s="262"/>
    </row>
    <row r="13" spans="1:10">
      <c r="A13" s="109" t="s">
        <v>17</v>
      </c>
      <c r="B13" s="109">
        <v>7.7299999999999994E-2</v>
      </c>
      <c r="C13" s="115"/>
      <c r="D13" s="116" t="s">
        <v>17</v>
      </c>
      <c r="E13" s="214">
        <v>9.6799999999999997E-2</v>
      </c>
      <c r="F13" s="107"/>
      <c r="G13" s="227">
        <f t="shared" si="0"/>
        <v>1.9500000000000003E-2</v>
      </c>
    </row>
    <row r="14" spans="1:10">
      <c r="A14" s="109" t="s">
        <v>21</v>
      </c>
      <c r="B14" s="109">
        <v>1.4200000000000001E-2</v>
      </c>
      <c r="C14" s="115"/>
      <c r="D14" s="116" t="s">
        <v>21</v>
      </c>
      <c r="E14" s="214">
        <v>9.9000000000000008E-3</v>
      </c>
      <c r="F14" s="107"/>
      <c r="G14" s="215">
        <f t="shared" si="0"/>
        <v>-4.3E-3</v>
      </c>
    </row>
    <row r="15" spans="1:10">
      <c r="A15" s="120" t="s">
        <v>22</v>
      </c>
      <c r="B15" s="120">
        <v>9.3500000000000014E-2</v>
      </c>
      <c r="C15" s="121"/>
      <c r="D15" s="116" t="s">
        <v>22</v>
      </c>
      <c r="E15" s="214">
        <v>9.4100000000000003E-2</v>
      </c>
      <c r="F15" s="123"/>
      <c r="G15" s="228">
        <f t="shared" si="0"/>
        <v>5.9999999999998943E-4</v>
      </c>
    </row>
    <row r="16" spans="1:10">
      <c r="A16" s="120" t="s">
        <v>23</v>
      </c>
      <c r="B16" s="120">
        <v>1.6999999999999999E-3</v>
      </c>
      <c r="C16" s="121"/>
      <c r="D16" s="124" t="s">
        <v>23</v>
      </c>
      <c r="E16" s="217">
        <v>1.5E-3</v>
      </c>
      <c r="F16" s="123"/>
      <c r="G16" s="215">
        <f t="shared" si="0"/>
        <v>-1.9999999999999987E-4</v>
      </c>
    </row>
    <row r="17" spans="1:7">
      <c r="A17" s="120" t="s">
        <v>24</v>
      </c>
      <c r="B17" s="229">
        <v>0</v>
      </c>
      <c r="C17" s="121"/>
      <c r="D17" s="124" t="s">
        <v>24</v>
      </c>
      <c r="E17" s="218">
        <v>0</v>
      </c>
      <c r="F17" s="123"/>
      <c r="G17" s="215">
        <f t="shared" si="0"/>
        <v>0</v>
      </c>
    </row>
    <row r="18" spans="1:7">
      <c r="A18" s="120" t="s">
        <v>27</v>
      </c>
      <c r="B18" s="120">
        <v>1E-4</v>
      </c>
      <c r="C18" s="121"/>
      <c r="D18" s="124" t="s">
        <v>27</v>
      </c>
      <c r="E18" s="217">
        <v>1E-4</v>
      </c>
      <c r="F18" s="123"/>
      <c r="G18" s="215">
        <f t="shared" si="0"/>
        <v>0</v>
      </c>
    </row>
    <row r="19" spans="1:7">
      <c r="A19" s="120" t="s">
        <v>30</v>
      </c>
      <c r="B19" s="120">
        <v>5.9999999999999995E-4</v>
      </c>
      <c r="C19" s="121"/>
      <c r="D19" s="124" t="s">
        <v>30</v>
      </c>
      <c r="E19" s="217">
        <v>5.9999999999999995E-4</v>
      </c>
      <c r="F19" s="123"/>
      <c r="G19" s="215">
        <f t="shared" si="0"/>
        <v>0</v>
      </c>
    </row>
    <row r="20" spans="1:7">
      <c r="A20" s="120" t="s">
        <v>31</v>
      </c>
      <c r="B20" s="120">
        <v>1E-4</v>
      </c>
      <c r="C20" s="121"/>
      <c r="D20" s="124" t="s">
        <v>31</v>
      </c>
      <c r="E20" s="217">
        <v>1E-4</v>
      </c>
      <c r="F20" s="127"/>
      <c r="G20" s="215">
        <f t="shared" si="0"/>
        <v>0</v>
      </c>
    </row>
    <row r="21" spans="1:7">
      <c r="A21" s="120" t="s">
        <v>32</v>
      </c>
      <c r="B21" s="120">
        <v>0.1047</v>
      </c>
      <c r="C21" s="121"/>
      <c r="D21" s="124" t="s">
        <v>32</v>
      </c>
      <c r="E21" s="217">
        <v>0.1212</v>
      </c>
      <c r="F21" s="127"/>
      <c r="G21" s="215">
        <f t="shared" si="0"/>
        <v>1.6500000000000001E-2</v>
      </c>
    </row>
    <row r="22" spans="1:7">
      <c r="A22" s="109" t="s">
        <v>38</v>
      </c>
      <c r="B22" s="109">
        <v>2.0000000000000001E-4</v>
      </c>
      <c r="C22" s="115"/>
      <c r="D22" s="124" t="s">
        <v>38</v>
      </c>
      <c r="E22" s="217">
        <v>2.0000000000000001E-4</v>
      </c>
      <c r="F22" s="118"/>
      <c r="G22" s="215">
        <f t="shared" si="0"/>
        <v>0</v>
      </c>
    </row>
    <row r="23" spans="1:7">
      <c r="A23" s="109" t="s">
        <v>39</v>
      </c>
      <c r="B23" s="109">
        <v>2.0000000000000001E-4</v>
      </c>
      <c r="C23" s="115"/>
      <c r="D23" s="124" t="s">
        <v>39</v>
      </c>
      <c r="E23" s="217">
        <v>2.0000000000000001E-4</v>
      </c>
      <c r="F23" s="118"/>
      <c r="G23" s="215">
        <f t="shared" si="0"/>
        <v>0</v>
      </c>
    </row>
    <row r="24" spans="1:7" ht="15.6" thickBot="1">
      <c r="A24" s="129" t="s">
        <v>41</v>
      </c>
      <c r="B24" s="129">
        <f>SUM(B7:B23)</f>
        <v>0.85860000000000014</v>
      </c>
      <c r="C24" s="189"/>
      <c r="D24" s="130" t="s">
        <v>41</v>
      </c>
      <c r="E24" s="263">
        <f>SUM(E7:E23)</f>
        <v>0.99999999999999989</v>
      </c>
      <c r="F24" s="189"/>
      <c r="G24" s="230">
        <f>SUM(G7:G23)</f>
        <v>0.14140000000000003</v>
      </c>
    </row>
    <row r="25" spans="1:7" ht="15.6" thickTop="1">
      <c r="A25" s="189"/>
      <c r="B25" s="189"/>
      <c r="C25" s="189"/>
      <c r="D25" s="116"/>
      <c r="E25" s="187"/>
      <c r="F25" s="107"/>
      <c r="G25" s="108"/>
    </row>
    <row r="26" spans="1:7" ht="15">
      <c r="A26" s="189"/>
      <c r="B26" s="189"/>
      <c r="C26" s="189"/>
      <c r="D26" s="116"/>
      <c r="E26" s="187"/>
      <c r="F26" s="107"/>
      <c r="G26" s="108"/>
    </row>
    <row r="27" spans="1:7" ht="15">
      <c r="A27" s="132" t="s">
        <v>42</v>
      </c>
      <c r="B27" s="107" t="s">
        <v>261</v>
      </c>
      <c r="C27" s="189"/>
      <c r="D27" s="116"/>
      <c r="E27" s="187"/>
      <c r="F27" s="107"/>
      <c r="G27" s="108"/>
    </row>
    <row r="28" spans="1:7" ht="15">
      <c r="A28" s="132"/>
      <c r="B28" s="107" t="s">
        <v>44</v>
      </c>
      <c r="C28" s="189"/>
      <c r="D28" s="116"/>
      <c r="E28" s="187"/>
      <c r="F28" s="107"/>
      <c r="G28" s="108"/>
    </row>
    <row r="29" spans="1:7" ht="15">
      <c r="A29" s="132"/>
      <c r="B29" s="107" t="s">
        <v>45</v>
      </c>
      <c r="C29" s="189"/>
      <c r="D29" s="115"/>
      <c r="E29" s="115"/>
      <c r="F29" s="107"/>
      <c r="G29" s="108"/>
    </row>
    <row r="30" spans="1:7" ht="15">
      <c r="A30" s="132" t="s">
        <v>42</v>
      </c>
      <c r="B30" s="107" t="s">
        <v>134</v>
      </c>
      <c r="C30" s="189"/>
      <c r="D30" s="115"/>
      <c r="E30" s="115"/>
      <c r="F30" s="107"/>
      <c r="G30" s="108"/>
    </row>
    <row r="31" spans="1:7">
      <c r="A31" s="132"/>
      <c r="B31" s="107" t="s">
        <v>47</v>
      </c>
      <c r="C31" s="107"/>
      <c r="D31" s="133"/>
      <c r="E31" s="133"/>
      <c r="F31" s="107"/>
      <c r="G31" s="108"/>
    </row>
    <row r="32" spans="1:7">
      <c r="A32" s="132" t="s">
        <v>42</v>
      </c>
      <c r="B32" s="107" t="s">
        <v>48</v>
      </c>
      <c r="C32" s="107"/>
      <c r="D32" s="107"/>
      <c r="E32" s="110"/>
      <c r="F32" s="107"/>
      <c r="G32" s="108"/>
    </row>
    <row r="33" spans="1:7">
      <c r="A33" s="132"/>
      <c r="B33" s="107" t="s">
        <v>49</v>
      </c>
      <c r="C33" s="123"/>
      <c r="D33" s="107"/>
      <c r="E33" s="110"/>
      <c r="F33" s="107"/>
      <c r="G33" s="134"/>
    </row>
    <row r="34" spans="1:7">
      <c r="A34" s="132" t="s">
        <v>42</v>
      </c>
      <c r="B34" s="107" t="s">
        <v>50</v>
      </c>
      <c r="C34" s="123"/>
      <c r="D34" s="107"/>
      <c r="E34" s="110"/>
      <c r="F34" s="123"/>
      <c r="G34" s="134"/>
    </row>
    <row r="35" spans="1:7">
      <c r="A35" s="132"/>
      <c r="B35" s="107" t="s">
        <v>51</v>
      </c>
      <c r="C35" s="107"/>
      <c r="D35" s="107"/>
      <c r="E35" s="110"/>
      <c r="F35" s="123"/>
      <c r="G35" s="108"/>
    </row>
    <row r="36" spans="1:7">
      <c r="A36" s="135" t="s">
        <v>42</v>
      </c>
      <c r="B36" s="123" t="s">
        <v>170</v>
      </c>
      <c r="C36" s="107"/>
      <c r="D36" s="107"/>
      <c r="E36" s="110"/>
      <c r="F36" s="123"/>
      <c r="G36" s="108"/>
    </row>
    <row r="37" spans="1:7">
      <c r="A37" s="136"/>
      <c r="B37" s="123" t="s">
        <v>53</v>
      </c>
      <c r="C37" s="107"/>
      <c r="D37" s="107"/>
      <c r="E37" s="110"/>
      <c r="F37" s="123"/>
      <c r="G37" s="108"/>
    </row>
    <row r="38" spans="1:7">
      <c r="A38" s="135" t="s">
        <v>42</v>
      </c>
      <c r="B38" s="123" t="s">
        <v>143</v>
      </c>
      <c r="C38" s="107"/>
      <c r="D38" s="107"/>
      <c r="E38" s="110"/>
      <c r="F38" s="123"/>
      <c r="G38" s="108"/>
    </row>
    <row r="39" spans="1:7">
      <c r="A39" s="136"/>
      <c r="B39" s="123" t="s">
        <v>55</v>
      </c>
      <c r="C39" s="107"/>
      <c r="D39" s="107"/>
      <c r="E39" s="110"/>
      <c r="F39" s="107"/>
      <c r="G39" s="108"/>
    </row>
  </sheetData>
  <mergeCells count="5">
    <mergeCell ref="A1:G1"/>
    <mergeCell ref="A3:B3"/>
    <mergeCell ref="D3:E3"/>
    <mergeCell ref="A4:B4"/>
    <mergeCell ref="D4:E4"/>
  </mergeCells>
  <printOptions horizontalCentered="1" verticalCentered="1"/>
  <pageMargins left="0.75" right="0.75" top="1" bottom="1" header="0.5" footer="0.5"/>
  <pageSetup scale="80" fitToWidth="4" orientation="landscape" r:id="rId1"/>
  <headerFooter alignWithMargins="0">
    <oddHeader>&amp;RKY PSC Case No. 2016-00162,
Attachment D to Staff Post Hearing Supp. DR 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EM28"/>
  <sheetViews>
    <sheetView workbookViewId="0">
      <pane xSplit="1" ySplit="3" topLeftCell="B4" activePane="bottomRight" state="frozen"/>
      <selection activeCell="J14" sqref="J14"/>
      <selection pane="topRight" activeCell="J14" sqref="J14"/>
      <selection pane="bottomLeft" activeCell="J14" sqref="J14"/>
      <selection pane="bottomRight" activeCell="B4" sqref="B4"/>
    </sheetView>
  </sheetViews>
  <sheetFormatPr defaultRowHeight="14.4"/>
  <cols>
    <col min="1" max="1" width="11.33203125" bestFit="1" customWidth="1"/>
    <col min="2" max="3" width="13.33203125" bestFit="1" customWidth="1"/>
    <col min="4" max="4" width="14.33203125" bestFit="1" customWidth="1"/>
    <col min="5" max="10" width="13.33203125" bestFit="1" customWidth="1"/>
    <col min="11" max="11" width="11.5546875" bestFit="1" customWidth="1"/>
    <col min="12" max="12" width="13.33203125" bestFit="1" customWidth="1"/>
    <col min="13" max="13" width="11.5546875" bestFit="1" customWidth="1"/>
    <col min="14" max="14" width="13.33203125" bestFit="1" customWidth="1"/>
    <col min="15" max="15" width="11.5546875" bestFit="1" customWidth="1"/>
    <col min="16" max="19" width="13.33203125" bestFit="1" customWidth="1"/>
    <col min="20" max="21" width="11.5546875" bestFit="1" customWidth="1"/>
    <col min="22" max="25" width="13.33203125" bestFit="1" customWidth="1"/>
    <col min="26" max="26" width="11.5546875" bestFit="1" customWidth="1"/>
    <col min="27" max="27" width="13.33203125" bestFit="1" customWidth="1"/>
    <col min="28" max="28" width="8" bestFit="1" customWidth="1"/>
    <col min="29" max="29" width="11.5546875" bestFit="1" customWidth="1"/>
    <col min="30" max="33" width="13.33203125" bestFit="1" customWidth="1"/>
    <col min="34" max="34" width="14.33203125" bestFit="1" customWidth="1"/>
    <col min="35" max="35" width="11.5546875" bestFit="1" customWidth="1"/>
    <col min="36" max="37" width="13.33203125" bestFit="1" customWidth="1"/>
    <col min="38" max="38" width="11.5546875" bestFit="1" customWidth="1"/>
    <col min="39" max="45" width="13.33203125" bestFit="1" customWidth="1"/>
    <col min="46" max="46" width="11.5546875" bestFit="1" customWidth="1"/>
    <col min="47" max="56" width="13.33203125" bestFit="1" customWidth="1"/>
    <col min="57" max="58" width="11.5546875" bestFit="1" customWidth="1"/>
    <col min="59" max="60" width="13.33203125" bestFit="1" customWidth="1"/>
    <col min="61" max="61" width="11.5546875" bestFit="1" customWidth="1"/>
    <col min="62" max="65" width="13.33203125" bestFit="1" customWidth="1"/>
    <col min="66" max="66" width="15.33203125" bestFit="1" customWidth="1"/>
    <col min="68" max="68" width="11.33203125" bestFit="1" customWidth="1"/>
    <col min="69" max="70" width="13.33203125" bestFit="1" customWidth="1"/>
    <col min="71" max="71" width="14.33203125" bestFit="1" customWidth="1"/>
    <col min="72" max="77" width="13.33203125" bestFit="1" customWidth="1"/>
    <col min="78" max="78" width="11.5546875" bestFit="1" customWidth="1"/>
    <col min="79" max="79" width="13.33203125" bestFit="1" customWidth="1"/>
    <col min="80" max="80" width="11.5546875" bestFit="1" customWidth="1"/>
    <col min="81" max="81" width="13.33203125" bestFit="1" customWidth="1"/>
    <col min="82" max="82" width="11.5546875" bestFit="1" customWidth="1"/>
    <col min="83" max="86" width="13.33203125" bestFit="1" customWidth="1"/>
    <col min="87" max="88" width="11.5546875" bestFit="1" customWidth="1"/>
    <col min="89" max="92" width="13.33203125" bestFit="1" customWidth="1"/>
    <col min="93" max="93" width="11.5546875" bestFit="1" customWidth="1"/>
    <col min="94" max="94" width="13.33203125" bestFit="1" customWidth="1"/>
    <col min="95" max="95" width="8" bestFit="1" customWidth="1"/>
    <col min="96" max="96" width="11.5546875" bestFit="1" customWidth="1"/>
    <col min="97" max="100" width="13.33203125" bestFit="1" customWidth="1"/>
    <col min="101" max="101" width="14.33203125" bestFit="1" customWidth="1"/>
    <col min="102" max="102" width="11.5546875" bestFit="1" customWidth="1"/>
    <col min="103" max="104" width="13.33203125" bestFit="1" customWidth="1"/>
    <col min="105" max="105" width="11.5546875" bestFit="1" customWidth="1"/>
    <col min="106" max="112" width="13.33203125" bestFit="1" customWidth="1"/>
    <col min="113" max="113" width="11.5546875" bestFit="1" customWidth="1"/>
    <col min="114" max="123" width="13.33203125" bestFit="1" customWidth="1"/>
    <col min="124" max="125" width="11.5546875" bestFit="1" customWidth="1"/>
    <col min="126" max="127" width="13.33203125" bestFit="1" customWidth="1"/>
    <col min="128" max="128" width="11.5546875" bestFit="1" customWidth="1"/>
    <col min="129" max="132" width="13.33203125" bestFit="1" customWidth="1"/>
    <col min="133" max="133" width="15.33203125" bestFit="1" customWidth="1"/>
    <col min="134" max="134" width="13.109375" bestFit="1" customWidth="1"/>
    <col min="135" max="135" width="15" customWidth="1"/>
    <col min="136" max="136" width="13.33203125" customWidth="1"/>
    <col min="137" max="137" width="12.44140625" customWidth="1"/>
    <col min="140" max="140" width="11.88671875" bestFit="1" customWidth="1"/>
    <col min="142" max="142" width="11.33203125" customWidth="1"/>
    <col min="143" max="143" width="17.88671875" bestFit="1" customWidth="1"/>
  </cols>
  <sheetData>
    <row r="2" spans="1:143">
      <c r="BQ2" s="34">
        <v>3.2099999999999997E-2</v>
      </c>
      <c r="BR2" s="34">
        <v>1.04E-2</v>
      </c>
      <c r="BS2" s="34">
        <v>2.5700000000000001E-2</v>
      </c>
      <c r="BT2" s="34">
        <v>5.4999999999999997E-3</v>
      </c>
      <c r="BU2" s="34">
        <v>3.1099999999999999E-2</v>
      </c>
      <c r="BV2" s="34">
        <v>6.6E-3</v>
      </c>
      <c r="BW2" s="34">
        <v>8.6999999999999994E-3</v>
      </c>
      <c r="BX2" s="34">
        <v>0.01</v>
      </c>
      <c r="BY2" s="34">
        <v>4.0000000000000002E-4</v>
      </c>
      <c r="BZ2" s="34">
        <v>4.0000000000000002E-4</v>
      </c>
      <c r="CA2" s="34">
        <v>1.44E-2</v>
      </c>
      <c r="CB2" s="34">
        <v>4.5999999999999999E-3</v>
      </c>
      <c r="CC2" s="34">
        <v>6.5500000000000003E-2</v>
      </c>
      <c r="CD2" s="34">
        <v>3.5999999999999999E-3</v>
      </c>
      <c r="CE2" s="34">
        <v>5.8999999999999999E-3</v>
      </c>
      <c r="CF2" s="34">
        <v>4.7000000000000002E-3</v>
      </c>
      <c r="CG2" s="34">
        <v>3.2000000000000001E-2</v>
      </c>
      <c r="CH2" s="34">
        <v>2.1000000000000001E-2</v>
      </c>
      <c r="CI2" s="34">
        <v>7.6E-3</v>
      </c>
      <c r="CJ2" s="34">
        <v>1.29E-2</v>
      </c>
      <c r="CK2" s="34">
        <v>4.0000000000000002E-4</v>
      </c>
      <c r="CL2" s="34">
        <v>6.4999999999999997E-3</v>
      </c>
      <c r="CM2" s="34">
        <v>2.0799999999999999E-2</v>
      </c>
      <c r="CN2" s="34">
        <v>2.7099999999999999E-2</v>
      </c>
      <c r="CO2" s="34">
        <v>1.9E-3</v>
      </c>
      <c r="CP2" s="34">
        <v>7.4999999999999997E-3</v>
      </c>
      <c r="CQ2" s="34">
        <v>7.4000000000000003E-3</v>
      </c>
      <c r="CR2" s="34">
        <v>2.8E-3</v>
      </c>
      <c r="CS2" s="34">
        <v>4.1000000000000003E-3</v>
      </c>
      <c r="CT2" s="34">
        <v>6.8999999999999999E-3</v>
      </c>
      <c r="CU2" s="34">
        <v>5.2699999999999997E-2</v>
      </c>
      <c r="CV2" s="34">
        <v>1.41E-2</v>
      </c>
      <c r="CW2" s="34">
        <v>0.10110000000000001</v>
      </c>
      <c r="CX2" s="34">
        <v>1.6000000000000001E-3</v>
      </c>
      <c r="CY2" s="34">
        <v>7.0000000000000001E-3</v>
      </c>
      <c r="CZ2" s="34">
        <v>7.0000000000000001E-3</v>
      </c>
      <c r="DA2" s="34">
        <v>5.5999999999999999E-3</v>
      </c>
      <c r="DB2" s="34">
        <v>9.1000000000000004E-3</v>
      </c>
      <c r="DC2" s="34">
        <v>3.4599999999999999E-2</v>
      </c>
      <c r="DD2" s="34">
        <v>1.4E-2</v>
      </c>
      <c r="DE2" s="34">
        <v>1.3100000000000001E-2</v>
      </c>
      <c r="DF2" s="34">
        <v>9.4999999999999998E-3</v>
      </c>
      <c r="DG2" s="34">
        <v>1.4500000000000001E-2</v>
      </c>
      <c r="DH2" s="34">
        <v>1.2E-2</v>
      </c>
      <c r="DI2" s="34">
        <v>1.9E-3</v>
      </c>
      <c r="DJ2" s="34">
        <v>6.8999999999999999E-3</v>
      </c>
      <c r="DK2" s="34">
        <v>7.8700000000000006E-2</v>
      </c>
      <c r="DL2" s="34">
        <v>1.8E-3</v>
      </c>
      <c r="DM2" s="34">
        <v>1.1000000000000001E-3</v>
      </c>
      <c r="DN2" s="34">
        <v>2.3900000000000001E-2</v>
      </c>
      <c r="DO2" s="34">
        <v>6.0000000000000001E-3</v>
      </c>
      <c r="DP2" s="34">
        <v>2.76E-2</v>
      </c>
      <c r="DQ2" s="34">
        <v>5.3E-3</v>
      </c>
      <c r="DR2" s="34">
        <v>7.7000000000000002E-3</v>
      </c>
      <c r="DS2" s="34">
        <v>1.17E-2</v>
      </c>
      <c r="DT2" s="34">
        <v>2.7000000000000001E-3</v>
      </c>
      <c r="DU2" s="34">
        <v>2.2000000000000001E-3</v>
      </c>
      <c r="DV2" s="34">
        <v>1.7899999999999999E-2</v>
      </c>
      <c r="DW2" s="34">
        <v>1.6000000000000001E-3</v>
      </c>
      <c r="DX2" s="34">
        <v>1.6000000000000001E-3</v>
      </c>
      <c r="DY2" s="34">
        <v>2.5999999999999999E-2</v>
      </c>
      <c r="DZ2" s="34">
        <v>4.0000000000000001E-3</v>
      </c>
      <c r="EA2" s="34">
        <v>5.3E-3</v>
      </c>
      <c r="EB2" s="34">
        <v>3.7600000000000001E-2</v>
      </c>
      <c r="EC2" s="160">
        <f>SUM(BQ2:EB2)</f>
        <v>0.95590000000000031</v>
      </c>
    </row>
    <row r="3" spans="1:143" ht="15">
      <c r="A3" s="220" t="s">
        <v>5</v>
      </c>
      <c r="B3" s="220" t="s">
        <v>61</v>
      </c>
      <c r="C3" s="220" t="s">
        <v>62</v>
      </c>
      <c r="D3" s="220" t="s">
        <v>63</v>
      </c>
      <c r="E3" s="220" t="s">
        <v>64</v>
      </c>
      <c r="F3" s="220" t="s">
        <v>65</v>
      </c>
      <c r="G3" s="220" t="s">
        <v>66</v>
      </c>
      <c r="H3" s="220" t="s">
        <v>67</v>
      </c>
      <c r="I3" s="220" t="s">
        <v>68</v>
      </c>
      <c r="J3" s="220" t="s">
        <v>69</v>
      </c>
      <c r="K3" s="220" t="s">
        <v>171</v>
      </c>
      <c r="L3" s="220" t="s">
        <v>71</v>
      </c>
      <c r="M3" s="220" t="s">
        <v>72</v>
      </c>
      <c r="N3" s="220" t="s">
        <v>73</v>
      </c>
      <c r="O3" s="220" t="s">
        <v>75</v>
      </c>
      <c r="P3" s="220" t="s">
        <v>76</v>
      </c>
      <c r="Q3" s="220" t="s">
        <v>77</v>
      </c>
      <c r="R3" s="220" t="s">
        <v>78</v>
      </c>
      <c r="S3" s="220" t="s">
        <v>161</v>
      </c>
      <c r="T3" s="220" t="s">
        <v>79</v>
      </c>
      <c r="U3" s="220" t="s">
        <v>166</v>
      </c>
      <c r="V3" s="220" t="s">
        <v>172</v>
      </c>
      <c r="W3" s="220" t="s">
        <v>80</v>
      </c>
      <c r="X3" s="220" t="s">
        <v>81</v>
      </c>
      <c r="Y3" s="220" t="s">
        <v>82</v>
      </c>
      <c r="Z3" s="220" t="s">
        <v>83</v>
      </c>
      <c r="AA3" s="220" t="s">
        <v>149</v>
      </c>
      <c r="AB3" s="220" t="s">
        <v>84</v>
      </c>
      <c r="AC3" s="220" t="s">
        <v>150</v>
      </c>
      <c r="AD3" s="220" t="s">
        <v>86</v>
      </c>
      <c r="AE3" s="220" t="s">
        <v>87</v>
      </c>
      <c r="AF3" s="220" t="s">
        <v>88</v>
      </c>
      <c r="AG3" s="220" t="s">
        <v>151</v>
      </c>
      <c r="AH3" s="220" t="s">
        <v>90</v>
      </c>
      <c r="AI3" s="220" t="s">
        <v>173</v>
      </c>
      <c r="AJ3" s="220" t="s">
        <v>91</v>
      </c>
      <c r="AK3" s="220" t="s">
        <v>93</v>
      </c>
      <c r="AL3" s="220" t="s">
        <v>152</v>
      </c>
      <c r="AM3" s="220" t="s">
        <v>153</v>
      </c>
      <c r="AN3" s="220" t="s">
        <v>98</v>
      </c>
      <c r="AO3" s="220" t="s">
        <v>99</v>
      </c>
      <c r="AP3" s="220" t="s">
        <v>100</v>
      </c>
      <c r="AQ3" s="220" t="s">
        <v>102</v>
      </c>
      <c r="AR3" s="220" t="s">
        <v>259</v>
      </c>
      <c r="AS3" s="220" t="s">
        <v>103</v>
      </c>
      <c r="AT3" s="220" t="s">
        <v>104</v>
      </c>
      <c r="AU3" s="220" t="s">
        <v>106</v>
      </c>
      <c r="AV3" s="220" t="s">
        <v>107</v>
      </c>
      <c r="AW3" s="220" t="s">
        <v>174</v>
      </c>
      <c r="AX3" s="220" t="s">
        <v>249</v>
      </c>
      <c r="AY3" s="220" t="s">
        <v>108</v>
      </c>
      <c r="AZ3" s="220" t="s">
        <v>109</v>
      </c>
      <c r="BA3" s="220" t="s">
        <v>110</v>
      </c>
      <c r="BB3" s="220" t="s">
        <v>111</v>
      </c>
      <c r="BC3" s="220" t="s">
        <v>112</v>
      </c>
      <c r="BD3" s="220" t="s">
        <v>113</v>
      </c>
      <c r="BE3" s="220" t="s">
        <v>114</v>
      </c>
      <c r="BF3" s="220" t="s">
        <v>250</v>
      </c>
      <c r="BG3" s="220" t="s">
        <v>115</v>
      </c>
      <c r="BH3" s="220" t="s">
        <v>117</v>
      </c>
      <c r="BI3" s="220" t="s">
        <v>251</v>
      </c>
      <c r="BJ3" s="220" t="s">
        <v>119</v>
      </c>
      <c r="BK3" s="220" t="s">
        <v>120</v>
      </c>
      <c r="BL3" s="220" t="s">
        <v>121</v>
      </c>
      <c r="BM3" s="220" t="s">
        <v>122</v>
      </c>
      <c r="BN3" s="221" t="s">
        <v>41</v>
      </c>
      <c r="BP3" s="220" t="s">
        <v>5</v>
      </c>
      <c r="BQ3" s="220" t="s">
        <v>61</v>
      </c>
      <c r="BR3" s="220" t="s">
        <v>62</v>
      </c>
      <c r="BS3" s="220" t="s">
        <v>63</v>
      </c>
      <c r="BT3" s="220" t="s">
        <v>64</v>
      </c>
      <c r="BU3" s="220" t="s">
        <v>65</v>
      </c>
      <c r="BV3" s="220" t="s">
        <v>66</v>
      </c>
      <c r="BW3" s="220" t="s">
        <v>67</v>
      </c>
      <c r="BX3" s="220" t="s">
        <v>68</v>
      </c>
      <c r="BY3" s="220" t="s">
        <v>69</v>
      </c>
      <c r="BZ3" s="220" t="s">
        <v>171</v>
      </c>
      <c r="CA3" s="220" t="s">
        <v>71</v>
      </c>
      <c r="CB3" s="220" t="s">
        <v>72</v>
      </c>
      <c r="CC3" s="220" t="s">
        <v>73</v>
      </c>
      <c r="CD3" s="220" t="s">
        <v>75</v>
      </c>
      <c r="CE3" s="220" t="s">
        <v>76</v>
      </c>
      <c r="CF3" s="220" t="s">
        <v>77</v>
      </c>
      <c r="CG3" s="220" t="s">
        <v>78</v>
      </c>
      <c r="CH3" s="220" t="s">
        <v>161</v>
      </c>
      <c r="CI3" s="220" t="s">
        <v>79</v>
      </c>
      <c r="CJ3" s="220" t="s">
        <v>166</v>
      </c>
      <c r="CK3" s="220" t="s">
        <v>172</v>
      </c>
      <c r="CL3" s="220" t="s">
        <v>80</v>
      </c>
      <c r="CM3" s="220" t="s">
        <v>81</v>
      </c>
      <c r="CN3" s="220" t="s">
        <v>82</v>
      </c>
      <c r="CO3" s="220" t="s">
        <v>83</v>
      </c>
      <c r="CP3" s="220" t="s">
        <v>149</v>
      </c>
      <c r="CQ3" s="220" t="s">
        <v>84</v>
      </c>
      <c r="CR3" s="220" t="s">
        <v>150</v>
      </c>
      <c r="CS3" s="220" t="s">
        <v>86</v>
      </c>
      <c r="CT3" s="220" t="s">
        <v>87</v>
      </c>
      <c r="CU3" s="220" t="s">
        <v>88</v>
      </c>
      <c r="CV3" s="220" t="s">
        <v>151</v>
      </c>
      <c r="CW3" s="220" t="s">
        <v>90</v>
      </c>
      <c r="CX3" s="220" t="s">
        <v>173</v>
      </c>
      <c r="CY3" s="220" t="s">
        <v>91</v>
      </c>
      <c r="CZ3" s="220" t="s">
        <v>93</v>
      </c>
      <c r="DA3" s="220" t="s">
        <v>152</v>
      </c>
      <c r="DB3" s="220" t="s">
        <v>153</v>
      </c>
      <c r="DC3" s="220" t="s">
        <v>98</v>
      </c>
      <c r="DD3" s="220" t="s">
        <v>99</v>
      </c>
      <c r="DE3" s="220" t="s">
        <v>100</v>
      </c>
      <c r="DF3" s="220" t="s">
        <v>102</v>
      </c>
      <c r="DG3" s="220" t="s">
        <v>259</v>
      </c>
      <c r="DH3" s="220" t="s">
        <v>103</v>
      </c>
      <c r="DI3" s="220" t="s">
        <v>104</v>
      </c>
      <c r="DJ3" s="220" t="s">
        <v>106</v>
      </c>
      <c r="DK3" s="220" t="s">
        <v>107</v>
      </c>
      <c r="DL3" s="220" t="s">
        <v>174</v>
      </c>
      <c r="DM3" s="220" t="s">
        <v>249</v>
      </c>
      <c r="DN3" s="220" t="s">
        <v>108</v>
      </c>
      <c r="DO3" s="220" t="s">
        <v>109</v>
      </c>
      <c r="DP3" s="220" t="s">
        <v>110</v>
      </c>
      <c r="DQ3" s="220" t="s">
        <v>111</v>
      </c>
      <c r="DR3" s="220" t="s">
        <v>112</v>
      </c>
      <c r="DS3" s="220" t="s">
        <v>113</v>
      </c>
      <c r="DT3" s="220" t="s">
        <v>114</v>
      </c>
      <c r="DU3" s="220" t="s">
        <v>250</v>
      </c>
      <c r="DV3" s="220" t="s">
        <v>115</v>
      </c>
      <c r="DW3" s="220" t="s">
        <v>117</v>
      </c>
      <c r="DX3" s="220" t="s">
        <v>251</v>
      </c>
      <c r="DY3" s="220" t="s">
        <v>119</v>
      </c>
      <c r="DZ3" s="220" t="s">
        <v>120</v>
      </c>
      <c r="EA3" s="220" t="s">
        <v>121</v>
      </c>
      <c r="EB3" s="220" t="s">
        <v>122</v>
      </c>
      <c r="EC3" s="221" t="s">
        <v>41</v>
      </c>
      <c r="ED3" s="231" t="s">
        <v>154</v>
      </c>
      <c r="EE3" s="231" t="s">
        <v>243</v>
      </c>
      <c r="EF3" s="231" t="s">
        <v>126</v>
      </c>
      <c r="EG3" s="231" t="s">
        <v>41</v>
      </c>
      <c r="EI3" s="220" t="s">
        <v>5</v>
      </c>
      <c r="EJ3" s="231" t="s">
        <v>6</v>
      </c>
      <c r="EL3" t="s">
        <v>5</v>
      </c>
      <c r="EM3" t="s">
        <v>260</v>
      </c>
    </row>
    <row r="4" spans="1:143">
      <c r="A4" t="s">
        <v>11</v>
      </c>
      <c r="B4" s="222">
        <v>3584.4400000000005</v>
      </c>
      <c r="C4" s="222">
        <v>14066.409999999996</v>
      </c>
      <c r="D4" s="222">
        <v>7687.6700000000064</v>
      </c>
      <c r="E4" s="222">
        <v>0</v>
      </c>
      <c r="F4" s="222">
        <v>18335.139999999989</v>
      </c>
      <c r="G4" s="222">
        <v>0</v>
      </c>
      <c r="H4" s="222">
        <v>2.27</v>
      </c>
      <c r="I4" s="222">
        <v>481.67999999999989</v>
      </c>
      <c r="J4" s="222">
        <v>667.44</v>
      </c>
      <c r="K4" s="222">
        <v>131.80999999999997</v>
      </c>
      <c r="L4" s="222">
        <v>2528.5799999999986</v>
      </c>
      <c r="M4" s="222">
        <v>578.06000000000006</v>
      </c>
      <c r="N4" s="222">
        <v>0</v>
      </c>
      <c r="O4" s="222">
        <v>10.18</v>
      </c>
      <c r="P4" s="222">
        <v>0</v>
      </c>
      <c r="Q4" s="222">
        <v>70.900000000000006</v>
      </c>
      <c r="R4" s="222">
        <v>21.06</v>
      </c>
      <c r="S4" s="222">
        <v>0</v>
      </c>
      <c r="T4" s="222">
        <v>0.43000000000000005</v>
      </c>
      <c r="U4" s="222">
        <v>0</v>
      </c>
      <c r="V4" s="222">
        <v>0</v>
      </c>
      <c r="W4" s="222">
        <v>153.35000000000002</v>
      </c>
      <c r="X4" s="222">
        <v>229.92999999999989</v>
      </c>
      <c r="Y4" s="222">
        <v>199.81000000000003</v>
      </c>
      <c r="Z4" s="222">
        <v>0</v>
      </c>
      <c r="AA4" s="222">
        <v>0</v>
      </c>
      <c r="AB4" s="222">
        <v>3.65</v>
      </c>
      <c r="AC4" s="222">
        <v>379.86</v>
      </c>
      <c r="AD4" s="222">
        <v>0</v>
      </c>
      <c r="AE4" s="222">
        <v>0</v>
      </c>
      <c r="AF4" s="222">
        <v>0</v>
      </c>
      <c r="AG4" s="222">
        <v>0</v>
      </c>
      <c r="AH4" s="222">
        <v>0</v>
      </c>
      <c r="AI4" s="222">
        <v>0</v>
      </c>
      <c r="AJ4" s="222">
        <v>0</v>
      </c>
      <c r="AK4" s="222">
        <v>750.57000000000016</v>
      </c>
      <c r="AL4" s="222">
        <v>620.6400000000001</v>
      </c>
      <c r="AM4" s="222">
        <v>765.41</v>
      </c>
      <c r="AN4" s="222">
        <v>0.60999999999999943</v>
      </c>
      <c r="AO4" s="222">
        <v>27.300000000000004</v>
      </c>
      <c r="AP4" s="222">
        <v>2132.3900000000003</v>
      </c>
      <c r="AQ4" s="222">
        <v>0</v>
      </c>
      <c r="AR4" s="222">
        <v>1426.0400000000004</v>
      </c>
      <c r="AS4" s="222">
        <v>48.429999999999993</v>
      </c>
      <c r="AT4" s="222">
        <v>325.26</v>
      </c>
      <c r="AU4" s="222">
        <v>2377.0199999999991</v>
      </c>
      <c r="AV4" s="222">
        <v>72.679999999999993</v>
      </c>
      <c r="AW4" s="222">
        <v>7.6199999999999983</v>
      </c>
      <c r="AX4" s="222">
        <v>0</v>
      </c>
      <c r="AY4" s="222">
        <v>6.6999999999999993</v>
      </c>
      <c r="AZ4" s="222">
        <v>24.740000000000002</v>
      </c>
      <c r="BA4" s="222">
        <v>0</v>
      </c>
      <c r="BB4" s="222">
        <v>0</v>
      </c>
      <c r="BC4" s="222">
        <v>1307.4900000000005</v>
      </c>
      <c r="BD4" s="222">
        <v>2570.0299999999988</v>
      </c>
      <c r="BE4" s="222">
        <v>5.5399999999999974</v>
      </c>
      <c r="BF4" s="222">
        <v>0</v>
      </c>
      <c r="BG4" s="222">
        <v>924.67000000000019</v>
      </c>
      <c r="BH4" s="222">
        <v>20.810000000000002</v>
      </c>
      <c r="BI4" s="222">
        <v>230.67999999999995</v>
      </c>
      <c r="BJ4" s="222">
        <v>32.070000000000007</v>
      </c>
      <c r="BK4" s="222">
        <v>31.860000000000007</v>
      </c>
      <c r="BL4" s="222">
        <v>1590.5699999999988</v>
      </c>
      <c r="BM4" s="222">
        <v>1047.2000000000003</v>
      </c>
      <c r="BN4" s="222">
        <v>65478.999999999978</v>
      </c>
      <c r="BP4" t="s">
        <v>11</v>
      </c>
      <c r="BQ4" s="222">
        <f>BQ$2*B4</f>
        <v>115.060524</v>
      </c>
      <c r="BR4" s="222">
        <f t="shared" ref="BR4:CG19" si="0">BR$2*C4</f>
        <v>146.29066399999996</v>
      </c>
      <c r="BS4" s="222">
        <f t="shared" si="0"/>
        <v>197.57311900000016</v>
      </c>
      <c r="BT4" s="222">
        <f t="shared" si="0"/>
        <v>0</v>
      </c>
      <c r="BU4" s="222">
        <f t="shared" si="0"/>
        <v>570.22285399999964</v>
      </c>
      <c r="BV4" s="222">
        <f t="shared" si="0"/>
        <v>0</v>
      </c>
      <c r="BW4" s="222">
        <f t="shared" si="0"/>
        <v>1.9748999999999999E-2</v>
      </c>
      <c r="BX4" s="222">
        <f t="shared" si="0"/>
        <v>4.8167999999999989</v>
      </c>
      <c r="BY4" s="222">
        <f t="shared" si="0"/>
        <v>0.26697600000000005</v>
      </c>
      <c r="BZ4" s="222">
        <f t="shared" si="0"/>
        <v>5.2723999999999993E-2</v>
      </c>
      <c r="CA4" s="222">
        <f t="shared" si="0"/>
        <v>36.411551999999979</v>
      </c>
      <c r="CB4" s="222">
        <f t="shared" si="0"/>
        <v>2.6590760000000002</v>
      </c>
      <c r="CC4" s="222">
        <f t="shared" si="0"/>
        <v>0</v>
      </c>
      <c r="CD4" s="222">
        <f t="shared" si="0"/>
        <v>3.6648E-2</v>
      </c>
      <c r="CE4" s="222">
        <f t="shared" si="0"/>
        <v>0</v>
      </c>
      <c r="CF4" s="222">
        <f t="shared" si="0"/>
        <v>0.33323000000000003</v>
      </c>
      <c r="CG4" s="222">
        <f t="shared" si="0"/>
        <v>0.67391999999999996</v>
      </c>
      <c r="CH4" s="222">
        <f t="shared" ref="CH4:CW19" si="1">CH$2*S4</f>
        <v>0</v>
      </c>
      <c r="CI4" s="222">
        <f t="shared" si="1"/>
        <v>3.2680000000000005E-3</v>
      </c>
      <c r="CJ4" s="222">
        <f t="shared" si="1"/>
        <v>0</v>
      </c>
      <c r="CK4" s="222">
        <f t="shared" si="1"/>
        <v>0</v>
      </c>
      <c r="CL4" s="222">
        <f t="shared" si="1"/>
        <v>0.99677500000000008</v>
      </c>
      <c r="CM4" s="222">
        <f t="shared" si="1"/>
        <v>4.7825439999999979</v>
      </c>
      <c r="CN4" s="222">
        <f t="shared" si="1"/>
        <v>5.4148510000000005</v>
      </c>
      <c r="CO4" s="222">
        <f t="shared" si="1"/>
        <v>0</v>
      </c>
      <c r="CP4" s="222">
        <f t="shared" si="1"/>
        <v>0</v>
      </c>
      <c r="CQ4" s="222">
        <f t="shared" si="1"/>
        <v>2.7009999999999999E-2</v>
      </c>
      <c r="CR4" s="222">
        <f t="shared" si="1"/>
        <v>1.0636080000000001</v>
      </c>
      <c r="CS4" s="222">
        <f t="shared" si="1"/>
        <v>0</v>
      </c>
      <c r="CT4" s="222">
        <f t="shared" si="1"/>
        <v>0</v>
      </c>
      <c r="CU4" s="222">
        <f t="shared" si="1"/>
        <v>0</v>
      </c>
      <c r="CV4" s="222">
        <f t="shared" si="1"/>
        <v>0</v>
      </c>
      <c r="CW4" s="222">
        <f t="shared" si="1"/>
        <v>0</v>
      </c>
      <c r="CX4" s="222">
        <f t="shared" ref="CX4:DM19" si="2">CX$2*AI4</f>
        <v>0</v>
      </c>
      <c r="CY4" s="222">
        <f t="shared" si="2"/>
        <v>0</v>
      </c>
      <c r="CZ4" s="222">
        <f t="shared" si="2"/>
        <v>5.2539900000000008</v>
      </c>
      <c r="DA4" s="222">
        <f t="shared" si="2"/>
        <v>3.4755840000000005</v>
      </c>
      <c r="DB4" s="222">
        <f t="shared" si="2"/>
        <v>6.9652310000000002</v>
      </c>
      <c r="DC4" s="222">
        <f t="shared" si="2"/>
        <v>2.1105999999999979E-2</v>
      </c>
      <c r="DD4" s="222">
        <f t="shared" si="2"/>
        <v>0.3822000000000001</v>
      </c>
      <c r="DE4" s="222">
        <f t="shared" si="2"/>
        <v>27.934309000000006</v>
      </c>
      <c r="DF4" s="222">
        <f t="shared" si="2"/>
        <v>0</v>
      </c>
      <c r="DG4" s="222">
        <f t="shared" si="2"/>
        <v>20.677580000000006</v>
      </c>
      <c r="DH4" s="222">
        <f t="shared" si="2"/>
        <v>0.5811599999999999</v>
      </c>
      <c r="DI4" s="222">
        <f t="shared" si="2"/>
        <v>0.61799399999999993</v>
      </c>
      <c r="DJ4" s="222">
        <f t="shared" si="2"/>
        <v>16.401437999999992</v>
      </c>
      <c r="DK4" s="222">
        <f t="shared" si="2"/>
        <v>5.7199159999999996</v>
      </c>
      <c r="DL4" s="222">
        <f t="shared" si="2"/>
        <v>1.3715999999999997E-2</v>
      </c>
      <c r="DM4" s="222">
        <f t="shared" si="2"/>
        <v>0</v>
      </c>
      <c r="DN4" s="222">
        <f t="shared" ref="DN4:EB19" si="3">DN$2*AY4</f>
        <v>0.16012999999999999</v>
      </c>
      <c r="DO4" s="222">
        <f t="shared" si="3"/>
        <v>0.14844000000000002</v>
      </c>
      <c r="DP4" s="222">
        <f t="shared" si="3"/>
        <v>0</v>
      </c>
      <c r="DQ4" s="222">
        <f t="shared" si="3"/>
        <v>0</v>
      </c>
      <c r="DR4" s="222">
        <f t="shared" si="3"/>
        <v>10.067673000000005</v>
      </c>
      <c r="DS4" s="222">
        <f t="shared" si="3"/>
        <v>30.069350999999987</v>
      </c>
      <c r="DT4" s="222">
        <f t="shared" si="3"/>
        <v>1.4957999999999994E-2</v>
      </c>
      <c r="DU4" s="222">
        <f t="shared" si="3"/>
        <v>0</v>
      </c>
      <c r="DV4" s="222">
        <f t="shared" si="3"/>
        <v>16.551593000000004</v>
      </c>
      <c r="DW4" s="222">
        <f t="shared" si="3"/>
        <v>3.3296000000000006E-2</v>
      </c>
      <c r="DX4" s="222">
        <f t="shared" si="3"/>
        <v>0.36908799999999992</v>
      </c>
      <c r="DY4" s="222">
        <f t="shared" si="3"/>
        <v>0.83382000000000012</v>
      </c>
      <c r="DZ4" s="222">
        <f t="shared" si="3"/>
        <v>0.12744000000000003</v>
      </c>
      <c r="EA4" s="222">
        <f t="shared" si="3"/>
        <v>8.4300209999999929</v>
      </c>
      <c r="EB4" s="222">
        <f t="shared" si="3"/>
        <v>39.374720000000011</v>
      </c>
      <c r="EC4" s="222">
        <f>SUM(BQ4:EB4)</f>
        <v>1280.9306459999993</v>
      </c>
      <c r="ED4" s="34">
        <f t="shared" ref="ED4:ED21" si="4">EC4/SUM($EC$4:$EC$21)</f>
        <v>3.0557600447472154E-4</v>
      </c>
      <c r="EE4" s="34">
        <f>ROUND(ED4*$EC$2,4)</f>
        <v>2.9999999999999997E-4</v>
      </c>
      <c r="EG4" s="160">
        <f>SUM(EE4:EF4)</f>
        <v>2.9999999999999997E-4</v>
      </c>
      <c r="EH4" s="160"/>
      <c r="EI4" t="s">
        <v>11</v>
      </c>
      <c r="EJ4" s="34">
        <v>2.9999999999999997E-4</v>
      </c>
      <c r="EL4" t="s">
        <v>11</v>
      </c>
      <c r="EM4" s="160">
        <v>2.9999999999999997E-4</v>
      </c>
    </row>
    <row r="5" spans="1:143">
      <c r="A5" t="s">
        <v>13</v>
      </c>
      <c r="B5" s="222">
        <v>74971.490000000005</v>
      </c>
      <c r="C5" s="222">
        <v>24554.429999999993</v>
      </c>
      <c r="D5" s="222">
        <v>247550.85000000027</v>
      </c>
      <c r="E5" s="222">
        <v>55747.280000000006</v>
      </c>
      <c r="F5" s="222">
        <v>179760.11000000007</v>
      </c>
      <c r="G5" s="222">
        <v>58447.839999999997</v>
      </c>
      <c r="H5" s="222">
        <v>67097.289999999994</v>
      </c>
      <c r="I5" s="222">
        <v>16104.950000000004</v>
      </c>
      <c r="J5" s="222">
        <v>22365.760000000006</v>
      </c>
      <c r="K5" s="222">
        <v>6386.3900000000012</v>
      </c>
      <c r="L5" s="222">
        <v>95580.399999999921</v>
      </c>
      <c r="M5" s="222">
        <v>19340.469999999998</v>
      </c>
      <c r="N5" s="222">
        <v>420330.43000000046</v>
      </c>
      <c r="O5" s="222">
        <v>95616.370000000024</v>
      </c>
      <c r="P5" s="222">
        <v>181564.91000000012</v>
      </c>
      <c r="Q5" s="222">
        <v>31643.180000000004</v>
      </c>
      <c r="R5" s="222">
        <v>157088.62</v>
      </c>
      <c r="S5" s="222">
        <v>108616.30000000002</v>
      </c>
      <c r="T5" s="222">
        <v>38276.700000000004</v>
      </c>
      <c r="U5" s="222">
        <v>14075.06</v>
      </c>
      <c r="V5" s="222">
        <v>73463.180000000008</v>
      </c>
      <c r="W5" s="222">
        <v>50771.760000000009</v>
      </c>
      <c r="X5" s="222">
        <v>83997.860000000073</v>
      </c>
      <c r="Y5" s="222">
        <v>80013.33000000006</v>
      </c>
      <c r="Z5" s="222">
        <v>41759.620000000003</v>
      </c>
      <c r="AA5" s="222">
        <v>86988.929999999964</v>
      </c>
      <c r="AB5" s="222">
        <v>3.7</v>
      </c>
      <c r="AC5" s="222">
        <v>11509.179999999998</v>
      </c>
      <c r="AD5" s="222">
        <v>88871.75</v>
      </c>
      <c r="AE5" s="222">
        <v>81131.820000000007</v>
      </c>
      <c r="AF5" s="222">
        <v>325487.80999999994</v>
      </c>
      <c r="AG5" s="222">
        <v>160817.87999999998</v>
      </c>
      <c r="AH5" s="222">
        <v>763918.97999999986</v>
      </c>
      <c r="AI5" s="222">
        <v>11005.750000000002</v>
      </c>
      <c r="AJ5" s="222">
        <v>112180.09</v>
      </c>
      <c r="AK5" s="222">
        <v>25139.470000000005</v>
      </c>
      <c r="AL5" s="222">
        <v>28843.729999999992</v>
      </c>
      <c r="AM5" s="222">
        <v>25566.130000000005</v>
      </c>
      <c r="AN5" s="222">
        <v>350657.80000000005</v>
      </c>
      <c r="AO5" s="222">
        <v>145159.38999999998</v>
      </c>
      <c r="AP5" s="222">
        <v>68628.77</v>
      </c>
      <c r="AQ5" s="222">
        <v>195630.60999999993</v>
      </c>
      <c r="AR5" s="222">
        <v>47988.200000000012</v>
      </c>
      <c r="AS5" s="222">
        <v>25678.46</v>
      </c>
      <c r="AT5" s="222">
        <v>487.9</v>
      </c>
      <c r="AU5" s="222">
        <v>117589.47999999988</v>
      </c>
      <c r="AV5" s="222">
        <v>137786.97999999998</v>
      </c>
      <c r="AW5" s="222">
        <v>39674.61000000003</v>
      </c>
      <c r="AX5" s="222">
        <v>3.03</v>
      </c>
      <c r="AY5" s="222">
        <v>159262.89000000001</v>
      </c>
      <c r="AZ5" s="222">
        <v>5522.3999999999987</v>
      </c>
      <c r="BA5" s="222">
        <v>292925.61999999994</v>
      </c>
      <c r="BB5" s="222">
        <v>178684.14000000007</v>
      </c>
      <c r="BC5" s="222">
        <v>43565.470000000008</v>
      </c>
      <c r="BD5" s="222">
        <v>31174.359999999968</v>
      </c>
      <c r="BE5" s="222">
        <v>47562.289999999986</v>
      </c>
      <c r="BF5" s="222">
        <v>26294.480000000003</v>
      </c>
      <c r="BG5" s="222">
        <v>33408.5</v>
      </c>
      <c r="BH5" s="222">
        <v>9768.2099999999973</v>
      </c>
      <c r="BI5" s="222">
        <v>7806.0400000000009</v>
      </c>
      <c r="BJ5" s="222">
        <v>203799.56999999989</v>
      </c>
      <c r="BK5" s="222">
        <v>186803.6699999999</v>
      </c>
      <c r="BL5" s="222">
        <v>89163.849999999962</v>
      </c>
      <c r="BM5" s="222">
        <v>34946.860000000015</v>
      </c>
      <c r="BN5" s="222">
        <v>6446563.3800000018</v>
      </c>
      <c r="BP5" t="s">
        <v>13</v>
      </c>
      <c r="BQ5" s="222">
        <f t="shared" ref="BQ5:CF21" si="5">BQ$2*B5</f>
        <v>2406.5848289999999</v>
      </c>
      <c r="BR5" s="222">
        <f t="shared" si="0"/>
        <v>255.36607199999992</v>
      </c>
      <c r="BS5" s="222">
        <f t="shared" si="0"/>
        <v>6362.0568450000073</v>
      </c>
      <c r="BT5" s="222">
        <f t="shared" si="0"/>
        <v>306.61004000000003</v>
      </c>
      <c r="BU5" s="222">
        <f t="shared" si="0"/>
        <v>5590.5394210000022</v>
      </c>
      <c r="BV5" s="222">
        <f t="shared" si="0"/>
        <v>385.75574399999999</v>
      </c>
      <c r="BW5" s="222">
        <f t="shared" si="0"/>
        <v>583.74642299999994</v>
      </c>
      <c r="BX5" s="222">
        <f t="shared" si="0"/>
        <v>161.04950000000005</v>
      </c>
      <c r="BY5" s="222">
        <f t="shared" si="0"/>
        <v>8.9463040000000031</v>
      </c>
      <c r="BZ5" s="222">
        <f t="shared" si="0"/>
        <v>2.5545560000000007</v>
      </c>
      <c r="CA5" s="222">
        <f t="shared" si="0"/>
        <v>1376.3577599999987</v>
      </c>
      <c r="CB5" s="222">
        <f t="shared" si="0"/>
        <v>88.966161999999983</v>
      </c>
      <c r="CC5" s="222">
        <f t="shared" si="0"/>
        <v>27531.64316500003</v>
      </c>
      <c r="CD5" s="222">
        <f t="shared" si="0"/>
        <v>344.21893200000005</v>
      </c>
      <c r="CE5" s="222">
        <f t="shared" si="0"/>
        <v>1071.2329690000006</v>
      </c>
      <c r="CF5" s="222">
        <f t="shared" si="0"/>
        <v>148.72294600000004</v>
      </c>
      <c r="CG5" s="222">
        <f t="shared" si="0"/>
        <v>5026.8358399999997</v>
      </c>
      <c r="CH5" s="222">
        <f t="shared" si="1"/>
        <v>2280.9423000000006</v>
      </c>
      <c r="CI5" s="222">
        <f t="shared" si="1"/>
        <v>290.90292000000005</v>
      </c>
      <c r="CJ5" s="222">
        <f t="shared" si="1"/>
        <v>181.568274</v>
      </c>
      <c r="CK5" s="222">
        <f t="shared" si="1"/>
        <v>29.385272000000004</v>
      </c>
      <c r="CL5" s="222">
        <f t="shared" si="1"/>
        <v>330.01644000000005</v>
      </c>
      <c r="CM5" s="222">
        <f t="shared" si="1"/>
        <v>1747.1554880000015</v>
      </c>
      <c r="CN5" s="222">
        <f t="shared" si="1"/>
        <v>2168.3612430000017</v>
      </c>
      <c r="CO5" s="222">
        <f t="shared" si="1"/>
        <v>79.343277999999998</v>
      </c>
      <c r="CP5" s="222">
        <f t="shared" si="1"/>
        <v>652.41697499999975</v>
      </c>
      <c r="CQ5" s="222">
        <f t="shared" si="1"/>
        <v>2.7380000000000002E-2</v>
      </c>
      <c r="CR5" s="222">
        <f t="shared" si="1"/>
        <v>32.225703999999993</v>
      </c>
      <c r="CS5" s="222">
        <f t="shared" si="1"/>
        <v>364.37417500000004</v>
      </c>
      <c r="CT5" s="222">
        <f t="shared" si="1"/>
        <v>559.80955800000004</v>
      </c>
      <c r="CU5" s="222">
        <f t="shared" si="1"/>
        <v>17153.207586999997</v>
      </c>
      <c r="CV5" s="222">
        <f t="shared" si="1"/>
        <v>2267.5321079999994</v>
      </c>
      <c r="CW5" s="222">
        <f t="shared" si="1"/>
        <v>77232.20887799999</v>
      </c>
      <c r="CX5" s="222">
        <f t="shared" si="2"/>
        <v>17.609200000000005</v>
      </c>
      <c r="CY5" s="222">
        <f t="shared" si="2"/>
        <v>785.26062999999999</v>
      </c>
      <c r="CZ5" s="222">
        <f t="shared" si="2"/>
        <v>175.97629000000003</v>
      </c>
      <c r="DA5" s="222">
        <f t="shared" si="2"/>
        <v>161.52488799999995</v>
      </c>
      <c r="DB5" s="222">
        <f t="shared" si="2"/>
        <v>232.65178300000005</v>
      </c>
      <c r="DC5" s="222">
        <f t="shared" si="2"/>
        <v>12132.759880000001</v>
      </c>
      <c r="DD5" s="222">
        <f t="shared" si="2"/>
        <v>2032.2314599999997</v>
      </c>
      <c r="DE5" s="222">
        <f t="shared" si="2"/>
        <v>899.03688700000009</v>
      </c>
      <c r="DF5" s="222">
        <f t="shared" si="2"/>
        <v>1858.4907949999993</v>
      </c>
      <c r="DG5" s="222">
        <f t="shared" si="2"/>
        <v>695.8289000000002</v>
      </c>
      <c r="DH5" s="222">
        <f t="shared" si="2"/>
        <v>308.14152000000001</v>
      </c>
      <c r="DI5" s="222">
        <f t="shared" si="2"/>
        <v>0.92701</v>
      </c>
      <c r="DJ5" s="222">
        <f t="shared" si="2"/>
        <v>811.36741199999915</v>
      </c>
      <c r="DK5" s="222">
        <f t="shared" si="2"/>
        <v>10843.835325999999</v>
      </c>
      <c r="DL5" s="222">
        <f t="shared" si="2"/>
        <v>71.414298000000045</v>
      </c>
      <c r="DM5" s="222">
        <f t="shared" si="2"/>
        <v>3.333E-3</v>
      </c>
      <c r="DN5" s="222">
        <f t="shared" si="3"/>
        <v>3806.3830710000007</v>
      </c>
      <c r="DO5" s="222">
        <f t="shared" si="3"/>
        <v>33.134399999999992</v>
      </c>
      <c r="DP5" s="222">
        <f t="shared" si="3"/>
        <v>8084.7471119999982</v>
      </c>
      <c r="DQ5" s="222">
        <f t="shared" si="3"/>
        <v>947.02594200000044</v>
      </c>
      <c r="DR5" s="222">
        <f t="shared" si="3"/>
        <v>335.45411900000005</v>
      </c>
      <c r="DS5" s="222">
        <f t="shared" si="3"/>
        <v>364.74001199999964</v>
      </c>
      <c r="DT5" s="222">
        <f t="shared" si="3"/>
        <v>128.41818299999997</v>
      </c>
      <c r="DU5" s="222">
        <f t="shared" si="3"/>
        <v>57.847856000000007</v>
      </c>
      <c r="DV5" s="222">
        <f t="shared" si="3"/>
        <v>598.01215000000002</v>
      </c>
      <c r="DW5" s="222">
        <f t="shared" si="3"/>
        <v>15.629135999999997</v>
      </c>
      <c r="DX5" s="222">
        <f t="shared" si="3"/>
        <v>12.489664000000001</v>
      </c>
      <c r="DY5" s="222">
        <f t="shared" si="3"/>
        <v>5298.788819999997</v>
      </c>
      <c r="DZ5" s="222">
        <f t="shared" si="3"/>
        <v>747.21467999999959</v>
      </c>
      <c r="EA5" s="222">
        <f t="shared" si="3"/>
        <v>472.56840499999981</v>
      </c>
      <c r="EB5" s="222">
        <f t="shared" si="3"/>
        <v>1314.0019360000006</v>
      </c>
      <c r="EC5" s="222">
        <f t="shared" ref="EC5:EC21" si="6">SUM(BQ5:EB5)</f>
        <v>210264.18018600001</v>
      </c>
      <c r="ED5" s="34">
        <f t="shared" si="4"/>
        <v>5.0160161493544929E-2</v>
      </c>
      <c r="EE5" s="34">
        <f t="shared" ref="EE5:EE21" si="7">ROUND(ED5*$EC$2,4)</f>
        <v>4.7899999999999998E-2</v>
      </c>
      <c r="EG5" s="160">
        <f t="shared" ref="EG5:EG21" si="8">SUM(EE5:EF5)</f>
        <v>4.7899999999999998E-2</v>
      </c>
      <c r="EI5" t="s">
        <v>13</v>
      </c>
      <c r="EJ5" s="34">
        <v>4.7899999999999998E-2</v>
      </c>
      <c r="EL5" t="s">
        <v>13</v>
      </c>
      <c r="EM5" s="160">
        <v>4.7899999999999998E-2</v>
      </c>
    </row>
    <row r="6" spans="1:143">
      <c r="A6" t="s">
        <v>14</v>
      </c>
      <c r="B6" s="222">
        <v>584018.29999999993</v>
      </c>
      <c r="C6" s="222">
        <v>184885.2399999999</v>
      </c>
      <c r="D6" s="222">
        <v>2217352.0900000054</v>
      </c>
      <c r="E6" s="222">
        <v>187230.72</v>
      </c>
      <c r="F6" s="222">
        <v>646909.96999999974</v>
      </c>
      <c r="G6" s="222">
        <v>526297.83000000007</v>
      </c>
      <c r="H6" s="222">
        <v>497906.83999999997</v>
      </c>
      <c r="I6" s="222">
        <v>126389.07000000002</v>
      </c>
      <c r="J6" s="222">
        <v>175381.57000000012</v>
      </c>
      <c r="K6" s="222">
        <v>58655.460000000006</v>
      </c>
      <c r="L6" s="222">
        <v>765138.09999999974</v>
      </c>
      <c r="M6" s="222">
        <v>151715.20000000004</v>
      </c>
      <c r="N6" s="222">
        <v>3878632.9299999997</v>
      </c>
      <c r="O6" s="222">
        <v>380636.99999999988</v>
      </c>
      <c r="P6" s="222">
        <v>1768299.0799999994</v>
      </c>
      <c r="Q6" s="222">
        <v>229528.11000000002</v>
      </c>
      <c r="R6" s="222">
        <v>1637828.4300000002</v>
      </c>
      <c r="S6" s="222">
        <v>1133479.2400000002</v>
      </c>
      <c r="T6" s="222">
        <v>339714.42000000016</v>
      </c>
      <c r="U6" s="222">
        <v>485397.13999999996</v>
      </c>
      <c r="V6" s="222">
        <v>546640.50000000012</v>
      </c>
      <c r="W6" s="222">
        <v>377733.94000000018</v>
      </c>
      <c r="X6" s="222">
        <v>625031.83000000054</v>
      </c>
      <c r="Y6" s="222">
        <v>646977.75000000023</v>
      </c>
      <c r="Z6" s="222">
        <v>439553.16000000009</v>
      </c>
      <c r="AA6" s="222">
        <v>734904.67</v>
      </c>
      <c r="AB6" s="222">
        <v>27.71</v>
      </c>
      <c r="AC6" s="222">
        <v>307661.58000000007</v>
      </c>
      <c r="AD6" s="222">
        <v>627666.5</v>
      </c>
      <c r="AE6" s="222">
        <v>849603.73000000021</v>
      </c>
      <c r="AF6" s="222">
        <v>3398549.0599999996</v>
      </c>
      <c r="AG6" s="222">
        <v>908911.13000000024</v>
      </c>
      <c r="AH6" s="222">
        <v>6886783.2199999942</v>
      </c>
      <c r="AI6" s="222">
        <v>115854.98</v>
      </c>
      <c r="AJ6" s="222">
        <v>1279198.060000001</v>
      </c>
      <c r="AK6" s="222">
        <v>197174.12999999992</v>
      </c>
      <c r="AL6" s="222">
        <v>216101.10000000003</v>
      </c>
      <c r="AM6" s="222">
        <v>200529.96000000008</v>
      </c>
      <c r="AN6" s="222">
        <v>1412107.9499999993</v>
      </c>
      <c r="AO6" s="222">
        <v>922343.27999999956</v>
      </c>
      <c r="AP6" s="222">
        <v>500626.25000000012</v>
      </c>
      <c r="AQ6" s="222">
        <v>1668639.61</v>
      </c>
      <c r="AR6" s="222">
        <v>376210.75999999995</v>
      </c>
      <c r="AS6" s="222">
        <v>183754.47999999998</v>
      </c>
      <c r="AT6" s="222">
        <v>3651.26</v>
      </c>
      <c r="AU6" s="222">
        <v>1003391.6</v>
      </c>
      <c r="AV6" s="222">
        <v>1030973.3600000002</v>
      </c>
      <c r="AW6" s="222">
        <v>295628.24999999994</v>
      </c>
      <c r="AX6" s="222">
        <v>24.01</v>
      </c>
      <c r="AY6" s="222">
        <v>487270.40000000031</v>
      </c>
      <c r="AZ6" s="222">
        <v>182933.28000000003</v>
      </c>
      <c r="BA6" s="222">
        <v>2203164.9999999995</v>
      </c>
      <c r="BB6" s="222">
        <v>881241.69000000041</v>
      </c>
      <c r="BC6" s="222">
        <v>341814.69999999984</v>
      </c>
      <c r="BD6" s="222">
        <v>243536.35000000009</v>
      </c>
      <c r="BE6" s="222">
        <v>356190.97000000003</v>
      </c>
      <c r="BF6" s="222">
        <v>194606.01000000007</v>
      </c>
      <c r="BG6" s="222">
        <v>261384.77999999988</v>
      </c>
      <c r="BH6" s="222">
        <v>327740.25999999995</v>
      </c>
      <c r="BI6" s="222">
        <v>61267.510000000009</v>
      </c>
      <c r="BJ6" s="222">
        <v>1018278.1500000004</v>
      </c>
      <c r="BK6" s="222">
        <v>1017714.3300000004</v>
      </c>
      <c r="BL6" s="222">
        <v>773568.73000000056</v>
      </c>
      <c r="BM6" s="222">
        <v>274569.06999999995</v>
      </c>
      <c r="BN6" s="222">
        <v>50356931.789999992</v>
      </c>
      <c r="BP6" t="s">
        <v>14</v>
      </c>
      <c r="BQ6" s="222">
        <f t="shared" si="5"/>
        <v>18746.987429999997</v>
      </c>
      <c r="BR6" s="222">
        <f t="shared" si="0"/>
        <v>1922.806495999999</v>
      </c>
      <c r="BS6" s="222">
        <f t="shared" si="0"/>
        <v>56985.948713000143</v>
      </c>
      <c r="BT6" s="222">
        <f t="shared" si="0"/>
        <v>1029.7689599999999</v>
      </c>
      <c r="BU6" s="222">
        <f t="shared" si="0"/>
        <v>20118.900066999991</v>
      </c>
      <c r="BV6" s="222">
        <f t="shared" si="0"/>
        <v>3473.5656780000004</v>
      </c>
      <c r="BW6" s="222">
        <f t="shared" si="0"/>
        <v>4331.7895079999998</v>
      </c>
      <c r="BX6" s="222">
        <f t="shared" si="0"/>
        <v>1263.8907000000002</v>
      </c>
      <c r="BY6" s="222">
        <f t="shared" si="0"/>
        <v>70.15262800000005</v>
      </c>
      <c r="BZ6" s="222">
        <f t="shared" si="0"/>
        <v>23.462184000000004</v>
      </c>
      <c r="CA6" s="222">
        <f t="shared" si="0"/>
        <v>11017.988639999996</v>
      </c>
      <c r="CB6" s="222">
        <f t="shared" si="0"/>
        <v>697.88992000000019</v>
      </c>
      <c r="CC6" s="222">
        <f t="shared" si="0"/>
        <v>254050.45691499999</v>
      </c>
      <c r="CD6" s="222">
        <f t="shared" si="0"/>
        <v>1370.2931999999996</v>
      </c>
      <c r="CE6" s="222">
        <f t="shared" si="0"/>
        <v>10432.964571999995</v>
      </c>
      <c r="CF6" s="222">
        <f t="shared" si="0"/>
        <v>1078.7821170000002</v>
      </c>
      <c r="CG6" s="222">
        <f t="shared" si="0"/>
        <v>52410.509760000008</v>
      </c>
      <c r="CH6" s="222">
        <f t="shared" si="1"/>
        <v>23803.064040000005</v>
      </c>
      <c r="CI6" s="222">
        <f t="shared" si="1"/>
        <v>2581.8295920000014</v>
      </c>
      <c r="CJ6" s="222">
        <f t="shared" si="1"/>
        <v>6261.6231059999991</v>
      </c>
      <c r="CK6" s="222">
        <f t="shared" si="1"/>
        <v>218.65620000000007</v>
      </c>
      <c r="CL6" s="222">
        <f t="shared" si="1"/>
        <v>2455.2706100000009</v>
      </c>
      <c r="CM6" s="222">
        <f t="shared" si="1"/>
        <v>13000.662064000011</v>
      </c>
      <c r="CN6" s="222">
        <f t="shared" si="1"/>
        <v>17533.097025000006</v>
      </c>
      <c r="CO6" s="222">
        <f t="shared" si="1"/>
        <v>835.15100400000017</v>
      </c>
      <c r="CP6" s="222">
        <f t="shared" si="1"/>
        <v>5511.7850250000001</v>
      </c>
      <c r="CQ6" s="222">
        <f t="shared" si="1"/>
        <v>0.20505400000000001</v>
      </c>
      <c r="CR6" s="222">
        <f t="shared" si="1"/>
        <v>861.45242400000018</v>
      </c>
      <c r="CS6" s="222">
        <f t="shared" si="1"/>
        <v>2573.4326500000002</v>
      </c>
      <c r="CT6" s="222">
        <f t="shared" si="1"/>
        <v>5862.2657370000015</v>
      </c>
      <c r="CU6" s="222">
        <f t="shared" si="1"/>
        <v>179103.53546199997</v>
      </c>
      <c r="CV6" s="222">
        <f t="shared" si="1"/>
        <v>12815.646933000004</v>
      </c>
      <c r="CW6" s="222">
        <f t="shared" si="1"/>
        <v>696253.78354199952</v>
      </c>
      <c r="CX6" s="222">
        <f t="shared" si="2"/>
        <v>185.36796799999999</v>
      </c>
      <c r="CY6" s="222">
        <f t="shared" si="2"/>
        <v>8954.386420000008</v>
      </c>
      <c r="CZ6" s="222">
        <f t="shared" si="2"/>
        <v>1380.2189099999994</v>
      </c>
      <c r="DA6" s="222">
        <f t="shared" si="2"/>
        <v>1210.1661600000002</v>
      </c>
      <c r="DB6" s="222">
        <f t="shared" si="2"/>
        <v>1824.8226360000008</v>
      </c>
      <c r="DC6" s="222">
        <f t="shared" si="2"/>
        <v>48858.93506999997</v>
      </c>
      <c r="DD6" s="222">
        <f t="shared" si="2"/>
        <v>12912.805919999993</v>
      </c>
      <c r="DE6" s="222">
        <f t="shared" si="2"/>
        <v>6558.203875000002</v>
      </c>
      <c r="DF6" s="222">
        <f t="shared" si="2"/>
        <v>15852.076295000001</v>
      </c>
      <c r="DG6" s="222">
        <f t="shared" si="2"/>
        <v>5455.05602</v>
      </c>
      <c r="DH6" s="222">
        <f t="shared" si="2"/>
        <v>2205.0537599999998</v>
      </c>
      <c r="DI6" s="222">
        <f t="shared" si="2"/>
        <v>6.9373940000000003</v>
      </c>
      <c r="DJ6" s="222">
        <f t="shared" si="2"/>
        <v>6923.4020399999999</v>
      </c>
      <c r="DK6" s="222">
        <f t="shared" si="2"/>
        <v>81137.603432000018</v>
      </c>
      <c r="DL6" s="222">
        <f t="shared" si="2"/>
        <v>532.1308499999999</v>
      </c>
      <c r="DM6" s="222">
        <f t="shared" si="2"/>
        <v>2.6411000000000004E-2</v>
      </c>
      <c r="DN6" s="222">
        <f t="shared" si="3"/>
        <v>11645.762560000008</v>
      </c>
      <c r="DO6" s="222">
        <f t="shared" si="3"/>
        <v>1097.5996800000003</v>
      </c>
      <c r="DP6" s="222">
        <f t="shared" si="3"/>
        <v>60807.353999999985</v>
      </c>
      <c r="DQ6" s="222">
        <f t="shared" si="3"/>
        <v>4670.5809570000019</v>
      </c>
      <c r="DR6" s="222">
        <f t="shared" si="3"/>
        <v>2631.9731899999988</v>
      </c>
      <c r="DS6" s="222">
        <f t="shared" si="3"/>
        <v>2849.3752950000012</v>
      </c>
      <c r="DT6" s="222">
        <f t="shared" si="3"/>
        <v>961.71561900000017</v>
      </c>
      <c r="DU6" s="222">
        <f t="shared" si="3"/>
        <v>428.13322200000016</v>
      </c>
      <c r="DV6" s="222">
        <f t="shared" si="3"/>
        <v>4678.7875619999977</v>
      </c>
      <c r="DW6" s="222">
        <f t="shared" si="3"/>
        <v>524.38441599999999</v>
      </c>
      <c r="DX6" s="222">
        <f t="shared" si="3"/>
        <v>98.028016000000022</v>
      </c>
      <c r="DY6" s="222">
        <f t="shared" si="3"/>
        <v>26475.23190000001</v>
      </c>
      <c r="DZ6" s="222">
        <f t="shared" si="3"/>
        <v>4070.8573200000019</v>
      </c>
      <c r="EA6" s="222">
        <f t="shared" si="3"/>
        <v>4099.9142690000026</v>
      </c>
      <c r="EB6" s="222">
        <f t="shared" si="3"/>
        <v>10323.797031999999</v>
      </c>
      <c r="EC6" s="222">
        <f t="shared" si="6"/>
        <v>1738058.3061549996</v>
      </c>
      <c r="ED6" s="34">
        <f t="shared" si="4"/>
        <v>0.41462737611708866</v>
      </c>
      <c r="EE6" s="34">
        <f t="shared" si="7"/>
        <v>0.39629999999999999</v>
      </c>
      <c r="EG6" s="160">
        <f t="shared" si="8"/>
        <v>0.39629999999999999</v>
      </c>
      <c r="EI6" t="s">
        <v>14</v>
      </c>
      <c r="EJ6" s="34">
        <v>0.39629999999999999</v>
      </c>
      <c r="EL6" t="s">
        <v>14</v>
      </c>
      <c r="EM6" s="160">
        <v>0.39629999999999999</v>
      </c>
    </row>
    <row r="7" spans="1:143">
      <c r="A7" t="s">
        <v>15</v>
      </c>
      <c r="B7" s="222">
        <v>33497.11</v>
      </c>
      <c r="C7" s="222">
        <v>10871.470000000001</v>
      </c>
      <c r="D7" s="222">
        <v>289675.33000000037</v>
      </c>
      <c r="E7" s="222">
        <v>9395.7100000000028</v>
      </c>
      <c r="F7" s="222">
        <v>110592.72999999998</v>
      </c>
      <c r="G7" s="222">
        <v>20559.830000000005</v>
      </c>
      <c r="H7" s="222">
        <v>24589.32</v>
      </c>
      <c r="I7" s="222">
        <v>7348.9699999999984</v>
      </c>
      <c r="J7" s="222">
        <v>10208.09</v>
      </c>
      <c r="K7" s="222">
        <v>6676.0500000000011</v>
      </c>
      <c r="L7" s="222">
        <v>43075.049999999952</v>
      </c>
      <c r="M7" s="222">
        <v>8830.3899999999976</v>
      </c>
      <c r="N7" s="222">
        <v>185626.65999999995</v>
      </c>
      <c r="O7" s="222">
        <v>1117.3899999999999</v>
      </c>
      <c r="P7" s="222">
        <v>57379.78</v>
      </c>
      <c r="Q7" s="222">
        <v>13291.090000000007</v>
      </c>
      <c r="R7" s="222">
        <v>52287.44999999999</v>
      </c>
      <c r="S7" s="222">
        <v>27140.36</v>
      </c>
      <c r="T7" s="222">
        <v>11419.610000000004</v>
      </c>
      <c r="U7" s="222">
        <v>5134.3600000000006</v>
      </c>
      <c r="V7" s="222">
        <v>26925.350000000013</v>
      </c>
      <c r="W7" s="222">
        <v>20867.809999999994</v>
      </c>
      <c r="X7" s="222">
        <v>34507.14</v>
      </c>
      <c r="Y7" s="222">
        <v>32875.879999999976</v>
      </c>
      <c r="Z7" s="222">
        <v>10187.65</v>
      </c>
      <c r="AA7" s="222">
        <v>31039.769999999997</v>
      </c>
      <c r="AB7" s="222">
        <v>1.55</v>
      </c>
      <c r="AC7" s="222">
        <v>9087.19</v>
      </c>
      <c r="AD7" s="222">
        <v>17564.850000000002</v>
      </c>
      <c r="AE7" s="222">
        <v>19982.629999999997</v>
      </c>
      <c r="AF7" s="222">
        <v>89299.48000000001</v>
      </c>
      <c r="AG7" s="222">
        <v>38702.209999999992</v>
      </c>
      <c r="AH7" s="222">
        <v>278261.04999999987</v>
      </c>
      <c r="AI7" s="222">
        <v>2685.24</v>
      </c>
      <c r="AJ7" s="222">
        <v>40714.670000000006</v>
      </c>
      <c r="AK7" s="222">
        <v>11448.670000000002</v>
      </c>
      <c r="AL7" s="222">
        <v>12112.400000000003</v>
      </c>
      <c r="AM7" s="222">
        <v>11670.329999999996</v>
      </c>
      <c r="AN7" s="222">
        <v>243689.19999999972</v>
      </c>
      <c r="AO7" s="222">
        <v>139638.92000000001</v>
      </c>
      <c r="AP7" s="222">
        <v>40593.149999999994</v>
      </c>
      <c r="AQ7" s="222">
        <v>64037.909999999974</v>
      </c>
      <c r="AR7" s="222">
        <v>22302.430000000011</v>
      </c>
      <c r="AS7" s="222">
        <v>12322.239999999998</v>
      </c>
      <c r="AT7" s="222">
        <v>184.96</v>
      </c>
      <c r="AU7" s="222">
        <v>42446.350000000006</v>
      </c>
      <c r="AV7" s="222">
        <v>50634.920000000035</v>
      </c>
      <c r="AW7" s="222">
        <v>14565.950000000003</v>
      </c>
      <c r="AX7" s="222">
        <v>1.06</v>
      </c>
      <c r="AY7" s="222">
        <v>369044.32</v>
      </c>
      <c r="AZ7" s="222">
        <v>25398.1</v>
      </c>
      <c r="BA7" s="222">
        <v>50721.71</v>
      </c>
      <c r="BB7" s="222">
        <v>97090.37000000001</v>
      </c>
      <c r="BC7" s="222">
        <v>19831.720000000012</v>
      </c>
      <c r="BD7" s="222">
        <v>13999.51</v>
      </c>
      <c r="BE7" s="222">
        <v>17373.71999999999</v>
      </c>
      <c r="BF7" s="222">
        <v>9677.11</v>
      </c>
      <c r="BG7" s="222">
        <v>15067.729999999987</v>
      </c>
      <c r="BH7" s="222">
        <v>3203.8700000000003</v>
      </c>
      <c r="BI7" s="222">
        <v>3590.58</v>
      </c>
      <c r="BJ7" s="222">
        <v>25796.42</v>
      </c>
      <c r="BK7" s="222">
        <v>25766.78</v>
      </c>
      <c r="BL7" s="222">
        <v>32160.940000000002</v>
      </c>
      <c r="BM7" s="222">
        <v>15929.05</v>
      </c>
      <c r="BN7" s="222">
        <v>2971719.6399999997</v>
      </c>
      <c r="BP7" t="s">
        <v>15</v>
      </c>
      <c r="BQ7" s="222">
        <f t="shared" si="5"/>
        <v>1075.2572309999998</v>
      </c>
      <c r="BR7" s="222">
        <f t="shared" si="0"/>
        <v>113.063288</v>
      </c>
      <c r="BS7" s="222">
        <f t="shared" si="0"/>
        <v>7444.6559810000099</v>
      </c>
      <c r="BT7" s="222">
        <f t="shared" si="0"/>
        <v>51.67640500000001</v>
      </c>
      <c r="BU7" s="222">
        <f t="shared" si="0"/>
        <v>3439.4339029999992</v>
      </c>
      <c r="BV7" s="222">
        <f t="shared" si="0"/>
        <v>135.69487800000005</v>
      </c>
      <c r="BW7" s="222">
        <f t="shared" si="0"/>
        <v>213.92708399999998</v>
      </c>
      <c r="BX7" s="222">
        <f t="shared" si="0"/>
        <v>73.489699999999985</v>
      </c>
      <c r="BY7" s="222">
        <f t="shared" si="0"/>
        <v>4.0832360000000003</v>
      </c>
      <c r="BZ7" s="222">
        <f t="shared" si="0"/>
        <v>2.6704200000000005</v>
      </c>
      <c r="CA7" s="222">
        <f t="shared" si="0"/>
        <v>620.28071999999929</v>
      </c>
      <c r="CB7" s="222">
        <f t="shared" si="0"/>
        <v>40.619793999999992</v>
      </c>
      <c r="CC7" s="222">
        <f t="shared" si="0"/>
        <v>12158.546229999996</v>
      </c>
      <c r="CD7" s="222">
        <f t="shared" si="0"/>
        <v>4.0226039999999994</v>
      </c>
      <c r="CE7" s="222">
        <f t="shared" si="0"/>
        <v>338.54070200000001</v>
      </c>
      <c r="CF7" s="222">
        <f t="shared" si="0"/>
        <v>62.468123000000034</v>
      </c>
      <c r="CG7" s="222">
        <f t="shared" si="0"/>
        <v>1673.1983999999998</v>
      </c>
      <c r="CH7" s="222">
        <f t="shared" si="1"/>
        <v>569.94756000000007</v>
      </c>
      <c r="CI7" s="222">
        <f t="shared" si="1"/>
        <v>86.789036000000038</v>
      </c>
      <c r="CJ7" s="222">
        <f t="shared" si="1"/>
        <v>66.233244000000013</v>
      </c>
      <c r="CK7" s="222">
        <f t="shared" si="1"/>
        <v>10.770140000000005</v>
      </c>
      <c r="CL7" s="222">
        <f t="shared" si="1"/>
        <v>135.64076499999996</v>
      </c>
      <c r="CM7" s="222">
        <f t="shared" si="1"/>
        <v>717.74851200000001</v>
      </c>
      <c r="CN7" s="222">
        <f t="shared" si="1"/>
        <v>890.93634799999927</v>
      </c>
      <c r="CO7" s="222">
        <f t="shared" si="1"/>
        <v>19.356535000000001</v>
      </c>
      <c r="CP7" s="222">
        <f t="shared" si="1"/>
        <v>232.79827499999996</v>
      </c>
      <c r="CQ7" s="222">
        <f t="shared" si="1"/>
        <v>1.1470000000000001E-2</v>
      </c>
      <c r="CR7" s="222">
        <f t="shared" si="1"/>
        <v>25.444132</v>
      </c>
      <c r="CS7" s="222">
        <f t="shared" si="1"/>
        <v>72.015885000000011</v>
      </c>
      <c r="CT7" s="222">
        <f t="shared" si="1"/>
        <v>137.88014699999999</v>
      </c>
      <c r="CU7" s="222">
        <f t="shared" si="1"/>
        <v>4706.0825960000002</v>
      </c>
      <c r="CV7" s="222">
        <f t="shared" si="1"/>
        <v>545.70116099999984</v>
      </c>
      <c r="CW7" s="222">
        <f t="shared" si="1"/>
        <v>28132.19215499999</v>
      </c>
      <c r="CX7" s="222">
        <f t="shared" si="2"/>
        <v>4.2963839999999998</v>
      </c>
      <c r="CY7" s="222">
        <f t="shared" si="2"/>
        <v>285.00269000000003</v>
      </c>
      <c r="CZ7" s="222">
        <f t="shared" si="2"/>
        <v>80.140690000000021</v>
      </c>
      <c r="DA7" s="222">
        <f t="shared" si="2"/>
        <v>67.829440000000019</v>
      </c>
      <c r="DB7" s="222">
        <f t="shared" si="2"/>
        <v>106.20000299999997</v>
      </c>
      <c r="DC7" s="222">
        <f t="shared" si="2"/>
        <v>8431.6463199999907</v>
      </c>
      <c r="DD7" s="222">
        <f t="shared" si="2"/>
        <v>1954.9448800000002</v>
      </c>
      <c r="DE7" s="222">
        <f t="shared" si="2"/>
        <v>531.77026499999999</v>
      </c>
      <c r="DF7" s="222">
        <f t="shared" si="2"/>
        <v>608.36014499999976</v>
      </c>
      <c r="DG7" s="222">
        <f t="shared" si="2"/>
        <v>323.38523500000019</v>
      </c>
      <c r="DH7" s="222">
        <f t="shared" si="2"/>
        <v>147.86687999999998</v>
      </c>
      <c r="DI7" s="222">
        <f t="shared" si="2"/>
        <v>0.35142400000000001</v>
      </c>
      <c r="DJ7" s="222">
        <f t="shared" si="2"/>
        <v>292.87981500000001</v>
      </c>
      <c r="DK7" s="222">
        <f t="shared" si="2"/>
        <v>3984.968204000003</v>
      </c>
      <c r="DL7" s="222">
        <f t="shared" si="2"/>
        <v>26.218710000000005</v>
      </c>
      <c r="DM7" s="222">
        <f t="shared" si="2"/>
        <v>1.1660000000000002E-3</v>
      </c>
      <c r="DN7" s="222">
        <f t="shared" si="3"/>
        <v>8820.1592479999999</v>
      </c>
      <c r="DO7" s="222">
        <f t="shared" si="3"/>
        <v>152.3886</v>
      </c>
      <c r="DP7" s="222">
        <f t="shared" si="3"/>
        <v>1399.9191960000001</v>
      </c>
      <c r="DQ7" s="222">
        <f t="shared" si="3"/>
        <v>514.57896100000005</v>
      </c>
      <c r="DR7" s="222">
        <f t="shared" si="3"/>
        <v>152.7042440000001</v>
      </c>
      <c r="DS7" s="222">
        <f t="shared" si="3"/>
        <v>163.79426700000002</v>
      </c>
      <c r="DT7" s="222">
        <f t="shared" si="3"/>
        <v>46.909043999999973</v>
      </c>
      <c r="DU7" s="222">
        <f t="shared" si="3"/>
        <v>21.289642000000004</v>
      </c>
      <c r="DV7" s="222">
        <f t="shared" si="3"/>
        <v>269.71236699999974</v>
      </c>
      <c r="DW7" s="222">
        <f t="shared" si="3"/>
        <v>5.1261920000000005</v>
      </c>
      <c r="DX7" s="222">
        <f t="shared" si="3"/>
        <v>5.7449279999999998</v>
      </c>
      <c r="DY7" s="222">
        <f t="shared" si="3"/>
        <v>670.70691999999997</v>
      </c>
      <c r="DZ7" s="222">
        <f t="shared" si="3"/>
        <v>103.06712</v>
      </c>
      <c r="EA7" s="222">
        <f t="shared" si="3"/>
        <v>170.45298200000002</v>
      </c>
      <c r="EB7" s="222">
        <f t="shared" si="3"/>
        <v>598.93227999999999</v>
      </c>
      <c r="EC7" s="222">
        <f t="shared" si="6"/>
        <v>93742.524901999976</v>
      </c>
      <c r="ED7" s="34">
        <f t="shared" si="4"/>
        <v>2.2363011064164402E-2</v>
      </c>
      <c r="EE7" s="34">
        <f t="shared" si="7"/>
        <v>2.1399999999999999E-2</v>
      </c>
      <c r="EG7" s="160">
        <f t="shared" si="8"/>
        <v>2.1399999999999999E-2</v>
      </c>
      <c r="EI7" t="s">
        <v>15</v>
      </c>
      <c r="EJ7" s="34">
        <v>2.1399999999999999E-2</v>
      </c>
      <c r="EL7" t="s">
        <v>15</v>
      </c>
      <c r="EM7" s="160">
        <v>2.1399999999999999E-2</v>
      </c>
    </row>
    <row r="8" spans="1:143">
      <c r="A8" t="s">
        <v>16</v>
      </c>
      <c r="B8" s="222">
        <v>267698.64000000007</v>
      </c>
      <c r="C8" s="222">
        <v>97197.560000000027</v>
      </c>
      <c r="D8" s="222">
        <v>1213599.5899999992</v>
      </c>
      <c r="E8" s="222">
        <v>152938.53000000003</v>
      </c>
      <c r="F8" s="222">
        <v>373644.87999999989</v>
      </c>
      <c r="G8" s="222">
        <v>214964.39999999997</v>
      </c>
      <c r="H8" s="222">
        <v>305052.43000000011</v>
      </c>
      <c r="I8" s="222">
        <v>55258.970000000008</v>
      </c>
      <c r="J8" s="222">
        <v>76859.86</v>
      </c>
      <c r="K8" s="222">
        <v>28013.450000000004</v>
      </c>
      <c r="L8" s="222">
        <v>376868.96999999986</v>
      </c>
      <c r="M8" s="222">
        <v>66414.380000000019</v>
      </c>
      <c r="N8" s="222">
        <v>1316102.9800000016</v>
      </c>
      <c r="O8" s="222">
        <v>110474.65000000005</v>
      </c>
      <c r="P8" s="222">
        <v>638324.2799999998</v>
      </c>
      <c r="Q8" s="222">
        <v>126007.24</v>
      </c>
      <c r="R8" s="222">
        <v>643648.44000000029</v>
      </c>
      <c r="S8" s="222">
        <v>344968.12000000034</v>
      </c>
      <c r="T8" s="222">
        <v>135644.22</v>
      </c>
      <c r="U8" s="222">
        <v>63216.7</v>
      </c>
      <c r="V8" s="222">
        <v>331379.56999999977</v>
      </c>
      <c r="W8" s="222">
        <v>206406.29</v>
      </c>
      <c r="X8" s="222">
        <v>345167.48999999964</v>
      </c>
      <c r="Y8" s="222">
        <v>370974.58000000013</v>
      </c>
      <c r="Z8" s="222">
        <v>330099.12000000017</v>
      </c>
      <c r="AA8" s="222">
        <v>538759.21000000008</v>
      </c>
      <c r="AB8" s="222">
        <v>13.78</v>
      </c>
      <c r="AC8" s="222">
        <v>90723.340000000026</v>
      </c>
      <c r="AD8" s="222">
        <v>270411.07999999996</v>
      </c>
      <c r="AE8" s="222">
        <v>254798.08000000005</v>
      </c>
      <c r="AF8" s="222">
        <v>1014481.77</v>
      </c>
      <c r="AG8" s="222">
        <v>399307.8299999999</v>
      </c>
      <c r="AH8" s="222">
        <v>2402467.4800000018</v>
      </c>
      <c r="AI8" s="222">
        <v>34243.040000000001</v>
      </c>
      <c r="AJ8" s="222">
        <v>638631.25999999943</v>
      </c>
      <c r="AK8" s="222">
        <v>86337.089999999982</v>
      </c>
      <c r="AL8" s="222">
        <v>104306.58999999998</v>
      </c>
      <c r="AM8" s="222">
        <v>87820.380000000048</v>
      </c>
      <c r="AN8" s="222">
        <v>910148.10999999987</v>
      </c>
      <c r="AO8" s="222">
        <v>526575.58999999985</v>
      </c>
      <c r="AP8" s="222">
        <v>276363.70000000007</v>
      </c>
      <c r="AQ8" s="222">
        <v>802945.17999999947</v>
      </c>
      <c r="AR8" s="222">
        <v>166983.96000000005</v>
      </c>
      <c r="AS8" s="222">
        <v>103980.17999999998</v>
      </c>
      <c r="AT8" s="222">
        <v>2107.85</v>
      </c>
      <c r="AU8" s="222">
        <v>418638.92000000027</v>
      </c>
      <c r="AV8" s="222">
        <v>724731.99999999953</v>
      </c>
      <c r="AW8" s="222">
        <v>176630.88000000003</v>
      </c>
      <c r="AX8" s="222">
        <v>11.89</v>
      </c>
      <c r="AY8" s="222">
        <v>1177148.56</v>
      </c>
      <c r="AZ8" s="222">
        <v>45592.490000000005</v>
      </c>
      <c r="BA8" s="222">
        <v>889564.06000000041</v>
      </c>
      <c r="BB8" s="222">
        <v>636185.15999999968</v>
      </c>
      <c r="BC8" s="222">
        <v>149455.40999999997</v>
      </c>
      <c r="BD8" s="222">
        <v>109589.23999999995</v>
      </c>
      <c r="BE8" s="222">
        <v>212658.64999999994</v>
      </c>
      <c r="BF8" s="222">
        <v>118537.56000000001</v>
      </c>
      <c r="BG8" s="222">
        <v>116587.81000000004</v>
      </c>
      <c r="BH8" s="222">
        <v>167078.12000000002</v>
      </c>
      <c r="BI8" s="222">
        <v>26832.820000000003</v>
      </c>
      <c r="BJ8" s="222">
        <v>774852.4600000002</v>
      </c>
      <c r="BK8" s="222">
        <v>774546.88000000024</v>
      </c>
      <c r="BL8" s="222">
        <v>324626.46000000014</v>
      </c>
      <c r="BM8" s="222">
        <v>119826.90999999999</v>
      </c>
      <c r="BN8" s="222">
        <v>23865427.119999994</v>
      </c>
      <c r="BP8" t="s">
        <v>16</v>
      </c>
      <c r="BQ8" s="222">
        <f t="shared" si="5"/>
        <v>8593.1263440000021</v>
      </c>
      <c r="BR8" s="222">
        <f t="shared" si="0"/>
        <v>1010.8546240000003</v>
      </c>
      <c r="BS8" s="222">
        <f t="shared" si="0"/>
        <v>31189.50946299998</v>
      </c>
      <c r="BT8" s="222">
        <f t="shared" si="0"/>
        <v>841.16191500000014</v>
      </c>
      <c r="BU8" s="222">
        <f t="shared" si="0"/>
        <v>11620.355767999996</v>
      </c>
      <c r="BV8" s="222">
        <f t="shared" si="0"/>
        <v>1418.7650399999998</v>
      </c>
      <c r="BW8" s="222">
        <f t="shared" si="0"/>
        <v>2653.9561410000006</v>
      </c>
      <c r="BX8" s="222">
        <f t="shared" si="0"/>
        <v>552.58970000000011</v>
      </c>
      <c r="BY8" s="222">
        <f t="shared" si="0"/>
        <v>30.743944000000003</v>
      </c>
      <c r="BZ8" s="222">
        <f t="shared" si="0"/>
        <v>11.205380000000002</v>
      </c>
      <c r="CA8" s="222">
        <f t="shared" si="0"/>
        <v>5426.9131679999982</v>
      </c>
      <c r="CB8" s="222">
        <f t="shared" si="0"/>
        <v>305.50614800000011</v>
      </c>
      <c r="CC8" s="222">
        <f t="shared" si="0"/>
        <v>86204.745190000103</v>
      </c>
      <c r="CD8" s="222">
        <f t="shared" si="0"/>
        <v>397.7087400000002</v>
      </c>
      <c r="CE8" s="222">
        <f t="shared" si="0"/>
        <v>3766.1132519999987</v>
      </c>
      <c r="CF8" s="222">
        <f t="shared" si="0"/>
        <v>592.23402800000008</v>
      </c>
      <c r="CG8" s="222">
        <f t="shared" si="0"/>
        <v>20596.750080000009</v>
      </c>
      <c r="CH8" s="222">
        <f t="shared" si="1"/>
        <v>7244.3305200000077</v>
      </c>
      <c r="CI8" s="222">
        <f t="shared" si="1"/>
        <v>1030.896072</v>
      </c>
      <c r="CJ8" s="222">
        <f t="shared" si="1"/>
        <v>815.49542999999994</v>
      </c>
      <c r="CK8" s="222">
        <f t="shared" si="1"/>
        <v>132.55182799999992</v>
      </c>
      <c r="CL8" s="222">
        <f t="shared" si="1"/>
        <v>1341.640885</v>
      </c>
      <c r="CM8" s="222">
        <f t="shared" si="1"/>
        <v>7179.4837919999918</v>
      </c>
      <c r="CN8" s="222">
        <f t="shared" si="1"/>
        <v>10053.411118000004</v>
      </c>
      <c r="CO8" s="222">
        <f t="shared" si="1"/>
        <v>627.1883280000003</v>
      </c>
      <c r="CP8" s="222">
        <f t="shared" si="1"/>
        <v>4040.6940750000003</v>
      </c>
      <c r="CQ8" s="222">
        <f t="shared" si="1"/>
        <v>0.10197199999999999</v>
      </c>
      <c r="CR8" s="222">
        <f t="shared" si="1"/>
        <v>254.02535200000008</v>
      </c>
      <c r="CS8" s="222">
        <f t="shared" si="1"/>
        <v>1108.685428</v>
      </c>
      <c r="CT8" s="222">
        <f t="shared" si="1"/>
        <v>1758.1067520000004</v>
      </c>
      <c r="CU8" s="222">
        <f t="shared" si="1"/>
        <v>53463.189278999998</v>
      </c>
      <c r="CV8" s="222">
        <f t="shared" si="1"/>
        <v>5630.2404029999989</v>
      </c>
      <c r="CW8" s="222">
        <f t="shared" si="1"/>
        <v>242889.46222800022</v>
      </c>
      <c r="CX8" s="222">
        <f t="shared" si="2"/>
        <v>54.788864000000004</v>
      </c>
      <c r="CY8" s="222">
        <f t="shared" si="2"/>
        <v>4470.4188199999962</v>
      </c>
      <c r="CZ8" s="222">
        <f t="shared" si="2"/>
        <v>604.35962999999992</v>
      </c>
      <c r="DA8" s="222">
        <f t="shared" si="2"/>
        <v>584.11690399999986</v>
      </c>
      <c r="DB8" s="222">
        <f t="shared" si="2"/>
        <v>799.16545800000051</v>
      </c>
      <c r="DC8" s="222">
        <f t="shared" si="2"/>
        <v>31491.124605999994</v>
      </c>
      <c r="DD8" s="222">
        <f t="shared" si="2"/>
        <v>7372.058259999998</v>
      </c>
      <c r="DE8" s="222">
        <f t="shared" si="2"/>
        <v>3620.3644700000009</v>
      </c>
      <c r="DF8" s="222">
        <f t="shared" si="2"/>
        <v>7627.979209999995</v>
      </c>
      <c r="DG8" s="222">
        <f t="shared" si="2"/>
        <v>2421.267420000001</v>
      </c>
      <c r="DH8" s="222">
        <f t="shared" si="2"/>
        <v>1247.7621599999998</v>
      </c>
      <c r="DI8" s="222">
        <f t="shared" si="2"/>
        <v>4.0049149999999996</v>
      </c>
      <c r="DJ8" s="222">
        <f t="shared" si="2"/>
        <v>2888.608548000002</v>
      </c>
      <c r="DK8" s="222">
        <f t="shared" si="2"/>
        <v>57036.408399999971</v>
      </c>
      <c r="DL8" s="222">
        <f t="shared" si="2"/>
        <v>317.93558400000006</v>
      </c>
      <c r="DM8" s="222">
        <f t="shared" si="2"/>
        <v>1.3079000000000002E-2</v>
      </c>
      <c r="DN8" s="222">
        <f t="shared" si="3"/>
        <v>28133.850584000003</v>
      </c>
      <c r="DO8" s="222">
        <f t="shared" si="3"/>
        <v>273.55494000000004</v>
      </c>
      <c r="DP8" s="222">
        <f t="shared" si="3"/>
        <v>24551.968056000012</v>
      </c>
      <c r="DQ8" s="222">
        <f t="shared" si="3"/>
        <v>3371.7813479999982</v>
      </c>
      <c r="DR8" s="222">
        <f t="shared" si="3"/>
        <v>1150.8066569999999</v>
      </c>
      <c r="DS8" s="222">
        <f t="shared" si="3"/>
        <v>1282.1941079999995</v>
      </c>
      <c r="DT8" s="222">
        <f t="shared" si="3"/>
        <v>574.1783549999999</v>
      </c>
      <c r="DU8" s="222">
        <f t="shared" si="3"/>
        <v>260.78263200000004</v>
      </c>
      <c r="DV8" s="222">
        <f t="shared" si="3"/>
        <v>2086.9217990000006</v>
      </c>
      <c r="DW8" s="222">
        <f t="shared" si="3"/>
        <v>267.32499200000007</v>
      </c>
      <c r="DX8" s="222">
        <f t="shared" si="3"/>
        <v>42.93251200000001</v>
      </c>
      <c r="DY8" s="222">
        <f t="shared" si="3"/>
        <v>20146.163960000005</v>
      </c>
      <c r="DZ8" s="222">
        <f t="shared" si="3"/>
        <v>3098.1875200000009</v>
      </c>
      <c r="EA8" s="222">
        <f t="shared" si="3"/>
        <v>1720.5202380000007</v>
      </c>
      <c r="EB8" s="222">
        <f t="shared" si="3"/>
        <v>4505.4918159999997</v>
      </c>
      <c r="EC8" s="222">
        <f t="shared" si="6"/>
        <v>724788.77823200054</v>
      </c>
      <c r="ED8" s="34">
        <f t="shared" si="4"/>
        <v>0.17290402070702732</v>
      </c>
      <c r="EE8" s="34">
        <f t="shared" si="7"/>
        <v>0.1653</v>
      </c>
      <c r="EF8" s="34">
        <v>4.41E-2</v>
      </c>
      <c r="EG8" s="160">
        <f t="shared" si="8"/>
        <v>0.2094</v>
      </c>
      <c r="EI8" t="s">
        <v>16</v>
      </c>
      <c r="EJ8" s="34">
        <v>0.2094</v>
      </c>
      <c r="EL8" t="s">
        <v>16</v>
      </c>
      <c r="EM8" s="160">
        <v>0.2094</v>
      </c>
    </row>
    <row r="9" spans="1:143">
      <c r="A9" t="s">
        <v>17</v>
      </c>
      <c r="B9" s="222">
        <v>145459.99000000002</v>
      </c>
      <c r="C9" s="222">
        <v>51910.11000000003</v>
      </c>
      <c r="D9" s="222">
        <v>1162549.1099999994</v>
      </c>
      <c r="E9" s="222">
        <v>172010.46999999997</v>
      </c>
      <c r="F9" s="222">
        <v>242798.55999999994</v>
      </c>
      <c r="G9" s="222">
        <v>122211.37999999999</v>
      </c>
      <c r="H9" s="222">
        <v>152181.40000000002</v>
      </c>
      <c r="I9" s="222">
        <v>30514.219999999998</v>
      </c>
      <c r="J9" s="222">
        <v>42471.630000000005</v>
      </c>
      <c r="K9" s="222">
        <v>12601.62</v>
      </c>
      <c r="L9" s="222">
        <v>242268.71999999994</v>
      </c>
      <c r="M9" s="222">
        <v>36706.520000000004</v>
      </c>
      <c r="N9" s="222">
        <v>668608.48999999964</v>
      </c>
      <c r="O9" s="222">
        <v>83012.73</v>
      </c>
      <c r="P9" s="222">
        <v>353239.51000000013</v>
      </c>
      <c r="Q9" s="222">
        <v>63757.140000000036</v>
      </c>
      <c r="R9" s="222">
        <v>335377.64</v>
      </c>
      <c r="S9" s="222">
        <v>208748.72999999989</v>
      </c>
      <c r="T9" s="222">
        <v>75309.50999999998</v>
      </c>
      <c r="U9" s="222">
        <v>31625.559999999998</v>
      </c>
      <c r="V9" s="222">
        <v>166259.72000000003</v>
      </c>
      <c r="W9" s="222">
        <v>105648.28</v>
      </c>
      <c r="X9" s="222">
        <v>174255.23999999996</v>
      </c>
      <c r="Y9" s="222">
        <v>165770.24000000002</v>
      </c>
      <c r="Z9" s="222">
        <v>78270.569999999963</v>
      </c>
      <c r="AA9" s="222">
        <v>329711.13000000012</v>
      </c>
      <c r="AB9" s="222">
        <v>8.1199999999999992</v>
      </c>
      <c r="AC9" s="222">
        <v>45792.099999999984</v>
      </c>
      <c r="AD9" s="222">
        <v>282315.46999999997</v>
      </c>
      <c r="AE9" s="222">
        <v>152809.13</v>
      </c>
      <c r="AF9" s="222">
        <v>607358.06000000006</v>
      </c>
      <c r="AG9" s="222">
        <v>268402.31000000006</v>
      </c>
      <c r="AH9" s="222">
        <v>1433898.7700000005</v>
      </c>
      <c r="AI9" s="222">
        <v>20631.120000000003</v>
      </c>
      <c r="AJ9" s="222">
        <v>280718.82000000007</v>
      </c>
      <c r="AK9" s="222">
        <v>47667.589999999989</v>
      </c>
      <c r="AL9" s="222">
        <v>64466.86</v>
      </c>
      <c r="AM9" s="222">
        <v>48519.580000000038</v>
      </c>
      <c r="AN9" s="222">
        <v>549701.17999999947</v>
      </c>
      <c r="AO9" s="222">
        <v>275334.09000000008</v>
      </c>
      <c r="AP9" s="222">
        <v>227133.7600000001</v>
      </c>
      <c r="AQ9" s="222">
        <v>437092.34000000008</v>
      </c>
      <c r="AR9" s="222">
        <v>92619.570000000036</v>
      </c>
      <c r="AS9" s="222">
        <v>68300.799999999988</v>
      </c>
      <c r="AT9" s="222">
        <v>1103.3499999999999</v>
      </c>
      <c r="AU9" s="222">
        <v>219084.99</v>
      </c>
      <c r="AV9" s="222">
        <v>310242.19999999978</v>
      </c>
      <c r="AW9" s="222">
        <v>89476.07</v>
      </c>
      <c r="AX9" s="222">
        <v>6.35</v>
      </c>
      <c r="AY9" s="222">
        <v>655362.57999999996</v>
      </c>
      <c r="AZ9" s="222">
        <v>60071.580000000016</v>
      </c>
      <c r="BA9" s="222">
        <v>887770.58999999939</v>
      </c>
      <c r="BB9" s="222">
        <v>331319.69</v>
      </c>
      <c r="BC9" s="222">
        <v>82481.250000000044</v>
      </c>
      <c r="BD9" s="222">
        <v>60062.50999999998</v>
      </c>
      <c r="BE9" s="222">
        <v>106769.18999999999</v>
      </c>
      <c r="BF9" s="222">
        <v>59632.140000000007</v>
      </c>
      <c r="BG9" s="222">
        <v>64146.009999999987</v>
      </c>
      <c r="BH9" s="222">
        <v>159700.65000000005</v>
      </c>
      <c r="BI9" s="222">
        <v>14838.690000000004</v>
      </c>
      <c r="BJ9" s="222">
        <v>250405.15000000002</v>
      </c>
      <c r="BK9" s="222">
        <v>249723.59000000003</v>
      </c>
      <c r="BL9" s="222">
        <v>169797.60999999987</v>
      </c>
      <c r="BM9" s="222">
        <v>66095.379999999976</v>
      </c>
      <c r="BN9" s="222">
        <v>13994137.459999999</v>
      </c>
      <c r="BP9" t="s">
        <v>17</v>
      </c>
      <c r="BQ9" s="222">
        <f t="shared" si="5"/>
        <v>4669.2656790000001</v>
      </c>
      <c r="BR9" s="222">
        <f t="shared" si="0"/>
        <v>539.86514400000033</v>
      </c>
      <c r="BS9" s="222">
        <f t="shared" si="0"/>
        <v>29877.512126999984</v>
      </c>
      <c r="BT9" s="222">
        <f t="shared" si="0"/>
        <v>946.05758499999979</v>
      </c>
      <c r="BU9" s="222">
        <f t="shared" si="0"/>
        <v>7551.0352159999975</v>
      </c>
      <c r="BV9" s="222">
        <f t="shared" si="0"/>
        <v>806.59510799999998</v>
      </c>
      <c r="BW9" s="222">
        <f t="shared" si="0"/>
        <v>1323.9781800000001</v>
      </c>
      <c r="BX9" s="222">
        <f t="shared" si="0"/>
        <v>305.1422</v>
      </c>
      <c r="BY9" s="222">
        <f t="shared" si="0"/>
        <v>16.988652000000002</v>
      </c>
      <c r="BZ9" s="222">
        <f t="shared" si="0"/>
        <v>5.0406480000000009</v>
      </c>
      <c r="CA9" s="222">
        <f t="shared" si="0"/>
        <v>3488.6695679999989</v>
      </c>
      <c r="CB9" s="222">
        <f t="shared" si="0"/>
        <v>168.84999200000001</v>
      </c>
      <c r="CC9" s="222">
        <f t="shared" si="0"/>
        <v>43793.856094999981</v>
      </c>
      <c r="CD9" s="222">
        <f t="shared" si="0"/>
        <v>298.84582799999998</v>
      </c>
      <c r="CE9" s="222">
        <f t="shared" si="0"/>
        <v>2084.1131090000008</v>
      </c>
      <c r="CF9" s="222">
        <f t="shared" si="0"/>
        <v>299.6585580000002</v>
      </c>
      <c r="CG9" s="222">
        <f t="shared" si="0"/>
        <v>10732.084480000001</v>
      </c>
      <c r="CH9" s="222">
        <f t="shared" si="1"/>
        <v>4383.723329999998</v>
      </c>
      <c r="CI9" s="222">
        <f t="shared" si="1"/>
        <v>572.35227599999985</v>
      </c>
      <c r="CJ9" s="222">
        <f t="shared" si="1"/>
        <v>407.96972399999999</v>
      </c>
      <c r="CK9" s="222">
        <f t="shared" si="1"/>
        <v>66.503888000000018</v>
      </c>
      <c r="CL9" s="222">
        <f t="shared" si="1"/>
        <v>686.71381999999994</v>
      </c>
      <c r="CM9" s="222">
        <f t="shared" si="1"/>
        <v>3624.5089919999991</v>
      </c>
      <c r="CN9" s="222">
        <f t="shared" si="1"/>
        <v>4492.3735040000001</v>
      </c>
      <c r="CO9" s="222">
        <f t="shared" si="1"/>
        <v>148.71408299999993</v>
      </c>
      <c r="CP9" s="222">
        <f t="shared" si="1"/>
        <v>2472.8334750000008</v>
      </c>
      <c r="CQ9" s="222">
        <f t="shared" si="1"/>
        <v>6.0087999999999996E-2</v>
      </c>
      <c r="CR9" s="222">
        <f t="shared" si="1"/>
        <v>128.21787999999995</v>
      </c>
      <c r="CS9" s="222">
        <f t="shared" si="1"/>
        <v>1157.4934269999999</v>
      </c>
      <c r="CT9" s="222">
        <f t="shared" si="1"/>
        <v>1054.3829969999999</v>
      </c>
      <c r="CU9" s="222">
        <f t="shared" si="1"/>
        <v>32007.769762</v>
      </c>
      <c r="CV9" s="222">
        <f t="shared" si="1"/>
        <v>3784.4725710000007</v>
      </c>
      <c r="CW9" s="222">
        <f t="shared" si="1"/>
        <v>144967.16564700007</v>
      </c>
      <c r="CX9" s="222">
        <f t="shared" si="2"/>
        <v>33.009792000000004</v>
      </c>
      <c r="CY9" s="222">
        <f t="shared" si="2"/>
        <v>1965.0317400000006</v>
      </c>
      <c r="CZ9" s="222">
        <f t="shared" si="2"/>
        <v>333.67312999999996</v>
      </c>
      <c r="DA9" s="222">
        <f t="shared" si="2"/>
        <v>361.01441599999998</v>
      </c>
      <c r="DB9" s="222">
        <f t="shared" si="2"/>
        <v>441.52817800000037</v>
      </c>
      <c r="DC9" s="222">
        <f t="shared" si="2"/>
        <v>19019.660827999982</v>
      </c>
      <c r="DD9" s="222">
        <f t="shared" si="2"/>
        <v>3854.6772600000013</v>
      </c>
      <c r="DE9" s="222">
        <f t="shared" si="2"/>
        <v>2975.4522560000014</v>
      </c>
      <c r="DF9" s="222">
        <f t="shared" si="2"/>
        <v>4152.377230000001</v>
      </c>
      <c r="DG9" s="222">
        <f t="shared" si="2"/>
        <v>1342.9837650000006</v>
      </c>
      <c r="DH9" s="222">
        <f t="shared" si="2"/>
        <v>819.60959999999989</v>
      </c>
      <c r="DI9" s="222">
        <f t="shared" si="2"/>
        <v>2.096365</v>
      </c>
      <c r="DJ9" s="222">
        <f t="shared" si="2"/>
        <v>1511.6864309999999</v>
      </c>
      <c r="DK9" s="222">
        <f t="shared" si="2"/>
        <v>24416.061139999983</v>
      </c>
      <c r="DL9" s="222">
        <f t="shared" si="2"/>
        <v>161.056926</v>
      </c>
      <c r="DM9" s="222">
        <f t="shared" si="2"/>
        <v>6.9849999999999999E-3</v>
      </c>
      <c r="DN9" s="222">
        <f t="shared" si="3"/>
        <v>15663.165661999999</v>
      </c>
      <c r="DO9" s="222">
        <f t="shared" si="3"/>
        <v>360.42948000000013</v>
      </c>
      <c r="DP9" s="222">
        <f t="shared" si="3"/>
        <v>24502.468283999984</v>
      </c>
      <c r="DQ9" s="222">
        <f t="shared" si="3"/>
        <v>1755.994357</v>
      </c>
      <c r="DR9" s="222">
        <f t="shared" si="3"/>
        <v>635.10562500000037</v>
      </c>
      <c r="DS9" s="222">
        <f t="shared" si="3"/>
        <v>702.73136699999975</v>
      </c>
      <c r="DT9" s="222">
        <f t="shared" si="3"/>
        <v>288.276813</v>
      </c>
      <c r="DU9" s="222">
        <f t="shared" si="3"/>
        <v>131.19070800000003</v>
      </c>
      <c r="DV9" s="222">
        <f t="shared" si="3"/>
        <v>1148.2135789999998</v>
      </c>
      <c r="DW9" s="222">
        <f t="shared" si="3"/>
        <v>255.52104000000008</v>
      </c>
      <c r="DX9" s="222">
        <f t="shared" si="3"/>
        <v>23.741904000000009</v>
      </c>
      <c r="DY9" s="222">
        <f t="shared" si="3"/>
        <v>6510.5339000000004</v>
      </c>
      <c r="DZ9" s="222">
        <f t="shared" si="3"/>
        <v>998.89436000000012</v>
      </c>
      <c r="EA9" s="222">
        <f t="shared" si="3"/>
        <v>899.92733299999929</v>
      </c>
      <c r="EB9" s="222">
        <f t="shared" si="3"/>
        <v>2485.186287999999</v>
      </c>
      <c r="EC9" s="222">
        <f t="shared" si="6"/>
        <v>424614.120375</v>
      </c>
      <c r="ED9" s="34">
        <f t="shared" si="4"/>
        <v>0.10129501292901459</v>
      </c>
      <c r="EE9" s="34">
        <f t="shared" si="7"/>
        <v>9.6799999999999997E-2</v>
      </c>
      <c r="EG9" s="160">
        <f t="shared" si="8"/>
        <v>9.6799999999999997E-2</v>
      </c>
      <c r="EI9" t="s">
        <v>17</v>
      </c>
      <c r="EJ9" s="34">
        <v>9.6799999999999997E-2</v>
      </c>
      <c r="EL9" t="s">
        <v>17</v>
      </c>
      <c r="EM9" s="160">
        <v>9.6799999999999997E-2</v>
      </c>
    </row>
    <row r="10" spans="1:143">
      <c r="A10" t="s">
        <v>21</v>
      </c>
      <c r="B10" s="222">
        <v>183559.46000000008</v>
      </c>
      <c r="C10" s="222">
        <v>3219.4600000000009</v>
      </c>
      <c r="D10" s="222">
        <v>1111789.4200000016</v>
      </c>
      <c r="E10" s="222">
        <v>0</v>
      </c>
      <c r="F10" s="222">
        <v>88174.31</v>
      </c>
      <c r="G10" s="222">
        <v>0</v>
      </c>
      <c r="H10" s="222">
        <v>56.11</v>
      </c>
      <c r="I10" s="222">
        <v>13058.099999999999</v>
      </c>
      <c r="J10" s="222">
        <v>18201.970000000008</v>
      </c>
      <c r="K10" s="222">
        <v>3620.3399999999997</v>
      </c>
      <c r="L10" s="222">
        <v>70318.959999999934</v>
      </c>
      <c r="M10" s="222">
        <v>15725.449999999997</v>
      </c>
      <c r="N10" s="222">
        <v>0</v>
      </c>
      <c r="O10" s="222">
        <v>357.68999999999994</v>
      </c>
      <c r="P10" s="222">
        <v>0</v>
      </c>
      <c r="Q10" s="222">
        <v>5392.4999999999982</v>
      </c>
      <c r="R10" s="222">
        <v>37.520000000000003</v>
      </c>
      <c r="S10" s="222">
        <v>0</v>
      </c>
      <c r="T10" s="222">
        <v>24.759999999999998</v>
      </c>
      <c r="U10" s="222">
        <v>0</v>
      </c>
      <c r="V10" s="222">
        <v>0</v>
      </c>
      <c r="W10" s="222">
        <v>12396.209999999997</v>
      </c>
      <c r="X10" s="222">
        <v>17987.77</v>
      </c>
      <c r="Y10" s="222">
        <v>15279.749999999993</v>
      </c>
      <c r="Z10" s="222">
        <v>0</v>
      </c>
      <c r="AA10" s="222">
        <v>0</v>
      </c>
      <c r="AB10" s="222">
        <v>6.57</v>
      </c>
      <c r="AC10" s="222">
        <v>7378.0699999999961</v>
      </c>
      <c r="AD10" s="222">
        <v>0</v>
      </c>
      <c r="AE10" s="222">
        <v>0</v>
      </c>
      <c r="AF10" s="222">
        <v>0</v>
      </c>
      <c r="AG10" s="222">
        <v>0</v>
      </c>
      <c r="AH10" s="222">
        <v>0</v>
      </c>
      <c r="AI10" s="222">
        <v>0</v>
      </c>
      <c r="AJ10" s="222">
        <v>0</v>
      </c>
      <c r="AK10" s="222">
        <v>20464.900000000001</v>
      </c>
      <c r="AL10" s="222">
        <v>22389.779999999995</v>
      </c>
      <c r="AM10" s="222">
        <v>20780.489999999987</v>
      </c>
      <c r="AN10" s="222">
        <v>10.519999999999982</v>
      </c>
      <c r="AO10" s="222">
        <v>671.38000000000011</v>
      </c>
      <c r="AP10" s="222">
        <v>80560.39</v>
      </c>
      <c r="AQ10" s="222">
        <v>0</v>
      </c>
      <c r="AR10" s="222">
        <v>39086.839999999989</v>
      </c>
      <c r="AS10" s="222">
        <v>3225.8099999999995</v>
      </c>
      <c r="AT10" s="222">
        <v>54.21</v>
      </c>
      <c r="AU10" s="222">
        <v>18360.469999999987</v>
      </c>
      <c r="AV10" s="222">
        <v>555.86</v>
      </c>
      <c r="AW10" s="222">
        <v>42.629999999999995</v>
      </c>
      <c r="AX10" s="222">
        <v>0</v>
      </c>
      <c r="AY10" s="222">
        <v>159.07999999999998</v>
      </c>
      <c r="AZ10" s="222">
        <v>14692.859999999999</v>
      </c>
      <c r="BA10" s="222">
        <v>0</v>
      </c>
      <c r="BB10" s="222">
        <v>0</v>
      </c>
      <c r="BC10" s="222">
        <v>35387.51</v>
      </c>
      <c r="BD10" s="222">
        <v>23649.510000000006</v>
      </c>
      <c r="BE10" s="222">
        <v>-128.88999999999996</v>
      </c>
      <c r="BF10" s="222">
        <v>0</v>
      </c>
      <c r="BG10" s="222">
        <v>25181.829999999998</v>
      </c>
      <c r="BH10" s="222">
        <v>532.5</v>
      </c>
      <c r="BI10" s="222">
        <v>6243.94</v>
      </c>
      <c r="BJ10" s="222">
        <v>2418.2200000000003</v>
      </c>
      <c r="BK10" s="222">
        <v>2405.7500000000005</v>
      </c>
      <c r="BL10" s="222">
        <v>13348.430000000006</v>
      </c>
      <c r="BM10" s="222">
        <v>28141.189999999995</v>
      </c>
      <c r="BN10" s="222">
        <v>1924819.630000002</v>
      </c>
      <c r="BP10" t="s">
        <v>20</v>
      </c>
      <c r="BQ10" s="222">
        <f t="shared" si="5"/>
        <v>5892.2586660000015</v>
      </c>
      <c r="BR10" s="222">
        <f t="shared" si="0"/>
        <v>33.48238400000001</v>
      </c>
      <c r="BS10" s="222">
        <f t="shared" si="0"/>
        <v>28572.98809400004</v>
      </c>
      <c r="BT10" s="222">
        <f t="shared" si="0"/>
        <v>0</v>
      </c>
      <c r="BU10" s="222">
        <f t="shared" si="0"/>
        <v>2742.2210409999998</v>
      </c>
      <c r="BV10" s="222">
        <f t="shared" si="0"/>
        <v>0</v>
      </c>
      <c r="BW10" s="222">
        <f t="shared" si="0"/>
        <v>0.48815699999999995</v>
      </c>
      <c r="BX10" s="222">
        <f t="shared" si="0"/>
        <v>130.58099999999999</v>
      </c>
      <c r="BY10" s="222">
        <f t="shared" si="0"/>
        <v>7.2807880000000038</v>
      </c>
      <c r="BZ10" s="222">
        <f t="shared" si="0"/>
        <v>1.4481359999999999</v>
      </c>
      <c r="CA10" s="222">
        <f t="shared" si="0"/>
        <v>1012.593023999999</v>
      </c>
      <c r="CB10" s="222">
        <f t="shared" si="0"/>
        <v>72.337069999999983</v>
      </c>
      <c r="CC10" s="222">
        <f t="shared" si="0"/>
        <v>0</v>
      </c>
      <c r="CD10" s="222">
        <f t="shared" si="0"/>
        <v>1.2876839999999998</v>
      </c>
      <c r="CE10" s="222">
        <f t="shared" si="0"/>
        <v>0</v>
      </c>
      <c r="CF10" s="222">
        <f t="shared" si="0"/>
        <v>25.344749999999994</v>
      </c>
      <c r="CG10" s="222">
        <f t="shared" si="0"/>
        <v>1.2006400000000002</v>
      </c>
      <c r="CH10" s="222">
        <f t="shared" si="1"/>
        <v>0</v>
      </c>
      <c r="CI10" s="222">
        <f t="shared" si="1"/>
        <v>0.18817599999999998</v>
      </c>
      <c r="CJ10" s="222">
        <f t="shared" si="1"/>
        <v>0</v>
      </c>
      <c r="CK10" s="222">
        <f t="shared" si="1"/>
        <v>0</v>
      </c>
      <c r="CL10" s="222">
        <f t="shared" si="1"/>
        <v>80.575364999999977</v>
      </c>
      <c r="CM10" s="222">
        <f t="shared" si="1"/>
        <v>374.14561600000002</v>
      </c>
      <c r="CN10" s="222">
        <f t="shared" si="1"/>
        <v>414.08122499999979</v>
      </c>
      <c r="CO10" s="222">
        <f t="shared" si="1"/>
        <v>0</v>
      </c>
      <c r="CP10" s="222">
        <f t="shared" si="1"/>
        <v>0</v>
      </c>
      <c r="CQ10" s="222">
        <f t="shared" si="1"/>
        <v>4.8618000000000001E-2</v>
      </c>
      <c r="CR10" s="222">
        <f t="shared" si="1"/>
        <v>20.658595999999989</v>
      </c>
      <c r="CS10" s="222">
        <f t="shared" si="1"/>
        <v>0</v>
      </c>
      <c r="CT10" s="222">
        <f t="shared" si="1"/>
        <v>0</v>
      </c>
      <c r="CU10" s="222">
        <f t="shared" si="1"/>
        <v>0</v>
      </c>
      <c r="CV10" s="222">
        <f t="shared" si="1"/>
        <v>0</v>
      </c>
      <c r="CW10" s="222">
        <f t="shared" si="1"/>
        <v>0</v>
      </c>
      <c r="CX10" s="222">
        <f t="shared" si="2"/>
        <v>0</v>
      </c>
      <c r="CY10" s="222">
        <f t="shared" si="2"/>
        <v>0</v>
      </c>
      <c r="CZ10" s="222">
        <f t="shared" si="2"/>
        <v>143.2543</v>
      </c>
      <c r="DA10" s="222">
        <f t="shared" si="2"/>
        <v>125.38276799999997</v>
      </c>
      <c r="DB10" s="222">
        <f t="shared" si="2"/>
        <v>189.1024589999999</v>
      </c>
      <c r="DC10" s="222">
        <f t="shared" si="2"/>
        <v>0.36399199999999937</v>
      </c>
      <c r="DD10" s="222">
        <f t="shared" si="2"/>
        <v>9.3993200000000012</v>
      </c>
      <c r="DE10" s="222">
        <f t="shared" si="2"/>
        <v>1055.341109</v>
      </c>
      <c r="DF10" s="222">
        <f t="shared" si="2"/>
        <v>0</v>
      </c>
      <c r="DG10" s="222">
        <f t="shared" si="2"/>
        <v>566.7591799999999</v>
      </c>
      <c r="DH10" s="222">
        <f t="shared" si="2"/>
        <v>38.709719999999997</v>
      </c>
      <c r="DI10" s="222">
        <f t="shared" si="2"/>
        <v>0.10299900000000001</v>
      </c>
      <c r="DJ10" s="222">
        <f t="shared" si="2"/>
        <v>126.68724299999991</v>
      </c>
      <c r="DK10" s="222">
        <f t="shared" si="2"/>
        <v>43.746182000000005</v>
      </c>
      <c r="DL10" s="222">
        <f t="shared" si="2"/>
        <v>7.6733999999999997E-2</v>
      </c>
      <c r="DM10" s="222">
        <f t="shared" si="2"/>
        <v>0</v>
      </c>
      <c r="DN10" s="222">
        <f t="shared" si="3"/>
        <v>3.8020119999999999</v>
      </c>
      <c r="DO10" s="222">
        <f t="shared" si="3"/>
        <v>88.15715999999999</v>
      </c>
      <c r="DP10" s="222">
        <f t="shared" si="3"/>
        <v>0</v>
      </c>
      <c r="DQ10" s="222">
        <f t="shared" si="3"/>
        <v>0</v>
      </c>
      <c r="DR10" s="222">
        <f t="shared" si="3"/>
        <v>272.48382700000002</v>
      </c>
      <c r="DS10" s="222">
        <f t="shared" si="3"/>
        <v>276.69926700000008</v>
      </c>
      <c r="DT10" s="222">
        <f t="shared" si="3"/>
        <v>-0.3480029999999999</v>
      </c>
      <c r="DU10" s="222">
        <f t="shared" si="3"/>
        <v>0</v>
      </c>
      <c r="DV10" s="222">
        <f t="shared" si="3"/>
        <v>450.75475699999993</v>
      </c>
      <c r="DW10" s="222">
        <f t="shared" si="3"/>
        <v>0.85200000000000009</v>
      </c>
      <c r="DX10" s="222">
        <f t="shared" si="3"/>
        <v>9.9903040000000001</v>
      </c>
      <c r="DY10" s="222">
        <f t="shared" si="3"/>
        <v>62.873720000000006</v>
      </c>
      <c r="DZ10" s="222">
        <f t="shared" si="3"/>
        <v>9.6230000000000029</v>
      </c>
      <c r="EA10" s="222">
        <f t="shared" si="3"/>
        <v>70.746679000000029</v>
      </c>
      <c r="EB10" s="222">
        <f t="shared" si="3"/>
        <v>1058.1087439999999</v>
      </c>
      <c r="EC10" s="222">
        <f t="shared" si="6"/>
        <v>43985.878503000065</v>
      </c>
      <c r="ED10" s="34">
        <f t="shared" si="4"/>
        <v>1.0493174668144612E-2</v>
      </c>
      <c r="EE10" s="264">
        <f>ROUND(ED10*$EC$2,4)-0.0001</f>
        <v>9.9000000000000008E-3</v>
      </c>
      <c r="EG10" s="160">
        <f t="shared" si="8"/>
        <v>9.9000000000000008E-3</v>
      </c>
      <c r="EI10" t="s">
        <v>21</v>
      </c>
      <c r="EJ10" s="34">
        <v>9.9000000000000008E-3</v>
      </c>
      <c r="EL10" t="s">
        <v>21</v>
      </c>
      <c r="EM10" s="160">
        <v>9.9000000000000008E-3</v>
      </c>
    </row>
    <row r="11" spans="1:143">
      <c r="A11" t="s">
        <v>22</v>
      </c>
      <c r="B11" s="222">
        <v>835888.12999999931</v>
      </c>
      <c r="C11" s="222">
        <v>568755.98999999987</v>
      </c>
      <c r="D11" s="222">
        <v>2162715.3600000013</v>
      </c>
      <c r="E11" s="222">
        <v>160124.62000000002</v>
      </c>
      <c r="F11" s="222">
        <v>1107697.8799999999</v>
      </c>
      <c r="G11" s="222">
        <v>0</v>
      </c>
      <c r="H11" s="222">
        <v>871.72</v>
      </c>
      <c r="I11" s="222">
        <v>221699.45999999988</v>
      </c>
      <c r="J11" s="222">
        <v>388028.64</v>
      </c>
      <c r="K11" s="222">
        <v>71046.69</v>
      </c>
      <c r="L11" s="222">
        <v>1119261.92</v>
      </c>
      <c r="M11" s="222">
        <v>234516.22999999998</v>
      </c>
      <c r="N11" s="222">
        <v>0</v>
      </c>
      <c r="O11" s="222">
        <v>39395.160000000003</v>
      </c>
      <c r="P11" s="222">
        <v>0</v>
      </c>
      <c r="Q11" s="222">
        <v>421591.7099999999</v>
      </c>
      <c r="R11" s="222">
        <v>870.90999999999985</v>
      </c>
      <c r="S11" s="222">
        <v>0</v>
      </c>
      <c r="T11" s="222">
        <v>17246.629999999997</v>
      </c>
      <c r="U11" s="222">
        <v>0</v>
      </c>
      <c r="V11" s="222">
        <v>0</v>
      </c>
      <c r="W11" s="222">
        <v>847245.83999999973</v>
      </c>
      <c r="X11" s="222">
        <v>1648785.8800000004</v>
      </c>
      <c r="Y11" s="222">
        <v>1234810.3799999992</v>
      </c>
      <c r="Z11" s="222">
        <v>0</v>
      </c>
      <c r="AA11" s="222">
        <v>0</v>
      </c>
      <c r="AB11" s="222">
        <v>16.940000000000001</v>
      </c>
      <c r="AC11" s="222">
        <v>162719.23000000004</v>
      </c>
      <c r="AD11" s="222">
        <v>0</v>
      </c>
      <c r="AE11" s="222">
        <v>0</v>
      </c>
      <c r="AF11" s="222">
        <v>39076.17</v>
      </c>
      <c r="AG11" s="222">
        <v>0</v>
      </c>
      <c r="AH11" s="222">
        <v>12.930000000000007</v>
      </c>
      <c r="AI11" s="222">
        <v>0</v>
      </c>
      <c r="AJ11" s="222">
        <v>0</v>
      </c>
      <c r="AK11" s="222">
        <v>304972.20000000007</v>
      </c>
      <c r="AL11" s="222">
        <v>180451.99999999994</v>
      </c>
      <c r="AM11" s="222">
        <v>310067.90999999992</v>
      </c>
      <c r="AN11" s="222">
        <v>431.20000000000005</v>
      </c>
      <c r="AO11" s="222">
        <v>8580.48</v>
      </c>
      <c r="AP11" s="222">
        <v>349784.12000000005</v>
      </c>
      <c r="AQ11" s="222">
        <v>221303.15</v>
      </c>
      <c r="AR11" s="222">
        <v>749308.41999999981</v>
      </c>
      <c r="AS11" s="222">
        <v>633293.07999999996</v>
      </c>
      <c r="AT11" s="222">
        <v>12484.45</v>
      </c>
      <c r="AU11" s="222">
        <v>1380173.2900000003</v>
      </c>
      <c r="AV11" s="222">
        <v>41165.009999999995</v>
      </c>
      <c r="AW11" s="222">
        <v>538352.30999999994</v>
      </c>
      <c r="AX11" s="222">
        <v>79.25</v>
      </c>
      <c r="AY11" s="222">
        <v>2558.04</v>
      </c>
      <c r="AZ11" s="222">
        <v>15176.729999999996</v>
      </c>
      <c r="BA11" s="222">
        <v>0</v>
      </c>
      <c r="BB11" s="222">
        <v>0</v>
      </c>
      <c r="BC11" s="222">
        <v>527958.9600000002</v>
      </c>
      <c r="BD11" s="222">
        <v>413229.76999999996</v>
      </c>
      <c r="BE11" s="222">
        <v>-850.18000000000211</v>
      </c>
      <c r="BF11" s="222">
        <v>0</v>
      </c>
      <c r="BG11" s="222">
        <v>376807.88000000018</v>
      </c>
      <c r="BH11" s="222">
        <v>1130932.46</v>
      </c>
      <c r="BI11" s="222">
        <v>94736.999999999985</v>
      </c>
      <c r="BJ11" s="222">
        <v>177177.17</v>
      </c>
      <c r="BK11" s="222">
        <v>175557.15000000002</v>
      </c>
      <c r="BL11" s="222">
        <v>1103246.77</v>
      </c>
      <c r="BM11" s="222">
        <v>1794579.7800000007</v>
      </c>
      <c r="BN11" s="222">
        <v>21823936.82</v>
      </c>
      <c r="BP11" t="s">
        <v>21</v>
      </c>
      <c r="BQ11" s="222">
        <f t="shared" si="5"/>
        <v>26832.008972999975</v>
      </c>
      <c r="BR11" s="222">
        <f t="shared" si="0"/>
        <v>5915.0622959999982</v>
      </c>
      <c r="BS11" s="222">
        <f t="shared" si="0"/>
        <v>55581.784752000036</v>
      </c>
      <c r="BT11" s="222">
        <f t="shared" si="0"/>
        <v>880.68541000000005</v>
      </c>
      <c r="BU11" s="222">
        <f t="shared" si="0"/>
        <v>34449.404067999996</v>
      </c>
      <c r="BV11" s="222">
        <f t="shared" si="0"/>
        <v>0</v>
      </c>
      <c r="BW11" s="222">
        <f t="shared" si="0"/>
        <v>7.5839639999999999</v>
      </c>
      <c r="BX11" s="222">
        <f t="shared" si="0"/>
        <v>2216.9945999999986</v>
      </c>
      <c r="BY11" s="222">
        <f t="shared" si="0"/>
        <v>155.21145600000003</v>
      </c>
      <c r="BZ11" s="222">
        <f t="shared" si="0"/>
        <v>28.418676000000001</v>
      </c>
      <c r="CA11" s="222">
        <f t="shared" si="0"/>
        <v>16117.371647999998</v>
      </c>
      <c r="CB11" s="222">
        <f t="shared" si="0"/>
        <v>1078.7746579999998</v>
      </c>
      <c r="CC11" s="222">
        <f t="shared" si="0"/>
        <v>0</v>
      </c>
      <c r="CD11" s="222">
        <f t="shared" si="0"/>
        <v>141.822576</v>
      </c>
      <c r="CE11" s="222">
        <f t="shared" si="0"/>
        <v>0</v>
      </c>
      <c r="CF11" s="222">
        <f t="shared" si="0"/>
        <v>1981.4810369999996</v>
      </c>
      <c r="CG11" s="222">
        <f t="shared" si="0"/>
        <v>27.869119999999995</v>
      </c>
      <c r="CH11" s="222">
        <f t="shared" si="1"/>
        <v>0</v>
      </c>
      <c r="CI11" s="222">
        <f t="shared" si="1"/>
        <v>131.07438799999997</v>
      </c>
      <c r="CJ11" s="222">
        <f t="shared" si="1"/>
        <v>0</v>
      </c>
      <c r="CK11" s="222">
        <f t="shared" si="1"/>
        <v>0</v>
      </c>
      <c r="CL11" s="222">
        <f t="shared" si="1"/>
        <v>5507.0979599999982</v>
      </c>
      <c r="CM11" s="222">
        <f t="shared" si="1"/>
        <v>34294.746304000008</v>
      </c>
      <c r="CN11" s="222">
        <f t="shared" si="1"/>
        <v>33463.361297999974</v>
      </c>
      <c r="CO11" s="222">
        <f t="shared" si="1"/>
        <v>0</v>
      </c>
      <c r="CP11" s="222">
        <f t="shared" si="1"/>
        <v>0</v>
      </c>
      <c r="CQ11" s="222">
        <f t="shared" si="1"/>
        <v>0.12535600000000002</v>
      </c>
      <c r="CR11" s="222">
        <f t="shared" si="1"/>
        <v>455.61384400000009</v>
      </c>
      <c r="CS11" s="222">
        <f t="shared" si="1"/>
        <v>0</v>
      </c>
      <c r="CT11" s="222">
        <f t="shared" si="1"/>
        <v>0</v>
      </c>
      <c r="CU11" s="222">
        <f t="shared" si="1"/>
        <v>2059.3141589999996</v>
      </c>
      <c r="CV11" s="222">
        <f t="shared" si="1"/>
        <v>0</v>
      </c>
      <c r="CW11" s="222">
        <f t="shared" si="1"/>
        <v>1.3072230000000009</v>
      </c>
      <c r="CX11" s="222">
        <f t="shared" si="2"/>
        <v>0</v>
      </c>
      <c r="CY11" s="222">
        <f t="shared" si="2"/>
        <v>0</v>
      </c>
      <c r="CZ11" s="222">
        <f t="shared" si="2"/>
        <v>2134.8054000000006</v>
      </c>
      <c r="DA11" s="222">
        <f t="shared" si="2"/>
        <v>1010.5311999999997</v>
      </c>
      <c r="DB11" s="222">
        <f t="shared" si="2"/>
        <v>2821.6179809999994</v>
      </c>
      <c r="DC11" s="222">
        <f t="shared" si="2"/>
        <v>14.91952</v>
      </c>
      <c r="DD11" s="222">
        <f t="shared" si="2"/>
        <v>120.12671999999999</v>
      </c>
      <c r="DE11" s="222">
        <f t="shared" si="2"/>
        <v>4582.171972000001</v>
      </c>
      <c r="DF11" s="222">
        <f t="shared" si="2"/>
        <v>2102.3799249999997</v>
      </c>
      <c r="DG11" s="222">
        <f t="shared" si="2"/>
        <v>10864.972089999997</v>
      </c>
      <c r="DH11" s="222">
        <f t="shared" si="2"/>
        <v>7599.5169599999999</v>
      </c>
      <c r="DI11" s="222">
        <f t="shared" si="2"/>
        <v>23.720455000000001</v>
      </c>
      <c r="DJ11" s="222">
        <f t="shared" si="2"/>
        <v>9523.1957010000024</v>
      </c>
      <c r="DK11" s="222">
        <f t="shared" si="2"/>
        <v>3239.686287</v>
      </c>
      <c r="DL11" s="222">
        <f t="shared" si="2"/>
        <v>969.03415799999982</v>
      </c>
      <c r="DM11" s="222">
        <f t="shared" si="2"/>
        <v>8.7175000000000002E-2</v>
      </c>
      <c r="DN11" s="222">
        <f t="shared" si="3"/>
        <v>61.137156000000004</v>
      </c>
      <c r="DO11" s="222">
        <f t="shared" si="3"/>
        <v>91.060379999999981</v>
      </c>
      <c r="DP11" s="222">
        <f t="shared" si="3"/>
        <v>0</v>
      </c>
      <c r="DQ11" s="222">
        <f t="shared" si="3"/>
        <v>0</v>
      </c>
      <c r="DR11" s="222">
        <f t="shared" si="3"/>
        <v>4065.2839920000015</v>
      </c>
      <c r="DS11" s="222">
        <f t="shared" si="3"/>
        <v>4834.7883089999996</v>
      </c>
      <c r="DT11" s="222">
        <f t="shared" si="3"/>
        <v>-2.2954860000000057</v>
      </c>
      <c r="DU11" s="222">
        <f t="shared" si="3"/>
        <v>0</v>
      </c>
      <c r="DV11" s="222">
        <f t="shared" si="3"/>
        <v>6744.8610520000029</v>
      </c>
      <c r="DW11" s="222">
        <f t="shared" si="3"/>
        <v>1809.4919360000001</v>
      </c>
      <c r="DX11" s="222">
        <f t="shared" si="3"/>
        <v>151.57919999999999</v>
      </c>
      <c r="DY11" s="222">
        <f t="shared" si="3"/>
        <v>4606.6064200000001</v>
      </c>
      <c r="DZ11" s="222">
        <f t="shared" si="3"/>
        <v>702.22860000000014</v>
      </c>
      <c r="EA11" s="222">
        <f t="shared" si="3"/>
        <v>5847.2078810000003</v>
      </c>
      <c r="EB11" s="222">
        <f t="shared" si="3"/>
        <v>67476.199728000036</v>
      </c>
      <c r="EC11" s="222">
        <f t="shared" si="6"/>
        <v>362722.02847800008</v>
      </c>
      <c r="ED11" s="34">
        <f t="shared" si="4"/>
        <v>8.6530171280852844E-2</v>
      </c>
      <c r="EE11" s="265">
        <f>ROUND(ED11*$EC$2,4)</f>
        <v>8.2699999999999996E-2</v>
      </c>
      <c r="EG11" s="160">
        <f t="shared" si="8"/>
        <v>8.2699999999999996E-2</v>
      </c>
      <c r="EI11" t="s">
        <v>22</v>
      </c>
      <c r="EJ11" s="34">
        <v>8.2699999999999996E-2</v>
      </c>
      <c r="EL11" t="s">
        <v>22</v>
      </c>
      <c r="EM11" s="160">
        <v>9.4100000000000003E-2</v>
      </c>
    </row>
    <row r="12" spans="1:143">
      <c r="A12" t="s">
        <v>23</v>
      </c>
      <c r="B12" s="222">
        <v>70385.490000000005</v>
      </c>
      <c r="C12" s="222">
        <v>6265.5300000000025</v>
      </c>
      <c r="D12" s="222">
        <v>105180.62000000017</v>
      </c>
      <c r="E12" s="222">
        <v>0</v>
      </c>
      <c r="F12" s="222">
        <v>16054.429999999989</v>
      </c>
      <c r="G12" s="222">
        <v>0</v>
      </c>
      <c r="H12" s="222">
        <v>8.26</v>
      </c>
      <c r="I12" s="222">
        <v>1790.04</v>
      </c>
      <c r="J12" s="222">
        <v>2478.83</v>
      </c>
      <c r="K12" s="222">
        <v>493.25</v>
      </c>
      <c r="L12" s="222">
        <v>9461.029999999997</v>
      </c>
      <c r="M12" s="222">
        <v>2144.4799999999991</v>
      </c>
      <c r="N12" s="222">
        <v>0</v>
      </c>
      <c r="O12" s="222">
        <v>41.579999999999991</v>
      </c>
      <c r="P12" s="222">
        <v>0</v>
      </c>
      <c r="Q12" s="222">
        <v>853.38</v>
      </c>
      <c r="R12" s="222">
        <v>85.06</v>
      </c>
      <c r="S12" s="222">
        <v>0</v>
      </c>
      <c r="T12" s="222">
        <v>2.4</v>
      </c>
      <c r="U12" s="222">
        <v>0</v>
      </c>
      <c r="V12" s="222">
        <v>0</v>
      </c>
      <c r="W12" s="222">
        <v>902.47000000000025</v>
      </c>
      <c r="X12" s="222">
        <v>1373.19</v>
      </c>
      <c r="Y12" s="222">
        <v>1166.1100000000001</v>
      </c>
      <c r="Z12" s="222">
        <v>0</v>
      </c>
      <c r="AA12" s="222">
        <v>0</v>
      </c>
      <c r="AB12" s="222">
        <v>14.76</v>
      </c>
      <c r="AC12" s="222">
        <v>7792.63</v>
      </c>
      <c r="AD12" s="222">
        <v>0</v>
      </c>
      <c r="AE12" s="222">
        <v>0</v>
      </c>
      <c r="AF12" s="222">
        <v>0</v>
      </c>
      <c r="AG12" s="222">
        <v>0</v>
      </c>
      <c r="AH12" s="222">
        <v>0</v>
      </c>
      <c r="AI12" s="222">
        <v>0</v>
      </c>
      <c r="AJ12" s="222">
        <v>0</v>
      </c>
      <c r="AK12" s="222">
        <v>2796.92</v>
      </c>
      <c r="AL12" s="222">
        <v>2361.6700000000005</v>
      </c>
      <c r="AM12" s="222">
        <v>2833.5500000000006</v>
      </c>
      <c r="AN12" s="222">
        <v>6.9999999999996732E-2</v>
      </c>
      <c r="AO12" s="222">
        <v>102.25999999999999</v>
      </c>
      <c r="AP12" s="222">
        <v>10219.5</v>
      </c>
      <c r="AQ12" s="222">
        <v>0</v>
      </c>
      <c r="AR12" s="222">
        <v>5318.5400000000009</v>
      </c>
      <c r="AS12" s="222">
        <v>7315.2999999999975</v>
      </c>
      <c r="AT12" s="222">
        <v>153.07</v>
      </c>
      <c r="AU12" s="222">
        <v>2888.829999999999</v>
      </c>
      <c r="AV12" s="222">
        <v>86.789999999999978</v>
      </c>
      <c r="AW12" s="222">
        <v>3.9399999999999995</v>
      </c>
      <c r="AX12" s="222">
        <v>0</v>
      </c>
      <c r="AY12" s="222">
        <v>23.05</v>
      </c>
      <c r="AZ12" s="222">
        <v>92.46</v>
      </c>
      <c r="BA12" s="222">
        <v>0</v>
      </c>
      <c r="BB12" s="222">
        <v>0</v>
      </c>
      <c r="BC12" s="222">
        <v>4858.2199999999975</v>
      </c>
      <c r="BD12" s="222">
        <v>3976.0599999999986</v>
      </c>
      <c r="BE12" s="222">
        <v>13.009999999999991</v>
      </c>
      <c r="BF12" s="222">
        <v>0</v>
      </c>
      <c r="BG12" s="222">
        <v>3441.0300000000011</v>
      </c>
      <c r="BH12" s="222">
        <v>79.599999999999994</v>
      </c>
      <c r="BI12" s="222">
        <v>850.51999999999987</v>
      </c>
      <c r="BJ12" s="222">
        <v>205.52000000000004</v>
      </c>
      <c r="BK12" s="222">
        <v>187.50000000000003</v>
      </c>
      <c r="BL12" s="222">
        <v>2084.8099999999995</v>
      </c>
      <c r="BM12" s="222">
        <v>3877.6600000000008</v>
      </c>
      <c r="BN12" s="222">
        <v>280263.42000000022</v>
      </c>
      <c r="BP12" t="s">
        <v>22</v>
      </c>
      <c r="BQ12" s="222">
        <f t="shared" si="5"/>
        <v>2259.374229</v>
      </c>
      <c r="BR12" s="222">
        <f t="shared" si="0"/>
        <v>65.161512000000016</v>
      </c>
      <c r="BS12" s="222">
        <f t="shared" si="0"/>
        <v>2703.1419340000043</v>
      </c>
      <c r="BT12" s="222">
        <f t="shared" si="0"/>
        <v>0</v>
      </c>
      <c r="BU12" s="222">
        <f t="shared" si="0"/>
        <v>499.29277299999967</v>
      </c>
      <c r="BV12" s="222">
        <f t="shared" si="0"/>
        <v>0</v>
      </c>
      <c r="BW12" s="222">
        <f t="shared" si="0"/>
        <v>7.1861999999999995E-2</v>
      </c>
      <c r="BX12" s="222">
        <f t="shared" si="0"/>
        <v>17.900400000000001</v>
      </c>
      <c r="BY12" s="222">
        <f t="shared" si="0"/>
        <v>0.99153199999999997</v>
      </c>
      <c r="BZ12" s="222">
        <f t="shared" si="0"/>
        <v>0.1973</v>
      </c>
      <c r="CA12" s="222">
        <f t="shared" si="0"/>
        <v>136.23883199999995</v>
      </c>
      <c r="CB12" s="222">
        <f t="shared" si="0"/>
        <v>9.8646079999999952</v>
      </c>
      <c r="CC12" s="222">
        <f t="shared" si="0"/>
        <v>0</v>
      </c>
      <c r="CD12" s="222">
        <f t="shared" si="0"/>
        <v>0.14968799999999996</v>
      </c>
      <c r="CE12" s="222">
        <f t="shared" si="0"/>
        <v>0</v>
      </c>
      <c r="CF12" s="222">
        <f t="shared" si="0"/>
        <v>4.0108860000000002</v>
      </c>
      <c r="CG12" s="222">
        <f t="shared" si="0"/>
        <v>2.7219200000000003</v>
      </c>
      <c r="CH12" s="222">
        <f t="shared" si="1"/>
        <v>0</v>
      </c>
      <c r="CI12" s="222">
        <f t="shared" si="1"/>
        <v>1.8239999999999999E-2</v>
      </c>
      <c r="CJ12" s="222">
        <f t="shared" si="1"/>
        <v>0</v>
      </c>
      <c r="CK12" s="222">
        <f t="shared" si="1"/>
        <v>0</v>
      </c>
      <c r="CL12" s="222">
        <f t="shared" si="1"/>
        <v>5.8660550000000011</v>
      </c>
      <c r="CM12" s="222">
        <f t="shared" si="1"/>
        <v>28.562352000000001</v>
      </c>
      <c r="CN12" s="222">
        <f t="shared" si="1"/>
        <v>31.601581000000003</v>
      </c>
      <c r="CO12" s="222">
        <f t="shared" si="1"/>
        <v>0</v>
      </c>
      <c r="CP12" s="222">
        <f t="shared" si="1"/>
        <v>0</v>
      </c>
      <c r="CQ12" s="222">
        <f t="shared" si="1"/>
        <v>0.109224</v>
      </c>
      <c r="CR12" s="222">
        <f t="shared" si="1"/>
        <v>21.819364</v>
      </c>
      <c r="CS12" s="222">
        <f t="shared" si="1"/>
        <v>0</v>
      </c>
      <c r="CT12" s="222">
        <f t="shared" si="1"/>
        <v>0</v>
      </c>
      <c r="CU12" s="222">
        <f t="shared" si="1"/>
        <v>0</v>
      </c>
      <c r="CV12" s="222">
        <f t="shared" si="1"/>
        <v>0</v>
      </c>
      <c r="CW12" s="222">
        <f t="shared" si="1"/>
        <v>0</v>
      </c>
      <c r="CX12" s="222">
        <f t="shared" si="2"/>
        <v>0</v>
      </c>
      <c r="CY12" s="222">
        <f t="shared" si="2"/>
        <v>0</v>
      </c>
      <c r="CZ12" s="222">
        <f t="shared" si="2"/>
        <v>19.578440000000001</v>
      </c>
      <c r="DA12" s="222">
        <f t="shared" si="2"/>
        <v>13.225352000000003</v>
      </c>
      <c r="DB12" s="222">
        <f t="shared" si="2"/>
        <v>25.785305000000008</v>
      </c>
      <c r="DC12" s="222">
        <f t="shared" si="2"/>
        <v>2.4219999999998869E-3</v>
      </c>
      <c r="DD12" s="222">
        <f t="shared" si="2"/>
        <v>1.4316399999999998</v>
      </c>
      <c r="DE12" s="222">
        <f t="shared" si="2"/>
        <v>133.87545</v>
      </c>
      <c r="DF12" s="222">
        <f t="shared" si="2"/>
        <v>0</v>
      </c>
      <c r="DG12" s="222">
        <f t="shared" si="2"/>
        <v>77.118830000000017</v>
      </c>
      <c r="DH12" s="222">
        <f t="shared" si="2"/>
        <v>87.783599999999964</v>
      </c>
      <c r="DI12" s="222">
        <f t="shared" si="2"/>
        <v>0.29083300000000001</v>
      </c>
      <c r="DJ12" s="222">
        <f t="shared" si="2"/>
        <v>19.932926999999992</v>
      </c>
      <c r="DK12" s="222">
        <f t="shared" si="2"/>
        <v>6.8303729999999989</v>
      </c>
      <c r="DL12" s="222">
        <f t="shared" si="2"/>
        <v>7.0919999999999985E-3</v>
      </c>
      <c r="DM12" s="222">
        <f t="shared" si="2"/>
        <v>0</v>
      </c>
      <c r="DN12" s="222">
        <f t="shared" si="3"/>
        <v>0.55089500000000002</v>
      </c>
      <c r="DO12" s="222">
        <f t="shared" si="3"/>
        <v>0.55475999999999992</v>
      </c>
      <c r="DP12" s="222">
        <f t="shared" si="3"/>
        <v>0</v>
      </c>
      <c r="DQ12" s="222">
        <f t="shared" si="3"/>
        <v>0</v>
      </c>
      <c r="DR12" s="222">
        <f t="shared" si="3"/>
        <v>37.408293999999984</v>
      </c>
      <c r="DS12" s="222">
        <f t="shared" si="3"/>
        <v>46.519901999999988</v>
      </c>
      <c r="DT12" s="222">
        <f t="shared" si="3"/>
        <v>3.5126999999999978E-2</v>
      </c>
      <c r="DU12" s="222">
        <f t="shared" si="3"/>
        <v>0</v>
      </c>
      <c r="DV12" s="222">
        <f t="shared" si="3"/>
        <v>61.594437000000021</v>
      </c>
      <c r="DW12" s="222">
        <f t="shared" si="3"/>
        <v>0.12736</v>
      </c>
      <c r="DX12" s="222">
        <f t="shared" si="3"/>
        <v>1.3608319999999998</v>
      </c>
      <c r="DY12" s="222">
        <f t="shared" si="3"/>
        <v>5.3435200000000007</v>
      </c>
      <c r="DZ12" s="222">
        <f t="shared" si="3"/>
        <v>0.75000000000000011</v>
      </c>
      <c r="EA12" s="222">
        <f t="shared" si="3"/>
        <v>11.049492999999998</v>
      </c>
      <c r="EB12" s="222">
        <f t="shared" si="3"/>
        <v>145.80001600000003</v>
      </c>
      <c r="EC12" s="222">
        <f t="shared" si="6"/>
        <v>6484.0511920000063</v>
      </c>
      <c r="ED12" s="34">
        <f t="shared" si="4"/>
        <v>1.5468210259846639E-3</v>
      </c>
      <c r="EE12" s="34">
        <f t="shared" si="7"/>
        <v>1.5E-3</v>
      </c>
      <c r="EG12" s="160">
        <f t="shared" si="8"/>
        <v>1.5E-3</v>
      </c>
      <c r="EI12" t="s">
        <v>23</v>
      </c>
      <c r="EJ12" s="34">
        <v>1.5E-3</v>
      </c>
      <c r="EL12" t="s">
        <v>23</v>
      </c>
      <c r="EM12" s="160">
        <v>1.5E-3</v>
      </c>
    </row>
    <row r="13" spans="1:143">
      <c r="A13" t="s">
        <v>24</v>
      </c>
      <c r="B13" s="222">
        <v>6.9999999999999993E-2</v>
      </c>
      <c r="C13" s="222">
        <v>0</v>
      </c>
      <c r="D13" s="222">
        <v>0.39</v>
      </c>
      <c r="E13" s="222">
        <v>0</v>
      </c>
      <c r="F13" s="222">
        <v>398.81</v>
      </c>
      <c r="G13" s="222">
        <v>0</v>
      </c>
      <c r="H13" s="222">
        <v>0</v>
      </c>
      <c r="I13" s="222">
        <v>0</v>
      </c>
      <c r="J13" s="222">
        <v>0</v>
      </c>
      <c r="K13" s="222">
        <v>0</v>
      </c>
      <c r="L13" s="222">
        <v>0</v>
      </c>
      <c r="M13" s="222">
        <v>0</v>
      </c>
      <c r="N13" s="222">
        <v>0</v>
      </c>
      <c r="O13" s="222">
        <v>0</v>
      </c>
      <c r="P13" s="222">
        <v>0</v>
      </c>
      <c r="Q13" s="222">
        <v>0.13999999999999999</v>
      </c>
      <c r="R13" s="222">
        <v>0</v>
      </c>
      <c r="S13" s="222">
        <v>0</v>
      </c>
      <c r="T13" s="222">
        <v>0</v>
      </c>
      <c r="U13" s="222">
        <v>0</v>
      </c>
      <c r="V13" s="222">
        <v>0</v>
      </c>
      <c r="W13" s="222">
        <v>0.32</v>
      </c>
      <c r="X13" s="222">
        <v>0.40000000000000013</v>
      </c>
      <c r="Y13" s="222">
        <v>0.37</v>
      </c>
      <c r="Z13" s="222">
        <v>0</v>
      </c>
      <c r="AA13" s="222">
        <v>0</v>
      </c>
      <c r="AB13" s="222">
        <v>0</v>
      </c>
      <c r="AC13" s="222">
        <v>0</v>
      </c>
      <c r="AD13" s="222">
        <v>0</v>
      </c>
      <c r="AE13" s="222">
        <v>0</v>
      </c>
      <c r="AF13" s="222">
        <v>0</v>
      </c>
      <c r="AG13" s="222">
        <v>0</v>
      </c>
      <c r="AH13" s="222">
        <v>0</v>
      </c>
      <c r="AI13" s="222">
        <v>0</v>
      </c>
      <c r="AJ13" s="222">
        <v>0</v>
      </c>
      <c r="AK13" s="222">
        <v>0</v>
      </c>
      <c r="AL13" s="222">
        <v>0.45000000000000007</v>
      </c>
      <c r="AM13" s="222">
        <v>0</v>
      </c>
      <c r="AN13" s="222">
        <v>0</v>
      </c>
      <c r="AO13" s="222">
        <v>0.11</v>
      </c>
      <c r="AP13" s="222">
        <v>1.7000000000000006</v>
      </c>
      <c r="AQ13" s="222">
        <v>0</v>
      </c>
      <c r="AR13" s="222">
        <v>0</v>
      </c>
      <c r="AS13" s="222">
        <v>0.05</v>
      </c>
      <c r="AT13" s="222">
        <v>0</v>
      </c>
      <c r="AU13" s="222">
        <v>0</v>
      </c>
      <c r="AV13" s="222">
        <v>0</v>
      </c>
      <c r="AW13" s="222">
        <v>0</v>
      </c>
      <c r="AX13" s="222">
        <v>0</v>
      </c>
      <c r="AY13" s="222">
        <v>0</v>
      </c>
      <c r="AZ13" s="222">
        <v>0</v>
      </c>
      <c r="BA13" s="222">
        <v>0</v>
      </c>
      <c r="BB13" s="222">
        <v>0</v>
      </c>
      <c r="BC13" s="222">
        <v>0</v>
      </c>
      <c r="BD13" s="222">
        <v>0</v>
      </c>
      <c r="BE13" s="222">
        <v>0</v>
      </c>
      <c r="BF13" s="222">
        <v>0</v>
      </c>
      <c r="BG13" s="222">
        <v>0</v>
      </c>
      <c r="BH13" s="222">
        <v>0</v>
      </c>
      <c r="BI13" s="222">
        <v>0</v>
      </c>
      <c r="BJ13" s="222">
        <v>0.09</v>
      </c>
      <c r="BK13" s="222">
        <v>0.09</v>
      </c>
      <c r="BL13" s="222">
        <v>0</v>
      </c>
      <c r="BM13" s="222">
        <v>0</v>
      </c>
      <c r="BN13" s="222">
        <v>402.9899999999999</v>
      </c>
      <c r="BP13" t="s">
        <v>23</v>
      </c>
      <c r="BQ13" s="222">
        <f t="shared" si="5"/>
        <v>2.2469999999999994E-3</v>
      </c>
      <c r="BR13" s="222">
        <f t="shared" si="0"/>
        <v>0</v>
      </c>
      <c r="BS13" s="222">
        <f t="shared" si="0"/>
        <v>1.0023000000000001E-2</v>
      </c>
      <c r="BT13" s="222">
        <f t="shared" si="0"/>
        <v>0</v>
      </c>
      <c r="BU13" s="222">
        <f t="shared" si="0"/>
        <v>12.402991</v>
      </c>
      <c r="BV13" s="222">
        <f t="shared" si="0"/>
        <v>0</v>
      </c>
      <c r="BW13" s="222">
        <f t="shared" si="0"/>
        <v>0</v>
      </c>
      <c r="BX13" s="222">
        <f t="shared" si="0"/>
        <v>0</v>
      </c>
      <c r="BY13" s="222">
        <f t="shared" si="0"/>
        <v>0</v>
      </c>
      <c r="BZ13" s="222">
        <f t="shared" si="0"/>
        <v>0</v>
      </c>
      <c r="CA13" s="222">
        <f t="shared" si="0"/>
        <v>0</v>
      </c>
      <c r="CB13" s="222">
        <f t="shared" si="0"/>
        <v>0</v>
      </c>
      <c r="CC13" s="222">
        <f t="shared" si="0"/>
        <v>0</v>
      </c>
      <c r="CD13" s="222">
        <f t="shared" si="0"/>
        <v>0</v>
      </c>
      <c r="CE13" s="222">
        <f t="shared" si="0"/>
        <v>0</v>
      </c>
      <c r="CF13" s="222">
        <f t="shared" si="0"/>
        <v>6.5799999999999995E-4</v>
      </c>
      <c r="CG13" s="222">
        <f t="shared" si="0"/>
        <v>0</v>
      </c>
      <c r="CH13" s="222">
        <f t="shared" si="1"/>
        <v>0</v>
      </c>
      <c r="CI13" s="222">
        <f t="shared" si="1"/>
        <v>0</v>
      </c>
      <c r="CJ13" s="222">
        <f t="shared" si="1"/>
        <v>0</v>
      </c>
      <c r="CK13" s="222">
        <f t="shared" si="1"/>
        <v>0</v>
      </c>
      <c r="CL13" s="222">
        <f t="shared" si="1"/>
        <v>2.0799999999999998E-3</v>
      </c>
      <c r="CM13" s="222">
        <f t="shared" si="1"/>
        <v>8.3200000000000027E-3</v>
      </c>
      <c r="CN13" s="222">
        <f t="shared" si="1"/>
        <v>1.0026999999999999E-2</v>
      </c>
      <c r="CO13" s="222">
        <f t="shared" si="1"/>
        <v>0</v>
      </c>
      <c r="CP13" s="222">
        <f t="shared" si="1"/>
        <v>0</v>
      </c>
      <c r="CQ13" s="222">
        <f t="shared" si="1"/>
        <v>0</v>
      </c>
      <c r="CR13" s="222">
        <f t="shared" si="1"/>
        <v>0</v>
      </c>
      <c r="CS13" s="222">
        <f t="shared" si="1"/>
        <v>0</v>
      </c>
      <c r="CT13" s="222">
        <f t="shared" si="1"/>
        <v>0</v>
      </c>
      <c r="CU13" s="222">
        <f t="shared" si="1"/>
        <v>0</v>
      </c>
      <c r="CV13" s="222">
        <f t="shared" si="1"/>
        <v>0</v>
      </c>
      <c r="CW13" s="222">
        <f t="shared" si="1"/>
        <v>0</v>
      </c>
      <c r="CX13" s="222">
        <f t="shared" si="2"/>
        <v>0</v>
      </c>
      <c r="CY13" s="222">
        <f t="shared" si="2"/>
        <v>0</v>
      </c>
      <c r="CZ13" s="222">
        <f t="shared" si="2"/>
        <v>0</v>
      </c>
      <c r="DA13" s="222">
        <f t="shared" si="2"/>
        <v>2.5200000000000005E-3</v>
      </c>
      <c r="DB13" s="222">
        <f t="shared" si="2"/>
        <v>0</v>
      </c>
      <c r="DC13" s="222">
        <f t="shared" si="2"/>
        <v>0</v>
      </c>
      <c r="DD13" s="222">
        <f t="shared" si="2"/>
        <v>1.5400000000000001E-3</v>
      </c>
      <c r="DE13" s="222">
        <f t="shared" si="2"/>
        <v>2.2270000000000009E-2</v>
      </c>
      <c r="DF13" s="222">
        <f t="shared" si="2"/>
        <v>0</v>
      </c>
      <c r="DG13" s="222">
        <f t="shared" si="2"/>
        <v>0</v>
      </c>
      <c r="DH13" s="222">
        <f t="shared" si="2"/>
        <v>6.0000000000000006E-4</v>
      </c>
      <c r="DI13" s="222">
        <f t="shared" si="2"/>
        <v>0</v>
      </c>
      <c r="DJ13" s="222">
        <f t="shared" si="2"/>
        <v>0</v>
      </c>
      <c r="DK13" s="222">
        <f t="shared" si="2"/>
        <v>0</v>
      </c>
      <c r="DL13" s="222">
        <f t="shared" si="2"/>
        <v>0</v>
      </c>
      <c r="DM13" s="222">
        <f t="shared" si="2"/>
        <v>0</v>
      </c>
      <c r="DN13" s="222">
        <f t="shared" si="3"/>
        <v>0</v>
      </c>
      <c r="DO13" s="222">
        <f t="shared" si="3"/>
        <v>0</v>
      </c>
      <c r="DP13" s="222">
        <f t="shared" si="3"/>
        <v>0</v>
      </c>
      <c r="DQ13" s="222">
        <f t="shared" si="3"/>
        <v>0</v>
      </c>
      <c r="DR13" s="222">
        <f t="shared" si="3"/>
        <v>0</v>
      </c>
      <c r="DS13" s="222">
        <f t="shared" si="3"/>
        <v>0</v>
      </c>
      <c r="DT13" s="222">
        <f t="shared" si="3"/>
        <v>0</v>
      </c>
      <c r="DU13" s="222">
        <f t="shared" si="3"/>
        <v>0</v>
      </c>
      <c r="DV13" s="222">
        <f t="shared" si="3"/>
        <v>0</v>
      </c>
      <c r="DW13" s="222">
        <f t="shared" si="3"/>
        <v>0</v>
      </c>
      <c r="DX13" s="222">
        <f t="shared" si="3"/>
        <v>0</v>
      </c>
      <c r="DY13" s="222">
        <f t="shared" si="3"/>
        <v>2.3399999999999996E-3</v>
      </c>
      <c r="DZ13" s="222">
        <f t="shared" si="3"/>
        <v>3.5999999999999997E-4</v>
      </c>
      <c r="EA13" s="222">
        <f t="shared" si="3"/>
        <v>0</v>
      </c>
      <c r="EB13" s="222">
        <f t="shared" si="3"/>
        <v>0</v>
      </c>
      <c r="EC13" s="222">
        <f t="shared" si="6"/>
        <v>12.465976</v>
      </c>
      <c r="ED13" s="34">
        <f t="shared" si="4"/>
        <v>2.9738558834962662E-6</v>
      </c>
      <c r="EE13" s="34">
        <f t="shared" si="7"/>
        <v>0</v>
      </c>
      <c r="EG13" s="160">
        <f t="shared" si="8"/>
        <v>0</v>
      </c>
      <c r="EI13" t="s">
        <v>24</v>
      </c>
      <c r="EJ13" s="34">
        <v>0</v>
      </c>
      <c r="EL13" t="s">
        <v>24</v>
      </c>
      <c r="EM13" s="160">
        <v>0</v>
      </c>
    </row>
    <row r="14" spans="1:143">
      <c r="A14" t="s">
        <v>27</v>
      </c>
      <c r="B14" s="222">
        <v>805.86999999999989</v>
      </c>
      <c r="C14" s="222">
        <v>131.01</v>
      </c>
      <c r="D14" s="222">
        <v>3903.6999999999994</v>
      </c>
      <c r="E14" s="222">
        <v>0</v>
      </c>
      <c r="F14" s="222">
        <v>4366.4200000000037</v>
      </c>
      <c r="G14" s="222">
        <v>0</v>
      </c>
      <c r="H14" s="222">
        <v>0.97</v>
      </c>
      <c r="I14" s="222">
        <v>163.49000000000004</v>
      </c>
      <c r="J14" s="222">
        <v>219.70000000000002</v>
      </c>
      <c r="K14" s="222">
        <v>43.529999999999994</v>
      </c>
      <c r="L14" s="222">
        <v>826.22999999999843</v>
      </c>
      <c r="M14" s="222">
        <v>190.75999999999993</v>
      </c>
      <c r="N14" s="222">
        <v>0</v>
      </c>
      <c r="O14" s="222">
        <v>1.68</v>
      </c>
      <c r="P14" s="222">
        <v>0</v>
      </c>
      <c r="Q14" s="222">
        <v>183.67999999999995</v>
      </c>
      <c r="R14" s="222">
        <v>5.48</v>
      </c>
      <c r="S14" s="222">
        <v>0</v>
      </c>
      <c r="T14" s="222">
        <v>0.1</v>
      </c>
      <c r="U14" s="222">
        <v>0</v>
      </c>
      <c r="V14" s="222">
        <v>0</v>
      </c>
      <c r="W14" s="222">
        <v>39.450000000000017</v>
      </c>
      <c r="X14" s="222">
        <v>68.349999999999994</v>
      </c>
      <c r="Y14" s="222">
        <v>52.27000000000001</v>
      </c>
      <c r="Z14" s="222">
        <v>0</v>
      </c>
      <c r="AA14" s="222">
        <v>0</v>
      </c>
      <c r="AB14" s="222">
        <v>0.95</v>
      </c>
      <c r="AC14" s="222">
        <v>451.8599999999999</v>
      </c>
      <c r="AD14" s="222">
        <v>0</v>
      </c>
      <c r="AE14" s="222">
        <v>0</v>
      </c>
      <c r="AF14" s="222">
        <v>0</v>
      </c>
      <c r="AG14" s="222">
        <v>0</v>
      </c>
      <c r="AH14" s="222">
        <v>0</v>
      </c>
      <c r="AI14" s="222">
        <v>0</v>
      </c>
      <c r="AJ14" s="222">
        <v>0</v>
      </c>
      <c r="AK14" s="222">
        <v>252.52000000000007</v>
      </c>
      <c r="AL14" s="222">
        <v>142.03</v>
      </c>
      <c r="AM14" s="222">
        <v>254.18000000000004</v>
      </c>
      <c r="AN14" s="222">
        <v>0.37</v>
      </c>
      <c r="AO14" s="222">
        <v>14.4</v>
      </c>
      <c r="AP14" s="222">
        <v>512.15999999999963</v>
      </c>
      <c r="AQ14" s="222">
        <v>0</v>
      </c>
      <c r="AR14" s="222">
        <v>468.97999999999996</v>
      </c>
      <c r="AS14" s="222">
        <v>16.489999999999998</v>
      </c>
      <c r="AT14" s="222">
        <v>0</v>
      </c>
      <c r="AU14" s="222">
        <v>279.25999999999993</v>
      </c>
      <c r="AV14" s="222">
        <v>7.84</v>
      </c>
      <c r="AW14" s="222">
        <v>0.16999999999999998</v>
      </c>
      <c r="AX14" s="222">
        <v>0</v>
      </c>
      <c r="AY14" s="222">
        <v>2.59</v>
      </c>
      <c r="AZ14" s="222">
        <v>8.4400000000000013</v>
      </c>
      <c r="BA14" s="222">
        <v>0</v>
      </c>
      <c r="BB14" s="222">
        <v>0</v>
      </c>
      <c r="BC14" s="222">
        <v>447.15999999999991</v>
      </c>
      <c r="BD14" s="222">
        <v>289.33</v>
      </c>
      <c r="BE14" s="222">
        <v>14.82</v>
      </c>
      <c r="BF14" s="222">
        <v>0</v>
      </c>
      <c r="BG14" s="222">
        <v>307.16000000000008</v>
      </c>
      <c r="BH14" s="222">
        <v>10.54</v>
      </c>
      <c r="BI14" s="222">
        <v>73.94</v>
      </c>
      <c r="BJ14" s="222">
        <v>8.1899999999999977</v>
      </c>
      <c r="BK14" s="222">
        <v>8.1499999999999986</v>
      </c>
      <c r="BL14" s="222">
        <v>206.95999999999995</v>
      </c>
      <c r="BM14" s="222">
        <v>364.17000000000007</v>
      </c>
      <c r="BN14" s="222">
        <v>15145.350000000008</v>
      </c>
      <c r="BP14" t="s">
        <v>24</v>
      </c>
      <c r="BQ14" s="222">
        <f t="shared" si="5"/>
        <v>25.868426999999993</v>
      </c>
      <c r="BR14" s="222">
        <f t="shared" si="0"/>
        <v>1.3625039999999999</v>
      </c>
      <c r="BS14" s="222">
        <f t="shared" si="0"/>
        <v>100.32508999999999</v>
      </c>
      <c r="BT14" s="222">
        <f t="shared" si="0"/>
        <v>0</v>
      </c>
      <c r="BU14" s="222">
        <f t="shared" si="0"/>
        <v>135.79566200000011</v>
      </c>
      <c r="BV14" s="222">
        <f t="shared" si="0"/>
        <v>0</v>
      </c>
      <c r="BW14" s="222">
        <f t="shared" si="0"/>
        <v>8.4389999999999986E-3</v>
      </c>
      <c r="BX14" s="222">
        <f t="shared" si="0"/>
        <v>1.6349000000000005</v>
      </c>
      <c r="BY14" s="222">
        <f t="shared" si="0"/>
        <v>8.7880000000000014E-2</v>
      </c>
      <c r="BZ14" s="222">
        <f t="shared" si="0"/>
        <v>1.7411999999999997E-2</v>
      </c>
      <c r="CA14" s="222">
        <f t="shared" si="0"/>
        <v>11.897711999999977</v>
      </c>
      <c r="CB14" s="222">
        <f t="shared" si="0"/>
        <v>0.87749599999999972</v>
      </c>
      <c r="CC14" s="222">
        <f t="shared" si="0"/>
        <v>0</v>
      </c>
      <c r="CD14" s="222">
        <f t="shared" si="0"/>
        <v>6.0479999999999996E-3</v>
      </c>
      <c r="CE14" s="222">
        <f t="shared" si="0"/>
        <v>0</v>
      </c>
      <c r="CF14" s="222">
        <f t="shared" si="0"/>
        <v>0.86329599999999984</v>
      </c>
      <c r="CG14" s="222">
        <f t="shared" si="0"/>
        <v>0.17536000000000002</v>
      </c>
      <c r="CH14" s="222">
        <f t="shared" si="1"/>
        <v>0</v>
      </c>
      <c r="CI14" s="222">
        <f t="shared" si="1"/>
        <v>7.6000000000000004E-4</v>
      </c>
      <c r="CJ14" s="222">
        <f t="shared" si="1"/>
        <v>0</v>
      </c>
      <c r="CK14" s="222">
        <f t="shared" si="1"/>
        <v>0</v>
      </c>
      <c r="CL14" s="222">
        <f t="shared" si="1"/>
        <v>0.25642500000000013</v>
      </c>
      <c r="CM14" s="222">
        <f t="shared" si="1"/>
        <v>1.4216799999999998</v>
      </c>
      <c r="CN14" s="222">
        <f t="shared" si="1"/>
        <v>1.4165170000000002</v>
      </c>
      <c r="CO14" s="222">
        <f t="shared" si="1"/>
        <v>0</v>
      </c>
      <c r="CP14" s="222">
        <f t="shared" si="1"/>
        <v>0</v>
      </c>
      <c r="CQ14" s="222">
        <f t="shared" si="1"/>
        <v>7.0299999999999998E-3</v>
      </c>
      <c r="CR14" s="222">
        <f t="shared" si="1"/>
        <v>1.2652079999999997</v>
      </c>
      <c r="CS14" s="222">
        <f t="shared" si="1"/>
        <v>0</v>
      </c>
      <c r="CT14" s="222">
        <f t="shared" si="1"/>
        <v>0</v>
      </c>
      <c r="CU14" s="222">
        <f t="shared" si="1"/>
        <v>0</v>
      </c>
      <c r="CV14" s="222">
        <f t="shared" si="1"/>
        <v>0</v>
      </c>
      <c r="CW14" s="222">
        <f t="shared" si="1"/>
        <v>0</v>
      </c>
      <c r="CX14" s="222">
        <f t="shared" si="2"/>
        <v>0</v>
      </c>
      <c r="CY14" s="222">
        <f t="shared" si="2"/>
        <v>0</v>
      </c>
      <c r="CZ14" s="222">
        <f t="shared" si="2"/>
        <v>1.7676400000000005</v>
      </c>
      <c r="DA14" s="222">
        <f t="shared" si="2"/>
        <v>0.79536799999999996</v>
      </c>
      <c r="DB14" s="222">
        <f t="shared" si="2"/>
        <v>2.3130380000000006</v>
      </c>
      <c r="DC14" s="222">
        <f t="shared" si="2"/>
        <v>1.2801999999999999E-2</v>
      </c>
      <c r="DD14" s="222">
        <f t="shared" si="2"/>
        <v>0.2016</v>
      </c>
      <c r="DE14" s="222">
        <f t="shared" si="2"/>
        <v>6.7092959999999957</v>
      </c>
      <c r="DF14" s="222">
        <f t="shared" si="2"/>
        <v>0</v>
      </c>
      <c r="DG14" s="222">
        <f t="shared" si="2"/>
        <v>6.8002099999999999</v>
      </c>
      <c r="DH14" s="222">
        <f t="shared" si="2"/>
        <v>0.19787999999999997</v>
      </c>
      <c r="DI14" s="222">
        <f t="shared" si="2"/>
        <v>0</v>
      </c>
      <c r="DJ14" s="222">
        <f t="shared" si="2"/>
        <v>1.9268939999999994</v>
      </c>
      <c r="DK14" s="222">
        <f t="shared" si="2"/>
        <v>0.617008</v>
      </c>
      <c r="DL14" s="222">
        <f t="shared" si="2"/>
        <v>3.0599999999999996E-4</v>
      </c>
      <c r="DM14" s="222">
        <f t="shared" si="2"/>
        <v>0</v>
      </c>
      <c r="DN14" s="222">
        <f t="shared" si="3"/>
        <v>6.1900999999999998E-2</v>
      </c>
      <c r="DO14" s="222">
        <f t="shared" si="3"/>
        <v>5.0640000000000011E-2</v>
      </c>
      <c r="DP14" s="222">
        <f t="shared" si="3"/>
        <v>0</v>
      </c>
      <c r="DQ14" s="222">
        <f t="shared" si="3"/>
        <v>0</v>
      </c>
      <c r="DR14" s="222">
        <f t="shared" si="3"/>
        <v>3.4431319999999994</v>
      </c>
      <c r="DS14" s="222">
        <f t="shared" si="3"/>
        <v>3.3851610000000001</v>
      </c>
      <c r="DT14" s="222">
        <f t="shared" si="3"/>
        <v>4.0014000000000001E-2</v>
      </c>
      <c r="DU14" s="222">
        <f t="shared" si="3"/>
        <v>0</v>
      </c>
      <c r="DV14" s="222">
        <f t="shared" si="3"/>
        <v>5.4981640000000009</v>
      </c>
      <c r="DW14" s="222">
        <f t="shared" si="3"/>
        <v>1.6864000000000001E-2</v>
      </c>
      <c r="DX14" s="222">
        <f t="shared" si="3"/>
        <v>0.11830400000000001</v>
      </c>
      <c r="DY14" s="222">
        <f t="shared" si="3"/>
        <v>0.21293999999999993</v>
      </c>
      <c r="DZ14" s="222">
        <f t="shared" si="3"/>
        <v>3.2599999999999997E-2</v>
      </c>
      <c r="EA14" s="222">
        <f t="shared" si="3"/>
        <v>1.0968879999999996</v>
      </c>
      <c r="EB14" s="222">
        <f t="shared" si="3"/>
        <v>13.692792000000003</v>
      </c>
      <c r="EC14" s="222">
        <f t="shared" si="6"/>
        <v>332.27928799999995</v>
      </c>
      <c r="ED14" s="34">
        <f t="shared" si="4"/>
        <v>7.9267817905533447E-5</v>
      </c>
      <c r="EE14" s="34">
        <f t="shared" si="7"/>
        <v>1E-4</v>
      </c>
      <c r="EG14" s="160">
        <f t="shared" si="8"/>
        <v>1E-4</v>
      </c>
      <c r="EI14" t="s">
        <v>27</v>
      </c>
      <c r="EJ14" s="34">
        <v>1E-4</v>
      </c>
      <c r="EL14" t="s">
        <v>27</v>
      </c>
      <c r="EM14" s="160">
        <v>1E-4</v>
      </c>
    </row>
    <row r="15" spans="1:143">
      <c r="A15" t="s">
        <v>30</v>
      </c>
      <c r="B15" s="222">
        <v>51341.679999999957</v>
      </c>
      <c r="C15" s="222">
        <v>447.13000000000005</v>
      </c>
      <c r="D15" s="222">
        <v>3566.3300000000058</v>
      </c>
      <c r="E15" s="222">
        <v>0</v>
      </c>
      <c r="F15" s="222">
        <v>17846.899999999998</v>
      </c>
      <c r="G15" s="222">
        <v>0</v>
      </c>
      <c r="H15" s="222">
        <v>1.62</v>
      </c>
      <c r="I15" s="222">
        <v>317.54999999999995</v>
      </c>
      <c r="J15" s="222">
        <v>430.51000000000016</v>
      </c>
      <c r="K15" s="222">
        <v>85.750000000000014</v>
      </c>
      <c r="L15" s="222">
        <v>1641.9199999999978</v>
      </c>
      <c r="M15" s="222">
        <v>374.46</v>
      </c>
      <c r="N15" s="222">
        <v>0</v>
      </c>
      <c r="O15" s="222">
        <v>5.0400000000000009</v>
      </c>
      <c r="P15" s="222">
        <v>0</v>
      </c>
      <c r="Q15" s="222">
        <v>92.200000000000031</v>
      </c>
      <c r="R15" s="222">
        <v>0.7</v>
      </c>
      <c r="S15" s="222">
        <v>0</v>
      </c>
      <c r="T15" s="222">
        <v>0.79</v>
      </c>
      <c r="U15" s="222">
        <v>0</v>
      </c>
      <c r="V15" s="222">
        <v>0</v>
      </c>
      <c r="W15" s="222">
        <v>155.92000000000002</v>
      </c>
      <c r="X15" s="222">
        <v>235.92000000000007</v>
      </c>
      <c r="Y15" s="222">
        <v>211.59999999999985</v>
      </c>
      <c r="Z15" s="222">
        <v>0</v>
      </c>
      <c r="AA15" s="222">
        <v>0</v>
      </c>
      <c r="AB15" s="222">
        <v>1.53</v>
      </c>
      <c r="AC15" s="222">
        <v>182.46000000000006</v>
      </c>
      <c r="AD15" s="222">
        <v>0</v>
      </c>
      <c r="AE15" s="222">
        <v>0</v>
      </c>
      <c r="AF15" s="222">
        <v>0</v>
      </c>
      <c r="AG15" s="222">
        <v>0</v>
      </c>
      <c r="AH15" s="222">
        <v>0</v>
      </c>
      <c r="AI15" s="222">
        <v>0</v>
      </c>
      <c r="AJ15" s="222">
        <v>0</v>
      </c>
      <c r="AK15" s="222">
        <v>495.05</v>
      </c>
      <c r="AL15" s="222">
        <v>345.34999999999991</v>
      </c>
      <c r="AM15" s="222">
        <v>497.70999999999975</v>
      </c>
      <c r="AN15" s="222">
        <v>-5.9399999999999995</v>
      </c>
      <c r="AO15" s="222">
        <v>21.120000000000005</v>
      </c>
      <c r="AP15" s="222">
        <v>752.50999999999965</v>
      </c>
      <c r="AQ15" s="222">
        <v>0</v>
      </c>
      <c r="AR15" s="222">
        <v>925.3000000000003</v>
      </c>
      <c r="AS15" s="222">
        <v>30.220000000000006</v>
      </c>
      <c r="AT15" s="222">
        <v>12.76</v>
      </c>
      <c r="AU15" s="222">
        <v>511.51</v>
      </c>
      <c r="AV15" s="222">
        <v>12.799999999999999</v>
      </c>
      <c r="AW15" s="222">
        <v>1.02</v>
      </c>
      <c r="AX15" s="222">
        <v>0</v>
      </c>
      <c r="AY15" s="222">
        <v>4.0199999999999996</v>
      </c>
      <c r="AZ15" s="222">
        <v>16.119999999999997</v>
      </c>
      <c r="BA15" s="222">
        <v>0</v>
      </c>
      <c r="BB15" s="222">
        <v>0</v>
      </c>
      <c r="BC15" s="222">
        <v>867.62999999999988</v>
      </c>
      <c r="BD15" s="222">
        <v>614.93000000000029</v>
      </c>
      <c r="BE15" s="222">
        <v>15.809999999999999</v>
      </c>
      <c r="BF15" s="222">
        <v>0</v>
      </c>
      <c r="BG15" s="222">
        <v>599.0200000000001</v>
      </c>
      <c r="BH15" s="222">
        <v>17.98</v>
      </c>
      <c r="BI15" s="222">
        <v>144.59999999999997</v>
      </c>
      <c r="BJ15" s="222">
        <v>37.449999999999989</v>
      </c>
      <c r="BK15" s="222">
        <v>35.97999999999999</v>
      </c>
      <c r="BL15" s="222">
        <v>375.89999999999981</v>
      </c>
      <c r="BM15" s="222">
        <v>692.49</v>
      </c>
      <c r="BN15" s="222">
        <v>83961.349999999962</v>
      </c>
      <c r="BP15" t="s">
        <v>27</v>
      </c>
      <c r="BQ15" s="222">
        <f t="shared" si="5"/>
        <v>1648.0679279999983</v>
      </c>
      <c r="BR15" s="222">
        <f t="shared" si="0"/>
        <v>4.6501520000000003</v>
      </c>
      <c r="BS15" s="222">
        <f t="shared" si="0"/>
        <v>91.654681000000153</v>
      </c>
      <c r="BT15" s="222">
        <f t="shared" si="0"/>
        <v>0</v>
      </c>
      <c r="BU15" s="222">
        <f t="shared" si="0"/>
        <v>555.03858999999989</v>
      </c>
      <c r="BV15" s="222">
        <f t="shared" si="0"/>
        <v>0</v>
      </c>
      <c r="BW15" s="222">
        <f t="shared" si="0"/>
        <v>1.4094000000000001E-2</v>
      </c>
      <c r="BX15" s="222">
        <f t="shared" si="0"/>
        <v>3.1754999999999995</v>
      </c>
      <c r="BY15" s="222">
        <f t="shared" si="0"/>
        <v>0.17220400000000008</v>
      </c>
      <c r="BZ15" s="222">
        <f t="shared" si="0"/>
        <v>3.4300000000000004E-2</v>
      </c>
      <c r="CA15" s="222">
        <f t="shared" si="0"/>
        <v>23.643647999999967</v>
      </c>
      <c r="CB15" s="222">
        <f t="shared" si="0"/>
        <v>1.7225159999999999</v>
      </c>
      <c r="CC15" s="222">
        <f t="shared" si="0"/>
        <v>0</v>
      </c>
      <c r="CD15" s="222">
        <f t="shared" si="0"/>
        <v>1.8144000000000004E-2</v>
      </c>
      <c r="CE15" s="222">
        <f t="shared" si="0"/>
        <v>0</v>
      </c>
      <c r="CF15" s="222">
        <f t="shared" si="0"/>
        <v>0.43334000000000017</v>
      </c>
      <c r="CG15" s="222">
        <f t="shared" si="0"/>
        <v>2.24E-2</v>
      </c>
      <c r="CH15" s="222">
        <f t="shared" si="1"/>
        <v>0</v>
      </c>
      <c r="CI15" s="222">
        <f t="shared" si="1"/>
        <v>6.0040000000000007E-3</v>
      </c>
      <c r="CJ15" s="222">
        <f t="shared" si="1"/>
        <v>0</v>
      </c>
      <c r="CK15" s="222">
        <f t="shared" si="1"/>
        <v>0</v>
      </c>
      <c r="CL15" s="222">
        <f t="shared" si="1"/>
        <v>1.0134800000000002</v>
      </c>
      <c r="CM15" s="222">
        <f t="shared" si="1"/>
        <v>4.9071360000000013</v>
      </c>
      <c r="CN15" s="222">
        <f t="shared" si="1"/>
        <v>5.7343599999999961</v>
      </c>
      <c r="CO15" s="222">
        <f t="shared" si="1"/>
        <v>0</v>
      </c>
      <c r="CP15" s="222">
        <f t="shared" si="1"/>
        <v>0</v>
      </c>
      <c r="CQ15" s="222">
        <f t="shared" si="1"/>
        <v>1.1322E-2</v>
      </c>
      <c r="CR15" s="222">
        <f t="shared" si="1"/>
        <v>0.51088800000000023</v>
      </c>
      <c r="CS15" s="222">
        <f t="shared" si="1"/>
        <v>0</v>
      </c>
      <c r="CT15" s="222">
        <f t="shared" si="1"/>
        <v>0</v>
      </c>
      <c r="CU15" s="222">
        <f t="shared" si="1"/>
        <v>0</v>
      </c>
      <c r="CV15" s="222">
        <f t="shared" si="1"/>
        <v>0</v>
      </c>
      <c r="CW15" s="222">
        <f t="shared" si="1"/>
        <v>0</v>
      </c>
      <c r="CX15" s="222">
        <f t="shared" si="2"/>
        <v>0</v>
      </c>
      <c r="CY15" s="222">
        <f t="shared" si="2"/>
        <v>0</v>
      </c>
      <c r="CZ15" s="222">
        <f t="shared" si="2"/>
        <v>3.4653499999999999</v>
      </c>
      <c r="DA15" s="222">
        <f t="shared" si="2"/>
        <v>1.9339599999999995</v>
      </c>
      <c r="DB15" s="222">
        <f t="shared" si="2"/>
        <v>4.5291609999999975</v>
      </c>
      <c r="DC15" s="222">
        <f t="shared" si="2"/>
        <v>-0.20552399999999998</v>
      </c>
      <c r="DD15" s="222">
        <f t="shared" si="2"/>
        <v>0.29568000000000005</v>
      </c>
      <c r="DE15" s="222">
        <f t="shared" si="2"/>
        <v>9.8578809999999955</v>
      </c>
      <c r="DF15" s="222">
        <f t="shared" si="2"/>
        <v>0</v>
      </c>
      <c r="DG15" s="222">
        <f t="shared" si="2"/>
        <v>13.416850000000005</v>
      </c>
      <c r="DH15" s="222">
        <f t="shared" si="2"/>
        <v>0.36264000000000007</v>
      </c>
      <c r="DI15" s="222">
        <f t="shared" si="2"/>
        <v>2.4243999999999998E-2</v>
      </c>
      <c r="DJ15" s="222">
        <f t="shared" si="2"/>
        <v>3.5294189999999999</v>
      </c>
      <c r="DK15" s="222">
        <f t="shared" si="2"/>
        <v>1.00736</v>
      </c>
      <c r="DL15" s="222">
        <f t="shared" si="2"/>
        <v>1.836E-3</v>
      </c>
      <c r="DM15" s="222">
        <f t="shared" si="2"/>
        <v>0</v>
      </c>
      <c r="DN15" s="222">
        <f t="shared" si="3"/>
        <v>9.6077999999999997E-2</v>
      </c>
      <c r="DO15" s="222">
        <f t="shared" si="3"/>
        <v>9.6719999999999987E-2</v>
      </c>
      <c r="DP15" s="222">
        <f t="shared" si="3"/>
        <v>0</v>
      </c>
      <c r="DQ15" s="222">
        <f t="shared" si="3"/>
        <v>0</v>
      </c>
      <c r="DR15" s="222">
        <f t="shared" si="3"/>
        <v>6.680750999999999</v>
      </c>
      <c r="DS15" s="222">
        <f t="shared" si="3"/>
        <v>7.1946810000000037</v>
      </c>
      <c r="DT15" s="222">
        <f t="shared" si="3"/>
        <v>4.2686999999999996E-2</v>
      </c>
      <c r="DU15" s="222">
        <f t="shared" si="3"/>
        <v>0</v>
      </c>
      <c r="DV15" s="222">
        <f t="shared" si="3"/>
        <v>10.722458000000001</v>
      </c>
      <c r="DW15" s="222">
        <f t="shared" si="3"/>
        <v>2.8768000000000002E-2</v>
      </c>
      <c r="DX15" s="222">
        <f t="shared" si="3"/>
        <v>0.23135999999999995</v>
      </c>
      <c r="DY15" s="222">
        <f t="shared" si="3"/>
        <v>0.97369999999999968</v>
      </c>
      <c r="DZ15" s="222">
        <f t="shared" si="3"/>
        <v>0.14391999999999996</v>
      </c>
      <c r="EA15" s="222">
        <f t="shared" si="3"/>
        <v>1.9922699999999989</v>
      </c>
      <c r="EB15" s="222">
        <f t="shared" si="3"/>
        <v>26.037624000000001</v>
      </c>
      <c r="EC15" s="222">
        <f t="shared" si="6"/>
        <v>2433.2905609999975</v>
      </c>
      <c r="ED15" s="34">
        <f t="shared" si="4"/>
        <v>5.8048045745361402E-4</v>
      </c>
      <c r="EE15" s="265">
        <f>ROUND(ED15*$EC$2,4)</f>
        <v>5.9999999999999995E-4</v>
      </c>
      <c r="EG15" s="160">
        <f t="shared" si="8"/>
        <v>5.9999999999999995E-4</v>
      </c>
      <c r="EI15" t="s">
        <v>30</v>
      </c>
      <c r="EJ15" s="34">
        <v>5.9999999999999995E-4</v>
      </c>
      <c r="EL15" t="s">
        <v>30</v>
      </c>
      <c r="EM15" s="160">
        <v>5.9999999999999995E-4</v>
      </c>
    </row>
    <row r="16" spans="1:143">
      <c r="A16" t="s">
        <v>31</v>
      </c>
      <c r="B16" s="222">
        <v>5521.8300000000045</v>
      </c>
      <c r="C16" s="222">
        <v>0.56999999999999995</v>
      </c>
      <c r="D16" s="222">
        <v>214.92999999999986</v>
      </c>
      <c r="E16" s="222">
        <v>0</v>
      </c>
      <c r="F16" s="222">
        <v>2650.5600000000004</v>
      </c>
      <c r="G16" s="222">
        <v>0</v>
      </c>
      <c r="H16" s="222">
        <v>0.31</v>
      </c>
      <c r="I16" s="222">
        <v>66.439999999999984</v>
      </c>
      <c r="J16" s="222">
        <v>92.939999999999984</v>
      </c>
      <c r="K16" s="222">
        <v>17.560000000000002</v>
      </c>
      <c r="L16" s="222">
        <v>349.74999999999989</v>
      </c>
      <c r="M16" s="222">
        <v>80.45999999999998</v>
      </c>
      <c r="N16" s="222">
        <v>0</v>
      </c>
      <c r="O16" s="222">
        <v>1.51</v>
      </c>
      <c r="P16" s="222">
        <v>0</v>
      </c>
      <c r="Q16" s="222">
        <v>26.039999999999992</v>
      </c>
      <c r="R16" s="222">
        <v>0.02</v>
      </c>
      <c r="S16" s="222">
        <v>0</v>
      </c>
      <c r="T16" s="222">
        <v>0.04</v>
      </c>
      <c r="U16" s="222">
        <v>0</v>
      </c>
      <c r="V16" s="222">
        <v>0</v>
      </c>
      <c r="W16" s="222">
        <v>19.580000000000002</v>
      </c>
      <c r="X16" s="222">
        <v>28.92000000000003</v>
      </c>
      <c r="Y16" s="222">
        <v>24.679999999999996</v>
      </c>
      <c r="Z16" s="222">
        <v>0</v>
      </c>
      <c r="AA16" s="222">
        <v>0</v>
      </c>
      <c r="AB16" s="222">
        <v>0</v>
      </c>
      <c r="AC16" s="222">
        <v>37.919999999999995</v>
      </c>
      <c r="AD16" s="222">
        <v>0</v>
      </c>
      <c r="AE16" s="222">
        <v>0</v>
      </c>
      <c r="AF16" s="222">
        <v>0</v>
      </c>
      <c r="AG16" s="222">
        <v>0</v>
      </c>
      <c r="AH16" s="222">
        <v>0</v>
      </c>
      <c r="AI16" s="222">
        <v>0</v>
      </c>
      <c r="AJ16" s="222">
        <v>0</v>
      </c>
      <c r="AK16" s="222">
        <v>101.50000000000009</v>
      </c>
      <c r="AL16" s="222">
        <v>51.550000000000004</v>
      </c>
      <c r="AM16" s="222">
        <v>108.3</v>
      </c>
      <c r="AN16" s="222">
        <v>-0.14000000000000001</v>
      </c>
      <c r="AO16" s="222">
        <v>2.7700000000000005</v>
      </c>
      <c r="AP16" s="222">
        <v>109.09999999999994</v>
      </c>
      <c r="AQ16" s="222">
        <v>0</v>
      </c>
      <c r="AR16" s="222">
        <v>199.30999999999995</v>
      </c>
      <c r="AS16" s="222">
        <v>6.9599999999999973</v>
      </c>
      <c r="AT16" s="222">
        <v>0</v>
      </c>
      <c r="AU16" s="222">
        <v>41.21</v>
      </c>
      <c r="AV16" s="222">
        <v>1.3599999999999999</v>
      </c>
      <c r="AW16" s="222">
        <v>0.88000000000000012</v>
      </c>
      <c r="AX16" s="222">
        <v>0</v>
      </c>
      <c r="AY16" s="222">
        <v>1.31</v>
      </c>
      <c r="AZ16" s="222">
        <v>3.36</v>
      </c>
      <c r="BA16" s="222">
        <v>0</v>
      </c>
      <c r="BB16" s="222">
        <v>0</v>
      </c>
      <c r="BC16" s="222">
        <v>175.83000000000004</v>
      </c>
      <c r="BD16" s="222">
        <v>115.91</v>
      </c>
      <c r="BE16" s="222">
        <v>-1.6400000000000008</v>
      </c>
      <c r="BF16" s="222">
        <v>0</v>
      </c>
      <c r="BG16" s="222">
        <v>127.43999999999997</v>
      </c>
      <c r="BH16" s="222">
        <v>1.57</v>
      </c>
      <c r="BI16" s="222">
        <v>34.75</v>
      </c>
      <c r="BJ16" s="222">
        <v>3.839999999999999</v>
      </c>
      <c r="BK16" s="222">
        <v>3.8299999999999992</v>
      </c>
      <c r="BL16" s="222">
        <v>33.280000000000008</v>
      </c>
      <c r="BM16" s="222">
        <v>144.25000000000003</v>
      </c>
      <c r="BN16" s="222">
        <v>10400.590000000006</v>
      </c>
      <c r="BP16" t="s">
        <v>30</v>
      </c>
      <c r="BQ16" s="222">
        <f t="shared" si="5"/>
        <v>177.25074300000011</v>
      </c>
      <c r="BR16" s="222">
        <f t="shared" si="0"/>
        <v>5.9279999999999992E-3</v>
      </c>
      <c r="BS16" s="222">
        <f t="shared" si="0"/>
        <v>5.5237009999999964</v>
      </c>
      <c r="BT16" s="222">
        <f t="shared" si="0"/>
        <v>0</v>
      </c>
      <c r="BU16" s="222">
        <f t="shared" si="0"/>
        <v>82.432416000000003</v>
      </c>
      <c r="BV16" s="222">
        <f t="shared" si="0"/>
        <v>0</v>
      </c>
      <c r="BW16" s="222">
        <f t="shared" si="0"/>
        <v>2.6969999999999997E-3</v>
      </c>
      <c r="BX16" s="222">
        <f t="shared" si="0"/>
        <v>0.66439999999999988</v>
      </c>
      <c r="BY16" s="222">
        <f t="shared" si="0"/>
        <v>3.7175999999999994E-2</v>
      </c>
      <c r="BZ16" s="222">
        <f t="shared" si="0"/>
        <v>7.0240000000000016E-3</v>
      </c>
      <c r="CA16" s="222">
        <f t="shared" si="0"/>
        <v>5.0363999999999987</v>
      </c>
      <c r="CB16" s="222">
        <f t="shared" si="0"/>
        <v>0.37011599999999989</v>
      </c>
      <c r="CC16" s="222">
        <f t="shared" si="0"/>
        <v>0</v>
      </c>
      <c r="CD16" s="222">
        <f t="shared" si="0"/>
        <v>5.4359999999999999E-3</v>
      </c>
      <c r="CE16" s="222">
        <f t="shared" si="0"/>
        <v>0</v>
      </c>
      <c r="CF16" s="222">
        <f t="shared" si="0"/>
        <v>0.12238799999999997</v>
      </c>
      <c r="CG16" s="222">
        <f t="shared" si="0"/>
        <v>6.4000000000000005E-4</v>
      </c>
      <c r="CH16" s="222">
        <f t="shared" si="1"/>
        <v>0</v>
      </c>
      <c r="CI16" s="222">
        <f t="shared" si="1"/>
        <v>3.0400000000000002E-4</v>
      </c>
      <c r="CJ16" s="222">
        <f t="shared" si="1"/>
        <v>0</v>
      </c>
      <c r="CK16" s="222">
        <f t="shared" si="1"/>
        <v>0</v>
      </c>
      <c r="CL16" s="222">
        <f t="shared" si="1"/>
        <v>0.12726999999999999</v>
      </c>
      <c r="CM16" s="222">
        <f t="shared" si="1"/>
        <v>0.60153600000000063</v>
      </c>
      <c r="CN16" s="222">
        <f t="shared" si="1"/>
        <v>0.66882799999999987</v>
      </c>
      <c r="CO16" s="222">
        <f t="shared" si="1"/>
        <v>0</v>
      </c>
      <c r="CP16" s="222">
        <f t="shared" si="1"/>
        <v>0</v>
      </c>
      <c r="CQ16" s="222">
        <f t="shared" si="1"/>
        <v>0</v>
      </c>
      <c r="CR16" s="222">
        <f t="shared" si="1"/>
        <v>0.10617599999999998</v>
      </c>
      <c r="CS16" s="222">
        <f t="shared" si="1"/>
        <v>0</v>
      </c>
      <c r="CT16" s="222">
        <f t="shared" si="1"/>
        <v>0</v>
      </c>
      <c r="CU16" s="222">
        <f t="shared" si="1"/>
        <v>0</v>
      </c>
      <c r="CV16" s="222">
        <f t="shared" si="1"/>
        <v>0</v>
      </c>
      <c r="CW16" s="222">
        <f t="shared" si="1"/>
        <v>0</v>
      </c>
      <c r="CX16" s="222">
        <f t="shared" si="2"/>
        <v>0</v>
      </c>
      <c r="CY16" s="222">
        <f t="shared" si="2"/>
        <v>0</v>
      </c>
      <c r="CZ16" s="222">
        <f t="shared" si="2"/>
        <v>0.71050000000000058</v>
      </c>
      <c r="DA16" s="222">
        <f t="shared" si="2"/>
        <v>0.28868000000000005</v>
      </c>
      <c r="DB16" s="222">
        <f t="shared" si="2"/>
        <v>0.98553000000000002</v>
      </c>
      <c r="DC16" s="222">
        <f t="shared" si="2"/>
        <v>-4.8440000000000002E-3</v>
      </c>
      <c r="DD16" s="222">
        <f t="shared" si="2"/>
        <v>3.8780000000000009E-2</v>
      </c>
      <c r="DE16" s="222">
        <f t="shared" si="2"/>
        <v>1.4292099999999992</v>
      </c>
      <c r="DF16" s="222">
        <f t="shared" si="2"/>
        <v>0</v>
      </c>
      <c r="DG16" s="222">
        <f t="shared" si="2"/>
        <v>2.8899949999999994</v>
      </c>
      <c r="DH16" s="222">
        <f t="shared" si="2"/>
        <v>8.3519999999999969E-2</v>
      </c>
      <c r="DI16" s="222">
        <f t="shared" si="2"/>
        <v>0</v>
      </c>
      <c r="DJ16" s="222">
        <f t="shared" si="2"/>
        <v>0.28434900000000002</v>
      </c>
      <c r="DK16" s="222">
        <f t="shared" si="2"/>
        <v>0.107032</v>
      </c>
      <c r="DL16" s="222">
        <f t="shared" si="2"/>
        <v>1.5840000000000001E-3</v>
      </c>
      <c r="DM16" s="222">
        <f t="shared" si="2"/>
        <v>0</v>
      </c>
      <c r="DN16" s="222">
        <f t="shared" si="3"/>
        <v>3.1309000000000003E-2</v>
      </c>
      <c r="DO16" s="222">
        <f t="shared" si="3"/>
        <v>2.0160000000000001E-2</v>
      </c>
      <c r="DP16" s="222">
        <f t="shared" si="3"/>
        <v>0</v>
      </c>
      <c r="DQ16" s="222">
        <f t="shared" si="3"/>
        <v>0</v>
      </c>
      <c r="DR16" s="222">
        <f t="shared" si="3"/>
        <v>1.3538910000000004</v>
      </c>
      <c r="DS16" s="222">
        <f t="shared" si="3"/>
        <v>1.356147</v>
      </c>
      <c r="DT16" s="222">
        <f t="shared" si="3"/>
        <v>-4.4280000000000022E-3</v>
      </c>
      <c r="DU16" s="222">
        <f t="shared" si="3"/>
        <v>0</v>
      </c>
      <c r="DV16" s="222">
        <f t="shared" si="3"/>
        <v>2.2811759999999994</v>
      </c>
      <c r="DW16" s="222">
        <f t="shared" si="3"/>
        <v>2.5120000000000003E-3</v>
      </c>
      <c r="DX16" s="222">
        <f t="shared" si="3"/>
        <v>5.5600000000000004E-2</v>
      </c>
      <c r="DY16" s="222">
        <f t="shared" si="3"/>
        <v>9.983999999999997E-2</v>
      </c>
      <c r="DZ16" s="222">
        <f t="shared" si="3"/>
        <v>1.5319999999999997E-2</v>
      </c>
      <c r="EA16" s="222">
        <f t="shared" si="3"/>
        <v>0.17638400000000004</v>
      </c>
      <c r="EB16" s="222">
        <f t="shared" si="3"/>
        <v>5.4238000000000008</v>
      </c>
      <c r="EC16" s="222">
        <f t="shared" si="6"/>
        <v>290.58922600000017</v>
      </c>
      <c r="ED16" s="34">
        <f t="shared" si="4"/>
        <v>6.9322328185191979E-5</v>
      </c>
      <c r="EE16" s="34">
        <f t="shared" si="7"/>
        <v>1E-4</v>
      </c>
      <c r="EG16" s="160">
        <f t="shared" si="8"/>
        <v>1E-4</v>
      </c>
      <c r="EI16" t="s">
        <v>31</v>
      </c>
      <c r="EJ16" s="34">
        <v>1E-4</v>
      </c>
      <c r="EL16" t="s">
        <v>31</v>
      </c>
      <c r="EM16" s="160">
        <v>1E-4</v>
      </c>
    </row>
    <row r="17" spans="1:143">
      <c r="A17" t="s">
        <v>32</v>
      </c>
      <c r="B17" s="222">
        <v>275937.85000000015</v>
      </c>
      <c r="C17" s="222">
        <v>122474.05999999994</v>
      </c>
      <c r="D17" s="222">
        <v>950685.77000000025</v>
      </c>
      <c r="E17" s="222">
        <v>191159.83000000002</v>
      </c>
      <c r="F17" s="222">
        <v>489994.73999999987</v>
      </c>
      <c r="G17" s="222">
        <v>181944.63999999996</v>
      </c>
      <c r="H17" s="222">
        <v>281795.90999999997</v>
      </c>
      <c r="I17" s="222">
        <v>59507.32999999998</v>
      </c>
      <c r="J17" s="222">
        <v>82542.679999999964</v>
      </c>
      <c r="K17" s="222">
        <v>24621.279999999995</v>
      </c>
      <c r="L17" s="222">
        <v>381820.94000000018</v>
      </c>
      <c r="M17" s="222">
        <v>71383.569999999992</v>
      </c>
      <c r="N17" s="222">
        <v>1110512.0600000012</v>
      </c>
      <c r="O17" s="222">
        <v>85695.40999999996</v>
      </c>
      <c r="P17" s="222">
        <v>691850.55999999994</v>
      </c>
      <c r="Q17" s="222">
        <v>109907.57000000007</v>
      </c>
      <c r="R17" s="222">
        <v>626708.32999999996</v>
      </c>
      <c r="S17" s="222">
        <v>497727.33000000025</v>
      </c>
      <c r="T17" s="222">
        <v>111987.16999999997</v>
      </c>
      <c r="U17" s="222">
        <v>211903.87000000008</v>
      </c>
      <c r="V17" s="222">
        <v>308758.37000000011</v>
      </c>
      <c r="W17" s="222">
        <v>199539.08000000005</v>
      </c>
      <c r="X17" s="222">
        <v>331897.92999999982</v>
      </c>
      <c r="Y17" s="222">
        <v>320320.82000000007</v>
      </c>
      <c r="Z17" s="222">
        <v>94226.86000000003</v>
      </c>
      <c r="AA17" s="222">
        <v>423887.25000000017</v>
      </c>
      <c r="AB17" s="222">
        <v>11.48</v>
      </c>
      <c r="AC17" s="222">
        <v>50417.090000000011</v>
      </c>
      <c r="AD17" s="222">
        <v>247580.75</v>
      </c>
      <c r="AE17" s="222">
        <v>179500.71999999994</v>
      </c>
      <c r="AF17" s="222">
        <v>108731.71000000004</v>
      </c>
      <c r="AG17" s="222">
        <v>364398.96000000008</v>
      </c>
      <c r="AH17" s="222">
        <v>1216875.9800000002</v>
      </c>
      <c r="AI17" s="222">
        <v>24781.649999999998</v>
      </c>
      <c r="AJ17" s="222">
        <v>390191.26</v>
      </c>
      <c r="AK17" s="222">
        <v>92918.159999999989</v>
      </c>
      <c r="AL17" s="222">
        <v>92311.790000000023</v>
      </c>
      <c r="AM17" s="222">
        <v>94376.420000000013</v>
      </c>
      <c r="AN17" s="222">
        <v>985441.91000000061</v>
      </c>
      <c r="AO17" s="222">
        <v>838524.53999999957</v>
      </c>
      <c r="AP17" s="222">
        <v>213644.99999999997</v>
      </c>
      <c r="AQ17" s="222">
        <v>746820.68000000075</v>
      </c>
      <c r="AR17" s="222">
        <v>200927.84000000003</v>
      </c>
      <c r="AS17" s="222">
        <v>199809.24999999985</v>
      </c>
      <c r="AT17" s="222">
        <v>1989.86</v>
      </c>
      <c r="AU17" s="222">
        <v>402240.59999999986</v>
      </c>
      <c r="AV17" s="222">
        <v>575455.3899999999</v>
      </c>
      <c r="AW17" s="222">
        <v>166004.47000000003</v>
      </c>
      <c r="AX17" s="222">
        <v>12.59</v>
      </c>
      <c r="AY17" s="222">
        <v>584321.47</v>
      </c>
      <c r="AZ17" s="222">
        <v>213655.88999999996</v>
      </c>
      <c r="BA17" s="222">
        <v>1421183.6500000018</v>
      </c>
      <c r="BB17" s="222">
        <v>257587.19999999995</v>
      </c>
      <c r="BC17" s="222">
        <v>161125.78</v>
      </c>
      <c r="BD17" s="222">
        <v>116226.14000000007</v>
      </c>
      <c r="BE17" s="222">
        <v>116435.89999999997</v>
      </c>
      <c r="BF17" s="222">
        <v>74636.399999999994</v>
      </c>
      <c r="BG17" s="222">
        <v>114634.87999999998</v>
      </c>
      <c r="BH17" s="222">
        <v>152359.52000000002</v>
      </c>
      <c r="BI17" s="222">
        <v>28747.86</v>
      </c>
      <c r="BJ17" s="222">
        <v>665403.34000000008</v>
      </c>
      <c r="BK17" s="222">
        <v>665129.99000000011</v>
      </c>
      <c r="BL17" s="222">
        <v>310265.05999999988</v>
      </c>
      <c r="BM17" s="222">
        <v>129241.99</v>
      </c>
      <c r="BN17" s="222">
        <v>20442714.379999999</v>
      </c>
      <c r="BP17" t="s">
        <v>31</v>
      </c>
      <c r="BQ17" s="222">
        <f t="shared" si="5"/>
        <v>8857.6049850000036</v>
      </c>
      <c r="BR17" s="222">
        <f t="shared" si="0"/>
        <v>1273.7302239999992</v>
      </c>
      <c r="BS17" s="222">
        <f t="shared" si="0"/>
        <v>24432.624289000007</v>
      </c>
      <c r="BT17" s="222">
        <f t="shared" si="0"/>
        <v>1051.3790650000001</v>
      </c>
      <c r="BU17" s="222">
        <f t="shared" si="0"/>
        <v>15238.836413999996</v>
      </c>
      <c r="BV17" s="222">
        <f t="shared" si="0"/>
        <v>1200.8346239999996</v>
      </c>
      <c r="BW17" s="222">
        <f t="shared" si="0"/>
        <v>2451.6244169999995</v>
      </c>
      <c r="BX17" s="222">
        <f t="shared" si="0"/>
        <v>595.07329999999979</v>
      </c>
      <c r="BY17" s="222">
        <f t="shared" si="0"/>
        <v>33.017071999999985</v>
      </c>
      <c r="BZ17" s="222">
        <f t="shared" si="0"/>
        <v>9.8485119999999977</v>
      </c>
      <c r="CA17" s="222">
        <f t="shared" si="0"/>
        <v>5498.2215360000027</v>
      </c>
      <c r="CB17" s="222">
        <f t="shared" si="0"/>
        <v>328.36442199999993</v>
      </c>
      <c r="CC17" s="222">
        <f t="shared" si="0"/>
        <v>72738.539930000086</v>
      </c>
      <c r="CD17" s="222">
        <f t="shared" si="0"/>
        <v>308.50347599999986</v>
      </c>
      <c r="CE17" s="222">
        <f t="shared" si="0"/>
        <v>4081.9183039999994</v>
      </c>
      <c r="CF17" s="222">
        <f t="shared" si="0"/>
        <v>516.5655790000003</v>
      </c>
      <c r="CG17" s="222">
        <f t="shared" si="0"/>
        <v>20054.666559999998</v>
      </c>
      <c r="CH17" s="222">
        <f t="shared" si="1"/>
        <v>10452.273930000007</v>
      </c>
      <c r="CI17" s="222">
        <f t="shared" si="1"/>
        <v>851.10249199999976</v>
      </c>
      <c r="CJ17" s="222">
        <f t="shared" si="1"/>
        <v>2733.5599230000012</v>
      </c>
      <c r="CK17" s="222">
        <f t="shared" si="1"/>
        <v>123.50334800000005</v>
      </c>
      <c r="CL17" s="222">
        <f t="shared" si="1"/>
        <v>1297.0040200000003</v>
      </c>
      <c r="CM17" s="222">
        <f t="shared" si="1"/>
        <v>6903.4769439999955</v>
      </c>
      <c r="CN17" s="222">
        <f t="shared" si="1"/>
        <v>8680.6942220000019</v>
      </c>
      <c r="CO17" s="222">
        <f t="shared" si="1"/>
        <v>179.03103400000006</v>
      </c>
      <c r="CP17" s="222">
        <f t="shared" si="1"/>
        <v>3179.154375000001</v>
      </c>
      <c r="CQ17" s="222">
        <f t="shared" si="1"/>
        <v>8.4952000000000014E-2</v>
      </c>
      <c r="CR17" s="222">
        <f t="shared" si="1"/>
        <v>141.16785200000004</v>
      </c>
      <c r="CS17" s="222">
        <f t="shared" si="1"/>
        <v>1015.0810750000001</v>
      </c>
      <c r="CT17" s="222">
        <f t="shared" si="1"/>
        <v>1238.5549679999997</v>
      </c>
      <c r="CU17" s="222">
        <f t="shared" si="1"/>
        <v>5730.1611170000015</v>
      </c>
      <c r="CV17" s="222">
        <f t="shared" si="1"/>
        <v>5138.0253360000006</v>
      </c>
      <c r="CW17" s="222">
        <f t="shared" si="1"/>
        <v>123026.16157800003</v>
      </c>
      <c r="CX17" s="222">
        <f t="shared" si="2"/>
        <v>39.650639999999996</v>
      </c>
      <c r="CY17" s="222">
        <f t="shared" si="2"/>
        <v>2731.3388199999999</v>
      </c>
      <c r="CZ17" s="222">
        <f t="shared" si="2"/>
        <v>650.42711999999995</v>
      </c>
      <c r="DA17" s="222">
        <f t="shared" si="2"/>
        <v>516.94602400000008</v>
      </c>
      <c r="DB17" s="222">
        <f t="shared" si="2"/>
        <v>858.82542200000012</v>
      </c>
      <c r="DC17" s="222">
        <f t="shared" si="2"/>
        <v>34096.290086000023</v>
      </c>
      <c r="DD17" s="222">
        <f t="shared" si="2"/>
        <v>11739.343559999994</v>
      </c>
      <c r="DE17" s="222">
        <f t="shared" si="2"/>
        <v>2798.7494999999999</v>
      </c>
      <c r="DF17" s="222">
        <f t="shared" si="2"/>
        <v>7094.7964600000068</v>
      </c>
      <c r="DG17" s="222">
        <f t="shared" si="2"/>
        <v>2913.4536800000005</v>
      </c>
      <c r="DH17" s="222">
        <f t="shared" si="2"/>
        <v>2397.7109999999984</v>
      </c>
      <c r="DI17" s="222">
        <f t="shared" si="2"/>
        <v>3.7807339999999998</v>
      </c>
      <c r="DJ17" s="222">
        <f t="shared" si="2"/>
        <v>2775.4601399999988</v>
      </c>
      <c r="DK17" s="222">
        <f t="shared" si="2"/>
        <v>45288.339192999993</v>
      </c>
      <c r="DL17" s="222">
        <f t="shared" si="2"/>
        <v>298.80804600000005</v>
      </c>
      <c r="DM17" s="222">
        <f t="shared" si="2"/>
        <v>1.3849E-2</v>
      </c>
      <c r="DN17" s="222">
        <f t="shared" si="3"/>
        <v>13965.283133000001</v>
      </c>
      <c r="DO17" s="222">
        <f t="shared" si="3"/>
        <v>1281.9353399999998</v>
      </c>
      <c r="DP17" s="222">
        <f t="shared" si="3"/>
        <v>39224.668740000045</v>
      </c>
      <c r="DQ17" s="222">
        <f t="shared" si="3"/>
        <v>1365.2121599999998</v>
      </c>
      <c r="DR17" s="222">
        <f t="shared" si="3"/>
        <v>1240.668506</v>
      </c>
      <c r="DS17" s="222">
        <f t="shared" si="3"/>
        <v>1359.8458380000009</v>
      </c>
      <c r="DT17" s="222">
        <f t="shared" si="3"/>
        <v>314.3769299999999</v>
      </c>
      <c r="DU17" s="222">
        <f t="shared" si="3"/>
        <v>164.20007999999999</v>
      </c>
      <c r="DV17" s="222">
        <f t="shared" si="3"/>
        <v>2051.9643519999995</v>
      </c>
      <c r="DW17" s="222">
        <f t="shared" si="3"/>
        <v>243.77523200000005</v>
      </c>
      <c r="DX17" s="222">
        <f t="shared" si="3"/>
        <v>45.996576000000005</v>
      </c>
      <c r="DY17" s="222">
        <f t="shared" si="3"/>
        <v>17300.486840000001</v>
      </c>
      <c r="DZ17" s="222">
        <f t="shared" si="3"/>
        <v>2660.5199600000005</v>
      </c>
      <c r="EA17" s="222">
        <f t="shared" si="3"/>
        <v>1644.4048179999993</v>
      </c>
      <c r="EB17" s="222">
        <f t="shared" si="3"/>
        <v>4859.4988240000002</v>
      </c>
      <c r="EC17" s="222">
        <f t="shared" si="6"/>
        <v>531287.16147800034</v>
      </c>
      <c r="ED17" s="34">
        <f t="shared" si="4"/>
        <v>0.12674269956779816</v>
      </c>
      <c r="EE17" s="34">
        <f t="shared" si="7"/>
        <v>0.1212</v>
      </c>
      <c r="EG17" s="160">
        <f t="shared" si="8"/>
        <v>0.1212</v>
      </c>
      <c r="EI17" t="s">
        <v>32</v>
      </c>
      <c r="EJ17" s="34">
        <v>0.1212</v>
      </c>
      <c r="EL17" t="s">
        <v>32</v>
      </c>
      <c r="EM17" s="160">
        <v>0.1212</v>
      </c>
    </row>
    <row r="18" spans="1:143">
      <c r="A18" t="s">
        <v>34</v>
      </c>
      <c r="B18" s="222">
        <v>851.66</v>
      </c>
      <c r="C18" s="222">
        <v>9743.2400000000016</v>
      </c>
      <c r="D18" s="222">
        <v>1162187.1200000003</v>
      </c>
      <c r="E18" s="222">
        <v>104447.25000000001</v>
      </c>
      <c r="F18" s="222">
        <v>7284.65</v>
      </c>
      <c r="G18" s="222">
        <v>201.25</v>
      </c>
      <c r="H18" s="222">
        <v>0</v>
      </c>
      <c r="I18" s="222">
        <v>0</v>
      </c>
      <c r="J18" s="222">
        <v>35241.120000000003</v>
      </c>
      <c r="K18" s="222">
        <v>50967.679999999993</v>
      </c>
      <c r="L18" s="222">
        <v>71841.320000000022</v>
      </c>
      <c r="M18" s="222">
        <v>-0.5699999999999994</v>
      </c>
      <c r="N18" s="222">
        <v>0</v>
      </c>
      <c r="O18" s="222">
        <v>238.52999999999997</v>
      </c>
      <c r="P18" s="222">
        <v>0</v>
      </c>
      <c r="Q18" s="222">
        <v>2965.6300000000006</v>
      </c>
      <c r="R18" s="222">
        <v>8.32</v>
      </c>
      <c r="S18" s="222">
        <v>0</v>
      </c>
      <c r="T18" s="222">
        <v>17.22</v>
      </c>
      <c r="U18" s="222">
        <v>0</v>
      </c>
      <c r="V18" s="222">
        <v>0</v>
      </c>
      <c r="W18" s="222">
        <v>6393.9800000000032</v>
      </c>
      <c r="X18" s="222">
        <v>9692.2200000000048</v>
      </c>
      <c r="Y18" s="222">
        <v>8434.23</v>
      </c>
      <c r="Z18" s="222">
        <v>0</v>
      </c>
      <c r="AA18" s="222">
        <v>0</v>
      </c>
      <c r="AB18" s="222">
        <v>1.45</v>
      </c>
      <c r="AC18" s="222">
        <v>7480.01</v>
      </c>
      <c r="AD18" s="222">
        <v>0</v>
      </c>
      <c r="AE18" s="222">
        <v>0</v>
      </c>
      <c r="AF18" s="222">
        <v>0</v>
      </c>
      <c r="AG18" s="222">
        <v>0</v>
      </c>
      <c r="AH18" s="222">
        <v>0</v>
      </c>
      <c r="AI18" s="222">
        <v>0</v>
      </c>
      <c r="AJ18" s="222">
        <v>0</v>
      </c>
      <c r="AK18" s="222">
        <v>0</v>
      </c>
      <c r="AL18" s="222">
        <v>8820.6399999999976</v>
      </c>
      <c r="AM18" s="222">
        <v>0</v>
      </c>
      <c r="AN18" s="222">
        <v>-4.3500000000000227</v>
      </c>
      <c r="AO18" s="222">
        <v>223.25</v>
      </c>
      <c r="AP18" s="222">
        <v>26666.580000000016</v>
      </c>
      <c r="AQ18" s="222">
        <v>63022.17</v>
      </c>
      <c r="AR18" s="222">
        <v>0</v>
      </c>
      <c r="AS18" s="222">
        <v>1209.0100000000002</v>
      </c>
      <c r="AT18" s="222">
        <v>0</v>
      </c>
      <c r="AU18" s="222">
        <v>6.72</v>
      </c>
      <c r="AV18" s="222">
        <v>0</v>
      </c>
      <c r="AW18" s="222">
        <v>9995.869999999999</v>
      </c>
      <c r="AX18" s="222">
        <v>0</v>
      </c>
      <c r="AY18" s="222">
        <v>0</v>
      </c>
      <c r="AZ18" s="222">
        <v>125428.09</v>
      </c>
      <c r="BA18" s="222">
        <v>0</v>
      </c>
      <c r="BB18" s="222">
        <v>0</v>
      </c>
      <c r="BC18" s="222">
        <v>0</v>
      </c>
      <c r="BD18" s="222">
        <v>7.75</v>
      </c>
      <c r="BE18" s="222">
        <v>0</v>
      </c>
      <c r="BF18" s="222">
        <v>0</v>
      </c>
      <c r="BG18" s="222">
        <v>2.27</v>
      </c>
      <c r="BH18" s="222">
        <v>0</v>
      </c>
      <c r="BI18" s="222">
        <v>7.9</v>
      </c>
      <c r="BJ18" s="222">
        <v>1328.1200000000006</v>
      </c>
      <c r="BK18" s="222">
        <v>1319.1800000000005</v>
      </c>
      <c r="BL18" s="222">
        <v>6.26</v>
      </c>
      <c r="BM18" s="222">
        <v>10.25</v>
      </c>
      <c r="BN18" s="222">
        <v>1716046.02</v>
      </c>
      <c r="BP18" t="s">
        <v>32</v>
      </c>
      <c r="BQ18" s="222">
        <f t="shared" si="5"/>
        <v>27.338285999999997</v>
      </c>
      <c r="BR18" s="222">
        <f t="shared" si="0"/>
        <v>101.32969600000001</v>
      </c>
      <c r="BS18" s="222">
        <f t="shared" si="0"/>
        <v>29868.208984000008</v>
      </c>
      <c r="BT18" s="222">
        <f t="shared" si="0"/>
        <v>574.45987500000001</v>
      </c>
      <c r="BU18" s="222">
        <f t="shared" si="0"/>
        <v>226.55261499999997</v>
      </c>
      <c r="BV18" s="222">
        <f t="shared" si="0"/>
        <v>1.3282499999999999</v>
      </c>
      <c r="BW18" s="222">
        <f t="shared" si="0"/>
        <v>0</v>
      </c>
      <c r="BX18" s="222">
        <f t="shared" si="0"/>
        <v>0</v>
      </c>
      <c r="BY18" s="222">
        <f t="shared" si="0"/>
        <v>14.096448000000002</v>
      </c>
      <c r="BZ18" s="222">
        <f t="shared" si="0"/>
        <v>20.387072</v>
      </c>
      <c r="CA18" s="222">
        <f t="shared" si="0"/>
        <v>1034.5150080000003</v>
      </c>
      <c r="CB18" s="222">
        <f t="shared" si="0"/>
        <v>-2.6219999999999972E-3</v>
      </c>
      <c r="CC18" s="222">
        <f t="shared" si="0"/>
        <v>0</v>
      </c>
      <c r="CD18" s="222">
        <f t="shared" si="0"/>
        <v>0.85870799999999992</v>
      </c>
      <c r="CE18" s="222">
        <f t="shared" si="0"/>
        <v>0</v>
      </c>
      <c r="CF18" s="222">
        <f t="shared" si="0"/>
        <v>13.938461000000004</v>
      </c>
      <c r="CG18" s="222">
        <f t="shared" si="0"/>
        <v>0.26624000000000003</v>
      </c>
      <c r="CH18" s="222">
        <f t="shared" si="1"/>
        <v>0</v>
      </c>
      <c r="CI18" s="222">
        <f t="shared" si="1"/>
        <v>0.13087199999999999</v>
      </c>
      <c r="CJ18" s="222">
        <f t="shared" si="1"/>
        <v>0</v>
      </c>
      <c r="CK18" s="222">
        <f t="shared" si="1"/>
        <v>0</v>
      </c>
      <c r="CL18" s="222">
        <f t="shared" si="1"/>
        <v>41.560870000000016</v>
      </c>
      <c r="CM18" s="222">
        <f t="shared" si="1"/>
        <v>201.59817600000008</v>
      </c>
      <c r="CN18" s="222">
        <f t="shared" si="1"/>
        <v>228.56763299999997</v>
      </c>
      <c r="CO18" s="222">
        <f t="shared" si="1"/>
        <v>0</v>
      </c>
      <c r="CP18" s="222">
        <f t="shared" si="1"/>
        <v>0</v>
      </c>
      <c r="CQ18" s="222">
        <f t="shared" si="1"/>
        <v>1.073E-2</v>
      </c>
      <c r="CR18" s="222">
        <f t="shared" si="1"/>
        <v>20.944027999999999</v>
      </c>
      <c r="CS18" s="222">
        <f t="shared" si="1"/>
        <v>0</v>
      </c>
      <c r="CT18" s="222">
        <f t="shared" si="1"/>
        <v>0</v>
      </c>
      <c r="CU18" s="222">
        <f t="shared" si="1"/>
        <v>0</v>
      </c>
      <c r="CV18" s="222">
        <f t="shared" si="1"/>
        <v>0</v>
      </c>
      <c r="CW18" s="222">
        <f t="shared" si="1"/>
        <v>0</v>
      </c>
      <c r="CX18" s="222">
        <f t="shared" si="2"/>
        <v>0</v>
      </c>
      <c r="CY18" s="222">
        <f t="shared" si="2"/>
        <v>0</v>
      </c>
      <c r="CZ18" s="222">
        <f t="shared" si="2"/>
        <v>0</v>
      </c>
      <c r="DA18" s="222">
        <f t="shared" si="2"/>
        <v>49.395583999999985</v>
      </c>
      <c r="DB18" s="222">
        <f t="shared" si="2"/>
        <v>0</v>
      </c>
      <c r="DC18" s="222">
        <f t="shared" si="2"/>
        <v>-0.15051000000000078</v>
      </c>
      <c r="DD18" s="222">
        <f t="shared" si="2"/>
        <v>3.1255000000000002</v>
      </c>
      <c r="DE18" s="222">
        <f t="shared" si="2"/>
        <v>349.33219800000023</v>
      </c>
      <c r="DF18" s="222">
        <f t="shared" si="2"/>
        <v>598.71061499999996</v>
      </c>
      <c r="DG18" s="222">
        <f t="shared" si="2"/>
        <v>0</v>
      </c>
      <c r="DH18" s="222">
        <f t="shared" si="2"/>
        <v>14.508120000000003</v>
      </c>
      <c r="DI18" s="222">
        <f t="shared" si="2"/>
        <v>0</v>
      </c>
      <c r="DJ18" s="222">
        <f t="shared" si="2"/>
        <v>4.6367999999999999E-2</v>
      </c>
      <c r="DK18" s="222">
        <f t="shared" si="2"/>
        <v>0</v>
      </c>
      <c r="DL18" s="222">
        <f t="shared" si="2"/>
        <v>17.992565999999997</v>
      </c>
      <c r="DM18" s="222">
        <f t="shared" si="2"/>
        <v>0</v>
      </c>
      <c r="DN18" s="222">
        <f t="shared" si="3"/>
        <v>0</v>
      </c>
      <c r="DO18" s="222">
        <f t="shared" si="3"/>
        <v>752.56853999999998</v>
      </c>
      <c r="DP18" s="222">
        <f t="shared" si="3"/>
        <v>0</v>
      </c>
      <c r="DQ18" s="222">
        <f t="shared" si="3"/>
        <v>0</v>
      </c>
      <c r="DR18" s="222">
        <f t="shared" si="3"/>
        <v>0</v>
      </c>
      <c r="DS18" s="222">
        <f t="shared" si="3"/>
        <v>9.0675000000000006E-2</v>
      </c>
      <c r="DT18" s="222">
        <f t="shared" si="3"/>
        <v>0</v>
      </c>
      <c r="DU18" s="222">
        <f t="shared" si="3"/>
        <v>0</v>
      </c>
      <c r="DV18" s="222">
        <f t="shared" si="3"/>
        <v>4.0632999999999996E-2</v>
      </c>
      <c r="DW18" s="222">
        <f t="shared" si="3"/>
        <v>0</v>
      </c>
      <c r="DX18" s="222">
        <f t="shared" si="3"/>
        <v>1.2640000000000002E-2</v>
      </c>
      <c r="DY18" s="222">
        <f t="shared" si="3"/>
        <v>34.531120000000016</v>
      </c>
      <c r="DZ18" s="222">
        <f t="shared" si="3"/>
        <v>5.2767200000000019</v>
      </c>
      <c r="EA18" s="222">
        <f t="shared" si="3"/>
        <v>3.3177999999999999E-2</v>
      </c>
      <c r="EB18" s="222">
        <f t="shared" si="3"/>
        <v>0.38540000000000002</v>
      </c>
      <c r="EC18" s="222">
        <f t="shared" si="6"/>
        <v>34201.988677000008</v>
      </c>
      <c r="ED18" s="34">
        <f t="shared" si="4"/>
        <v>8.1591513776674337E-3</v>
      </c>
      <c r="EE18" s="34">
        <f t="shared" si="7"/>
        <v>7.7999999999999996E-3</v>
      </c>
      <c r="EG18" s="160">
        <f t="shared" si="8"/>
        <v>7.7999999999999996E-3</v>
      </c>
      <c r="EI18" s="233" t="s">
        <v>22</v>
      </c>
      <c r="EJ18" s="34">
        <v>7.7999999999999996E-3</v>
      </c>
      <c r="EL18" t="s">
        <v>38</v>
      </c>
      <c r="EM18" s="160">
        <v>2.0000000000000001E-4</v>
      </c>
    </row>
    <row r="19" spans="1:143">
      <c r="A19" t="s">
        <v>35</v>
      </c>
      <c r="B19" s="222">
        <v>397.78</v>
      </c>
      <c r="C19" s="222">
        <v>10225.460000000001</v>
      </c>
      <c r="D19" s="222">
        <v>496864.80000000022</v>
      </c>
      <c r="E19" s="222">
        <v>130.47999999999999</v>
      </c>
      <c r="F19" s="222">
        <v>3191.72</v>
      </c>
      <c r="G19" s="222">
        <v>0</v>
      </c>
      <c r="H19" s="222">
        <v>0</v>
      </c>
      <c r="I19" s="222">
        <v>0</v>
      </c>
      <c r="J19" s="222">
        <v>0</v>
      </c>
      <c r="K19" s="222">
        <v>12114.36</v>
      </c>
      <c r="L19" s="222">
        <v>386.44999999999993</v>
      </c>
      <c r="M19" s="222">
        <v>-0.79999999999999982</v>
      </c>
      <c r="N19" s="222">
        <v>0</v>
      </c>
      <c r="O19" s="222">
        <v>1176.18</v>
      </c>
      <c r="P19" s="222">
        <v>0</v>
      </c>
      <c r="Q19" s="222">
        <v>1333.2099999999991</v>
      </c>
      <c r="R19" s="222">
        <v>4.82</v>
      </c>
      <c r="S19" s="222">
        <v>0</v>
      </c>
      <c r="T19" s="222">
        <v>834.28000000000009</v>
      </c>
      <c r="U19" s="222">
        <v>0</v>
      </c>
      <c r="V19" s="222">
        <v>0</v>
      </c>
      <c r="W19" s="222">
        <v>2915.9499999999989</v>
      </c>
      <c r="X19" s="222">
        <v>4311.8500000000004</v>
      </c>
      <c r="Y19" s="222">
        <v>3756.8500000000008</v>
      </c>
      <c r="Z19" s="222">
        <v>0</v>
      </c>
      <c r="AA19" s="222">
        <v>0</v>
      </c>
      <c r="AB19" s="222">
        <v>0.84</v>
      </c>
      <c r="AC19" s="222">
        <v>354.27</v>
      </c>
      <c r="AD19" s="222">
        <v>0</v>
      </c>
      <c r="AE19" s="222">
        <v>0</v>
      </c>
      <c r="AF19" s="222">
        <v>0</v>
      </c>
      <c r="AG19" s="222">
        <v>0</v>
      </c>
      <c r="AH19" s="222">
        <v>0</v>
      </c>
      <c r="AI19" s="222">
        <v>0</v>
      </c>
      <c r="AJ19" s="222">
        <v>0</v>
      </c>
      <c r="AK19" s="222">
        <v>0</v>
      </c>
      <c r="AL19" s="222">
        <v>3972.42</v>
      </c>
      <c r="AM19" s="222">
        <v>0</v>
      </c>
      <c r="AN19" s="222">
        <v>-7.4799999999999898</v>
      </c>
      <c r="AO19" s="222">
        <v>108.32999999999998</v>
      </c>
      <c r="AP19" s="222">
        <v>12053.769999999999</v>
      </c>
      <c r="AQ19" s="222">
        <v>76357.699999999983</v>
      </c>
      <c r="AR19" s="222">
        <v>0</v>
      </c>
      <c r="AS19" s="222">
        <v>545.33999999999992</v>
      </c>
      <c r="AT19" s="222">
        <v>0</v>
      </c>
      <c r="AU19" s="222">
        <v>2.9200000000000004</v>
      </c>
      <c r="AV19" s="222">
        <v>0</v>
      </c>
      <c r="AW19" s="222">
        <v>15.2</v>
      </c>
      <c r="AX19" s="222">
        <v>0</v>
      </c>
      <c r="AY19" s="222">
        <v>0</v>
      </c>
      <c r="AZ19" s="222">
        <v>220265.55000000019</v>
      </c>
      <c r="BA19" s="222">
        <v>0</v>
      </c>
      <c r="BB19" s="222">
        <v>0</v>
      </c>
      <c r="BC19" s="222">
        <v>0</v>
      </c>
      <c r="BD19" s="222">
        <v>4.33</v>
      </c>
      <c r="BE19" s="222">
        <v>0</v>
      </c>
      <c r="BF19" s="222">
        <v>0</v>
      </c>
      <c r="BG19" s="222">
        <v>1.33</v>
      </c>
      <c r="BH19" s="222">
        <v>120350.92000000001</v>
      </c>
      <c r="BI19" s="222">
        <v>3.31</v>
      </c>
      <c r="BJ19" s="222">
        <v>606.98</v>
      </c>
      <c r="BK19" s="222">
        <v>603.28</v>
      </c>
      <c r="BL19" s="222">
        <v>14912.559999999996</v>
      </c>
      <c r="BM19" s="222">
        <v>5.1000000000000005</v>
      </c>
      <c r="BN19" s="222">
        <v>987800.06</v>
      </c>
      <c r="BP19" t="s">
        <v>34</v>
      </c>
      <c r="BQ19" s="222">
        <f t="shared" si="5"/>
        <v>12.768737999999997</v>
      </c>
      <c r="BR19" s="222">
        <f t="shared" si="0"/>
        <v>106.344784</v>
      </c>
      <c r="BS19" s="222">
        <f t="shared" si="0"/>
        <v>12769.425360000007</v>
      </c>
      <c r="BT19" s="222">
        <f t="shared" si="0"/>
        <v>0.71763999999999994</v>
      </c>
      <c r="BU19" s="222">
        <f t="shared" si="0"/>
        <v>99.262491999999995</v>
      </c>
      <c r="BV19" s="222">
        <f t="shared" si="0"/>
        <v>0</v>
      </c>
      <c r="BW19" s="222">
        <f t="shared" si="0"/>
        <v>0</v>
      </c>
      <c r="BX19" s="222">
        <f t="shared" si="0"/>
        <v>0</v>
      </c>
      <c r="BY19" s="222">
        <f t="shared" si="0"/>
        <v>0</v>
      </c>
      <c r="BZ19" s="222">
        <f t="shared" si="0"/>
        <v>4.8457440000000007</v>
      </c>
      <c r="CA19" s="222">
        <f t="shared" si="0"/>
        <v>5.5648799999999987</v>
      </c>
      <c r="CB19" s="222">
        <f t="shared" si="0"/>
        <v>-3.6799999999999992E-3</v>
      </c>
      <c r="CC19" s="222">
        <f t="shared" si="0"/>
        <v>0</v>
      </c>
      <c r="CD19" s="222">
        <f t="shared" si="0"/>
        <v>4.234248</v>
      </c>
      <c r="CE19" s="222">
        <f t="shared" si="0"/>
        <v>0</v>
      </c>
      <c r="CF19" s="222">
        <f t="shared" si="0"/>
        <v>6.2660869999999962</v>
      </c>
      <c r="CG19" s="222">
        <f t="shared" ref="CG19:CV21" si="9">CG$2*R19</f>
        <v>0.15424000000000002</v>
      </c>
      <c r="CH19" s="222">
        <f t="shared" si="1"/>
        <v>0</v>
      </c>
      <c r="CI19" s="222">
        <f t="shared" si="1"/>
        <v>6.3405280000000008</v>
      </c>
      <c r="CJ19" s="222">
        <f t="shared" si="1"/>
        <v>0</v>
      </c>
      <c r="CK19" s="222">
        <f t="shared" si="1"/>
        <v>0</v>
      </c>
      <c r="CL19" s="222">
        <f t="shared" si="1"/>
        <v>18.953674999999993</v>
      </c>
      <c r="CM19" s="222">
        <f t="shared" si="1"/>
        <v>89.686480000000003</v>
      </c>
      <c r="CN19" s="222">
        <f t="shared" si="1"/>
        <v>101.81063500000002</v>
      </c>
      <c r="CO19" s="222">
        <f t="shared" si="1"/>
        <v>0</v>
      </c>
      <c r="CP19" s="222">
        <f t="shared" si="1"/>
        <v>0</v>
      </c>
      <c r="CQ19" s="222">
        <f t="shared" si="1"/>
        <v>6.2160000000000002E-3</v>
      </c>
      <c r="CR19" s="222">
        <f t="shared" si="1"/>
        <v>0.99195599999999995</v>
      </c>
      <c r="CS19" s="222">
        <f t="shared" si="1"/>
        <v>0</v>
      </c>
      <c r="CT19" s="222">
        <f t="shared" si="1"/>
        <v>0</v>
      </c>
      <c r="CU19" s="222">
        <f t="shared" si="1"/>
        <v>0</v>
      </c>
      <c r="CV19" s="222">
        <f t="shared" si="1"/>
        <v>0</v>
      </c>
      <c r="CW19" s="222">
        <f t="shared" ref="CW19:DL21" si="10">CW$2*AH19</f>
        <v>0</v>
      </c>
      <c r="CX19" s="222">
        <f t="shared" si="2"/>
        <v>0</v>
      </c>
      <c r="CY19" s="222">
        <f t="shared" si="2"/>
        <v>0</v>
      </c>
      <c r="CZ19" s="222">
        <f t="shared" si="2"/>
        <v>0</v>
      </c>
      <c r="DA19" s="222">
        <f t="shared" si="2"/>
        <v>22.245552</v>
      </c>
      <c r="DB19" s="222">
        <f t="shared" si="2"/>
        <v>0</v>
      </c>
      <c r="DC19" s="222">
        <f t="shared" si="2"/>
        <v>-0.25880799999999965</v>
      </c>
      <c r="DD19" s="222">
        <f t="shared" si="2"/>
        <v>1.5166199999999999</v>
      </c>
      <c r="DE19" s="222">
        <f t="shared" si="2"/>
        <v>157.90438699999999</v>
      </c>
      <c r="DF19" s="222">
        <f t="shared" si="2"/>
        <v>725.39814999999976</v>
      </c>
      <c r="DG19" s="222">
        <f t="shared" si="2"/>
        <v>0</v>
      </c>
      <c r="DH19" s="222">
        <f t="shared" si="2"/>
        <v>6.5440799999999992</v>
      </c>
      <c r="DI19" s="222">
        <f t="shared" si="2"/>
        <v>0</v>
      </c>
      <c r="DJ19" s="222">
        <f t="shared" si="2"/>
        <v>2.0148000000000003E-2</v>
      </c>
      <c r="DK19" s="222">
        <f t="shared" si="2"/>
        <v>0</v>
      </c>
      <c r="DL19" s="222">
        <f t="shared" si="2"/>
        <v>2.7359999999999999E-2</v>
      </c>
      <c r="DM19" s="222">
        <f t="shared" ref="DM19:EB21" si="11">DM$2*AX19</f>
        <v>0</v>
      </c>
      <c r="DN19" s="222">
        <f t="shared" si="3"/>
        <v>0</v>
      </c>
      <c r="DO19" s="222">
        <f t="shared" si="3"/>
        <v>1321.5933000000011</v>
      </c>
      <c r="DP19" s="222">
        <f t="shared" si="3"/>
        <v>0</v>
      </c>
      <c r="DQ19" s="222">
        <f t="shared" si="3"/>
        <v>0</v>
      </c>
      <c r="DR19" s="222">
        <f t="shared" si="3"/>
        <v>0</v>
      </c>
      <c r="DS19" s="222">
        <f t="shared" si="3"/>
        <v>5.0661000000000005E-2</v>
      </c>
      <c r="DT19" s="222">
        <f t="shared" si="3"/>
        <v>0</v>
      </c>
      <c r="DU19" s="222">
        <f t="shared" si="3"/>
        <v>0</v>
      </c>
      <c r="DV19" s="222">
        <f t="shared" si="3"/>
        <v>2.3807000000000002E-2</v>
      </c>
      <c r="DW19" s="222">
        <f t="shared" si="3"/>
        <v>192.56147200000004</v>
      </c>
      <c r="DX19" s="222">
        <f t="shared" si="3"/>
        <v>5.2960000000000004E-3</v>
      </c>
      <c r="DY19" s="222">
        <f t="shared" si="3"/>
        <v>15.78148</v>
      </c>
      <c r="DZ19" s="222">
        <f t="shared" si="3"/>
        <v>2.4131200000000002</v>
      </c>
      <c r="EA19" s="222">
        <f t="shared" si="3"/>
        <v>79.036567999999974</v>
      </c>
      <c r="EB19" s="222">
        <f t="shared" si="3"/>
        <v>0.19176000000000001</v>
      </c>
      <c r="EC19" s="222">
        <f t="shared" si="6"/>
        <v>15752.424976000004</v>
      </c>
      <c r="ED19" s="34">
        <f t="shared" si="4"/>
        <v>3.7578639405539643E-3</v>
      </c>
      <c r="EE19" s="34">
        <f t="shared" si="7"/>
        <v>3.5999999999999999E-3</v>
      </c>
      <c r="EG19" s="160">
        <f t="shared" si="8"/>
        <v>3.5999999999999999E-3</v>
      </c>
      <c r="EI19" s="233" t="s">
        <v>22</v>
      </c>
      <c r="EJ19" s="34">
        <v>3.5999999999999999E-3</v>
      </c>
      <c r="EL19" t="s">
        <v>39</v>
      </c>
      <c r="EM19" s="160">
        <v>2.0000000000000001E-4</v>
      </c>
    </row>
    <row r="20" spans="1:143">
      <c r="A20" t="s">
        <v>38</v>
      </c>
      <c r="B20" s="222">
        <v>325.83999999999975</v>
      </c>
      <c r="C20" s="222">
        <v>0.56999999999999995</v>
      </c>
      <c r="D20" s="222">
        <v>263.46000000000015</v>
      </c>
      <c r="E20" s="222">
        <v>0</v>
      </c>
      <c r="F20" s="222">
        <v>127.72999999999999</v>
      </c>
      <c r="G20" s="222">
        <v>0</v>
      </c>
      <c r="H20" s="222">
        <v>0.31</v>
      </c>
      <c r="I20" s="222">
        <v>78.98</v>
      </c>
      <c r="J20" s="222">
        <v>109.36999999999998</v>
      </c>
      <c r="K20" s="222">
        <v>21.64</v>
      </c>
      <c r="L20" s="222">
        <v>419.64999999999975</v>
      </c>
      <c r="M20" s="222">
        <v>93.97999999999999</v>
      </c>
      <c r="N20" s="222">
        <v>0</v>
      </c>
      <c r="O20" s="222">
        <v>1.71</v>
      </c>
      <c r="P20" s="222">
        <v>0</v>
      </c>
      <c r="Q20" s="222">
        <v>20.880000000000006</v>
      </c>
      <c r="R20" s="222">
        <v>0.14000000000000001</v>
      </c>
      <c r="S20" s="222">
        <v>0</v>
      </c>
      <c r="T20" s="222">
        <v>0.16</v>
      </c>
      <c r="U20" s="222">
        <v>0</v>
      </c>
      <c r="V20" s="222">
        <v>0</v>
      </c>
      <c r="W20" s="222">
        <v>50.869999999999976</v>
      </c>
      <c r="X20" s="222">
        <v>72.660000000000011</v>
      </c>
      <c r="Y20" s="222">
        <v>63.659999999999954</v>
      </c>
      <c r="Z20" s="222">
        <v>0</v>
      </c>
      <c r="AA20" s="222">
        <v>0</v>
      </c>
      <c r="AB20" s="222">
        <v>0.01</v>
      </c>
      <c r="AC20" s="222">
        <v>43.58</v>
      </c>
      <c r="AD20" s="222">
        <v>0</v>
      </c>
      <c r="AE20" s="222">
        <v>0</v>
      </c>
      <c r="AF20" s="222">
        <v>0</v>
      </c>
      <c r="AG20" s="222">
        <v>0</v>
      </c>
      <c r="AH20" s="222">
        <v>0</v>
      </c>
      <c r="AI20" s="222">
        <v>0</v>
      </c>
      <c r="AJ20" s="222">
        <v>0</v>
      </c>
      <c r="AK20" s="222">
        <v>125.09000000000009</v>
      </c>
      <c r="AL20" s="222">
        <v>99.64</v>
      </c>
      <c r="AM20" s="222">
        <v>126.33000000000001</v>
      </c>
      <c r="AN20" s="222">
        <v>23042.65</v>
      </c>
      <c r="AO20" s="222">
        <v>4.32</v>
      </c>
      <c r="AP20" s="222">
        <v>206.00000000000003</v>
      </c>
      <c r="AQ20" s="222">
        <v>0</v>
      </c>
      <c r="AR20" s="222">
        <v>234.23999999999998</v>
      </c>
      <c r="AS20" s="222">
        <v>8.9099999999999966</v>
      </c>
      <c r="AT20" s="222">
        <v>0</v>
      </c>
      <c r="AU20" s="222">
        <v>279.26999999999992</v>
      </c>
      <c r="AV20" s="222">
        <v>7.84</v>
      </c>
      <c r="AW20" s="222">
        <v>0.21</v>
      </c>
      <c r="AX20" s="222">
        <v>0</v>
      </c>
      <c r="AY20" s="222">
        <v>0.59000000000000008</v>
      </c>
      <c r="AZ20" s="222">
        <v>3.76</v>
      </c>
      <c r="BA20" s="222">
        <v>0</v>
      </c>
      <c r="BB20" s="222">
        <v>0</v>
      </c>
      <c r="BC20" s="222">
        <v>217.96</v>
      </c>
      <c r="BD20" s="222">
        <v>136.4199999999999</v>
      </c>
      <c r="BE20" s="222">
        <v>1.0499999999999992</v>
      </c>
      <c r="BF20" s="222">
        <v>0</v>
      </c>
      <c r="BG20" s="222">
        <v>145.26999999999992</v>
      </c>
      <c r="BH20" s="222">
        <v>4.63</v>
      </c>
      <c r="BI20" s="222">
        <v>34.76</v>
      </c>
      <c r="BJ20" s="222">
        <v>9.6100000000000012</v>
      </c>
      <c r="BK20" s="222">
        <v>9.5500000000000007</v>
      </c>
      <c r="BL20" s="222">
        <v>189.04</v>
      </c>
      <c r="BM20" s="222">
        <v>172.67999999999995</v>
      </c>
      <c r="BN20" s="222">
        <v>26755.019999999997</v>
      </c>
      <c r="BP20" t="s">
        <v>35</v>
      </c>
      <c r="BQ20" s="222">
        <f t="shared" si="5"/>
        <v>10.459463999999992</v>
      </c>
      <c r="BR20" s="222">
        <f t="shared" si="5"/>
        <v>5.9279999999999992E-3</v>
      </c>
      <c r="BS20" s="222">
        <f t="shared" si="5"/>
        <v>6.7709220000000041</v>
      </c>
      <c r="BT20" s="222">
        <f t="shared" si="5"/>
        <v>0</v>
      </c>
      <c r="BU20" s="222">
        <f t="shared" si="5"/>
        <v>3.9724029999999995</v>
      </c>
      <c r="BV20" s="222">
        <f t="shared" si="5"/>
        <v>0</v>
      </c>
      <c r="BW20" s="222">
        <f t="shared" si="5"/>
        <v>2.6969999999999997E-3</v>
      </c>
      <c r="BX20" s="222">
        <f t="shared" si="5"/>
        <v>0.78980000000000006</v>
      </c>
      <c r="BY20" s="222">
        <f t="shared" si="5"/>
        <v>4.3747999999999995E-2</v>
      </c>
      <c r="BZ20" s="222">
        <f t="shared" si="5"/>
        <v>8.6560000000000005E-3</v>
      </c>
      <c r="CA20" s="222">
        <f t="shared" si="5"/>
        <v>6.0429599999999963</v>
      </c>
      <c r="CB20" s="222">
        <f t="shared" si="5"/>
        <v>0.43230799999999997</v>
      </c>
      <c r="CC20" s="222">
        <f t="shared" si="5"/>
        <v>0</v>
      </c>
      <c r="CD20" s="222">
        <f t="shared" si="5"/>
        <v>6.156E-3</v>
      </c>
      <c r="CE20" s="222">
        <f t="shared" si="5"/>
        <v>0</v>
      </c>
      <c r="CF20" s="222">
        <f t="shared" si="5"/>
        <v>9.8136000000000029E-2</v>
      </c>
      <c r="CG20" s="222">
        <f t="shared" si="9"/>
        <v>4.4800000000000005E-3</v>
      </c>
      <c r="CH20" s="222">
        <f t="shared" si="9"/>
        <v>0</v>
      </c>
      <c r="CI20" s="222">
        <f t="shared" si="9"/>
        <v>1.2160000000000001E-3</v>
      </c>
      <c r="CJ20" s="222">
        <f t="shared" si="9"/>
        <v>0</v>
      </c>
      <c r="CK20" s="222">
        <f t="shared" si="9"/>
        <v>0</v>
      </c>
      <c r="CL20" s="222">
        <f t="shared" si="9"/>
        <v>0.33065499999999981</v>
      </c>
      <c r="CM20" s="222">
        <f t="shared" si="9"/>
        <v>1.5113280000000002</v>
      </c>
      <c r="CN20" s="222">
        <f t="shared" si="9"/>
        <v>1.7251859999999988</v>
      </c>
      <c r="CO20" s="222">
        <f t="shared" si="9"/>
        <v>0</v>
      </c>
      <c r="CP20" s="222">
        <f t="shared" si="9"/>
        <v>0</v>
      </c>
      <c r="CQ20" s="222">
        <f t="shared" si="9"/>
        <v>7.400000000000001E-5</v>
      </c>
      <c r="CR20" s="222">
        <f t="shared" si="9"/>
        <v>0.12202399999999999</v>
      </c>
      <c r="CS20" s="222">
        <f t="shared" si="9"/>
        <v>0</v>
      </c>
      <c r="CT20" s="222">
        <f t="shared" si="9"/>
        <v>0</v>
      </c>
      <c r="CU20" s="222">
        <f t="shared" si="9"/>
        <v>0</v>
      </c>
      <c r="CV20" s="222">
        <f t="shared" si="9"/>
        <v>0</v>
      </c>
      <c r="CW20" s="222">
        <f t="shared" si="10"/>
        <v>0</v>
      </c>
      <c r="CX20" s="222">
        <f t="shared" si="10"/>
        <v>0</v>
      </c>
      <c r="CY20" s="222">
        <f t="shared" si="10"/>
        <v>0</v>
      </c>
      <c r="CZ20" s="222">
        <f t="shared" si="10"/>
        <v>0.87563000000000069</v>
      </c>
      <c r="DA20" s="222">
        <f t="shared" si="10"/>
        <v>0.55798400000000004</v>
      </c>
      <c r="DB20" s="222">
        <f t="shared" si="10"/>
        <v>1.1496030000000002</v>
      </c>
      <c r="DC20" s="222">
        <f t="shared" si="10"/>
        <v>797.27569000000005</v>
      </c>
      <c r="DD20" s="222">
        <f t="shared" si="10"/>
        <v>6.0480000000000006E-2</v>
      </c>
      <c r="DE20" s="222">
        <f t="shared" si="10"/>
        <v>2.6986000000000003</v>
      </c>
      <c r="DF20" s="222">
        <f t="shared" si="10"/>
        <v>0</v>
      </c>
      <c r="DG20" s="222">
        <f t="shared" si="10"/>
        <v>3.3964799999999999</v>
      </c>
      <c r="DH20" s="222">
        <f t="shared" si="10"/>
        <v>0.10691999999999996</v>
      </c>
      <c r="DI20" s="222">
        <f t="shared" si="10"/>
        <v>0</v>
      </c>
      <c r="DJ20" s="222">
        <f t="shared" si="10"/>
        <v>1.9269629999999995</v>
      </c>
      <c r="DK20" s="222">
        <f t="shared" si="10"/>
        <v>0.617008</v>
      </c>
      <c r="DL20" s="222">
        <f t="shared" si="10"/>
        <v>3.7799999999999997E-4</v>
      </c>
      <c r="DM20" s="222">
        <f t="shared" si="11"/>
        <v>0</v>
      </c>
      <c r="DN20" s="222">
        <f t="shared" si="11"/>
        <v>1.4101000000000002E-2</v>
      </c>
      <c r="DO20" s="222">
        <f t="shared" si="11"/>
        <v>2.256E-2</v>
      </c>
      <c r="DP20" s="222">
        <f t="shared" si="11"/>
        <v>0</v>
      </c>
      <c r="DQ20" s="222">
        <f t="shared" si="11"/>
        <v>0</v>
      </c>
      <c r="DR20" s="222">
        <f t="shared" si="11"/>
        <v>1.6782920000000001</v>
      </c>
      <c r="DS20" s="222">
        <f t="shared" si="11"/>
        <v>1.5961139999999989</v>
      </c>
      <c r="DT20" s="222">
        <f t="shared" si="11"/>
        <v>2.8349999999999977E-3</v>
      </c>
      <c r="DU20" s="222">
        <f t="shared" si="11"/>
        <v>0</v>
      </c>
      <c r="DV20" s="222">
        <f t="shared" si="11"/>
        <v>2.6003329999999987</v>
      </c>
      <c r="DW20" s="222">
        <f t="shared" si="11"/>
        <v>7.4080000000000005E-3</v>
      </c>
      <c r="DX20" s="222">
        <f t="shared" si="11"/>
        <v>5.5615999999999999E-2</v>
      </c>
      <c r="DY20" s="222">
        <f t="shared" si="11"/>
        <v>0.24986000000000003</v>
      </c>
      <c r="DZ20" s="222">
        <f t="shared" si="11"/>
        <v>3.8200000000000005E-2</v>
      </c>
      <c r="EA20" s="222">
        <f t="shared" si="11"/>
        <v>1.0019119999999999</v>
      </c>
      <c r="EB20" s="222">
        <f t="shared" si="11"/>
        <v>6.4927679999999981</v>
      </c>
      <c r="EC20" s="222">
        <f t="shared" si="6"/>
        <v>854.75387599999988</v>
      </c>
      <c r="ED20" s="34">
        <f t="shared" si="4"/>
        <v>2.0390820927970965E-4</v>
      </c>
      <c r="EE20" s="34">
        <f t="shared" si="7"/>
        <v>2.0000000000000001E-4</v>
      </c>
      <c r="EG20" s="160">
        <f t="shared" si="8"/>
        <v>2.0000000000000001E-4</v>
      </c>
      <c r="EI20" s="233" t="s">
        <v>38</v>
      </c>
      <c r="EJ20" s="34">
        <v>2.0000000000000001E-4</v>
      </c>
      <c r="EL20" t="s">
        <v>128</v>
      </c>
      <c r="EM20" s="160">
        <v>0.99999999999999989</v>
      </c>
    </row>
    <row r="21" spans="1:143">
      <c r="A21" t="s">
        <v>39</v>
      </c>
      <c r="B21" s="222">
        <v>462.0999999999998</v>
      </c>
      <c r="C21" s="222">
        <v>0.56999999999999995</v>
      </c>
      <c r="D21" s="222">
        <v>351.52999999999986</v>
      </c>
      <c r="E21" s="222">
        <v>0</v>
      </c>
      <c r="F21" s="222">
        <v>156.15999999999997</v>
      </c>
      <c r="G21" s="222">
        <v>0</v>
      </c>
      <c r="H21" s="222">
        <v>0.64</v>
      </c>
      <c r="I21" s="222">
        <v>115.75</v>
      </c>
      <c r="J21" s="222">
        <v>155.95999999999998</v>
      </c>
      <c r="K21" s="222">
        <v>30.950000000000006</v>
      </c>
      <c r="L21" s="222">
        <v>592.59999999999957</v>
      </c>
      <c r="M21" s="222">
        <v>136.43000000000004</v>
      </c>
      <c r="N21" s="222">
        <v>0</v>
      </c>
      <c r="O21" s="222">
        <v>1.79</v>
      </c>
      <c r="P21" s="222">
        <v>0</v>
      </c>
      <c r="Q21" s="222">
        <v>19.27999999999999</v>
      </c>
      <c r="R21" s="222">
        <v>0.08</v>
      </c>
      <c r="S21" s="222">
        <v>0</v>
      </c>
      <c r="T21" s="222">
        <v>0.18</v>
      </c>
      <c r="U21" s="222">
        <v>0</v>
      </c>
      <c r="V21" s="222">
        <v>0</v>
      </c>
      <c r="W21" s="222">
        <v>44.989999999999966</v>
      </c>
      <c r="X21" s="222">
        <v>66.950000000000031</v>
      </c>
      <c r="Y21" s="222">
        <v>58.99</v>
      </c>
      <c r="Z21" s="222">
        <v>0</v>
      </c>
      <c r="AA21" s="222">
        <v>0</v>
      </c>
      <c r="AB21" s="222">
        <v>0.01</v>
      </c>
      <c r="AC21" s="222">
        <v>66.929999999999993</v>
      </c>
      <c r="AD21" s="222">
        <v>0</v>
      </c>
      <c r="AE21" s="222">
        <v>0</v>
      </c>
      <c r="AF21" s="222">
        <v>0</v>
      </c>
      <c r="AG21" s="222">
        <v>0</v>
      </c>
      <c r="AH21" s="222">
        <v>0</v>
      </c>
      <c r="AI21" s="222">
        <v>0</v>
      </c>
      <c r="AJ21" s="222">
        <v>0</v>
      </c>
      <c r="AK21" s="222">
        <v>178.39</v>
      </c>
      <c r="AL21" s="222">
        <v>106.39000000000003</v>
      </c>
      <c r="AM21" s="222">
        <v>179.14000000000001</v>
      </c>
      <c r="AN21" s="222">
        <v>19491.840000000004</v>
      </c>
      <c r="AO21" s="222">
        <v>8.7899999999999974</v>
      </c>
      <c r="AP21" s="222">
        <v>189.46000000000006</v>
      </c>
      <c r="AQ21" s="222">
        <v>0</v>
      </c>
      <c r="AR21" s="222">
        <v>336.51000000000022</v>
      </c>
      <c r="AS21" s="222">
        <v>8.24</v>
      </c>
      <c r="AT21" s="222">
        <v>0</v>
      </c>
      <c r="AU21" s="222">
        <v>279.27999999999992</v>
      </c>
      <c r="AV21" s="222">
        <v>7.84</v>
      </c>
      <c r="AW21" s="222">
        <v>0.19999999999999998</v>
      </c>
      <c r="AX21" s="222">
        <v>0</v>
      </c>
      <c r="AY21" s="222">
        <v>1.85</v>
      </c>
      <c r="AZ21" s="222">
        <v>5.89</v>
      </c>
      <c r="BA21" s="222">
        <v>0</v>
      </c>
      <c r="BB21" s="222">
        <v>0</v>
      </c>
      <c r="BC21" s="222">
        <v>310.15999999999997</v>
      </c>
      <c r="BD21" s="222">
        <v>200.69000000000008</v>
      </c>
      <c r="BE21" s="222">
        <v>6.6499999999999986</v>
      </c>
      <c r="BF21" s="222">
        <v>0</v>
      </c>
      <c r="BG21" s="222">
        <v>216.54000000000005</v>
      </c>
      <c r="BH21" s="222">
        <v>5.8900000000000006</v>
      </c>
      <c r="BI21" s="222">
        <v>54.150000000000006</v>
      </c>
      <c r="BJ21" s="222">
        <v>8.2500000000000036</v>
      </c>
      <c r="BK21" s="222">
        <v>8.1900000000000031</v>
      </c>
      <c r="BL21" s="222">
        <v>196.77999999999994</v>
      </c>
      <c r="BM21" s="222">
        <v>254.12000000000003</v>
      </c>
      <c r="BN21" s="222">
        <v>24317.13</v>
      </c>
      <c r="BP21" t="s">
        <v>38</v>
      </c>
      <c r="BQ21" s="222">
        <f t="shared" si="5"/>
        <v>14.833409999999992</v>
      </c>
      <c r="BR21" s="222">
        <f t="shared" si="5"/>
        <v>5.9279999999999992E-3</v>
      </c>
      <c r="BS21" s="222">
        <f t="shared" si="5"/>
        <v>9.0343209999999967</v>
      </c>
      <c r="BT21" s="222">
        <f t="shared" si="5"/>
        <v>0</v>
      </c>
      <c r="BU21" s="222">
        <f t="shared" si="5"/>
        <v>4.8565759999999987</v>
      </c>
      <c r="BV21" s="222">
        <f t="shared" si="5"/>
        <v>0</v>
      </c>
      <c r="BW21" s="222">
        <f t="shared" si="5"/>
        <v>5.568E-3</v>
      </c>
      <c r="BX21" s="222">
        <f t="shared" si="5"/>
        <v>1.1575</v>
      </c>
      <c r="BY21" s="222">
        <f t="shared" si="5"/>
        <v>6.2383999999999995E-2</v>
      </c>
      <c r="BZ21" s="222">
        <f t="shared" si="5"/>
        <v>1.2380000000000004E-2</v>
      </c>
      <c r="CA21" s="222">
        <f t="shared" si="5"/>
        <v>8.5334399999999935</v>
      </c>
      <c r="CB21" s="222">
        <f t="shared" si="5"/>
        <v>0.62757800000000019</v>
      </c>
      <c r="CC21" s="222">
        <f t="shared" si="5"/>
        <v>0</v>
      </c>
      <c r="CD21" s="222">
        <f t="shared" si="5"/>
        <v>6.4440000000000001E-3</v>
      </c>
      <c r="CE21" s="222">
        <f t="shared" si="5"/>
        <v>0</v>
      </c>
      <c r="CF21" s="222">
        <f t="shared" si="5"/>
        <v>9.061599999999996E-2</v>
      </c>
      <c r="CG21" s="222">
        <f t="shared" si="9"/>
        <v>2.5600000000000002E-3</v>
      </c>
      <c r="CH21" s="222">
        <f t="shared" si="9"/>
        <v>0</v>
      </c>
      <c r="CI21" s="222">
        <f t="shared" si="9"/>
        <v>1.3679999999999999E-3</v>
      </c>
      <c r="CJ21" s="222">
        <f t="shared" si="9"/>
        <v>0</v>
      </c>
      <c r="CK21" s="222">
        <f t="shared" si="9"/>
        <v>0</v>
      </c>
      <c r="CL21" s="222">
        <f t="shared" si="9"/>
        <v>0.29243499999999978</v>
      </c>
      <c r="CM21" s="222">
        <f t="shared" si="9"/>
        <v>1.3925600000000007</v>
      </c>
      <c r="CN21" s="222">
        <f t="shared" si="9"/>
        <v>1.5986290000000001</v>
      </c>
      <c r="CO21" s="222">
        <f t="shared" si="9"/>
        <v>0</v>
      </c>
      <c r="CP21" s="222">
        <f t="shared" si="9"/>
        <v>0</v>
      </c>
      <c r="CQ21" s="222">
        <f t="shared" si="9"/>
        <v>7.400000000000001E-5</v>
      </c>
      <c r="CR21" s="222">
        <f t="shared" si="9"/>
        <v>0.18740399999999999</v>
      </c>
      <c r="CS21" s="222">
        <f t="shared" si="9"/>
        <v>0</v>
      </c>
      <c r="CT21" s="222">
        <f t="shared" si="9"/>
        <v>0</v>
      </c>
      <c r="CU21" s="222">
        <f t="shared" si="9"/>
        <v>0</v>
      </c>
      <c r="CV21" s="222">
        <f t="shared" si="9"/>
        <v>0</v>
      </c>
      <c r="CW21" s="222">
        <f t="shared" si="10"/>
        <v>0</v>
      </c>
      <c r="CX21" s="222">
        <f t="shared" si="10"/>
        <v>0</v>
      </c>
      <c r="CY21" s="222">
        <f t="shared" si="10"/>
        <v>0</v>
      </c>
      <c r="CZ21" s="222">
        <f t="shared" si="10"/>
        <v>1.2487299999999999</v>
      </c>
      <c r="DA21" s="222">
        <f t="shared" si="10"/>
        <v>0.5957840000000002</v>
      </c>
      <c r="DB21" s="222">
        <f t="shared" si="10"/>
        <v>1.6301740000000002</v>
      </c>
      <c r="DC21" s="222">
        <f t="shared" si="10"/>
        <v>674.41766400000006</v>
      </c>
      <c r="DD21" s="222">
        <f t="shared" si="10"/>
        <v>0.12305999999999996</v>
      </c>
      <c r="DE21" s="222">
        <f t="shared" si="10"/>
        <v>2.481926000000001</v>
      </c>
      <c r="DF21" s="222">
        <f t="shared" si="10"/>
        <v>0</v>
      </c>
      <c r="DG21" s="222">
        <f t="shared" si="10"/>
        <v>4.8793950000000033</v>
      </c>
      <c r="DH21" s="222">
        <f t="shared" si="10"/>
        <v>9.888000000000001E-2</v>
      </c>
      <c r="DI21" s="222">
        <f t="shared" si="10"/>
        <v>0</v>
      </c>
      <c r="DJ21" s="222">
        <f t="shared" si="10"/>
        <v>1.9270319999999994</v>
      </c>
      <c r="DK21" s="222">
        <f t="shared" si="10"/>
        <v>0.617008</v>
      </c>
      <c r="DL21" s="222">
        <f t="shared" si="10"/>
        <v>3.5999999999999997E-4</v>
      </c>
      <c r="DM21" s="222">
        <f t="shared" si="11"/>
        <v>0</v>
      </c>
      <c r="DN21" s="222">
        <f t="shared" si="11"/>
        <v>4.4215000000000004E-2</v>
      </c>
      <c r="DO21" s="222">
        <f t="shared" si="11"/>
        <v>3.5339999999999996E-2</v>
      </c>
      <c r="DP21" s="222">
        <f t="shared" si="11"/>
        <v>0</v>
      </c>
      <c r="DQ21" s="222">
        <f t="shared" si="11"/>
        <v>0</v>
      </c>
      <c r="DR21" s="222">
        <f t="shared" si="11"/>
        <v>2.3882319999999999</v>
      </c>
      <c r="DS21" s="222">
        <f t="shared" si="11"/>
        <v>2.3480730000000012</v>
      </c>
      <c r="DT21" s="222">
        <f t="shared" si="11"/>
        <v>1.7954999999999999E-2</v>
      </c>
      <c r="DU21" s="222">
        <f t="shared" si="11"/>
        <v>0</v>
      </c>
      <c r="DV21" s="222">
        <f t="shared" si="11"/>
        <v>3.8760660000000007</v>
      </c>
      <c r="DW21" s="222">
        <f t="shared" si="11"/>
        <v>9.4240000000000018E-3</v>
      </c>
      <c r="DX21" s="222">
        <f t="shared" si="11"/>
        <v>8.6640000000000009E-2</v>
      </c>
      <c r="DY21" s="222">
        <f t="shared" si="11"/>
        <v>0.21450000000000008</v>
      </c>
      <c r="DZ21" s="222">
        <f t="shared" si="11"/>
        <v>3.2760000000000011E-2</v>
      </c>
      <c r="EA21" s="222">
        <f t="shared" si="11"/>
        <v>1.0429339999999998</v>
      </c>
      <c r="EB21" s="222">
        <f t="shared" si="11"/>
        <v>9.5549120000000016</v>
      </c>
      <c r="EC21" s="222">
        <f t="shared" si="6"/>
        <v>750.37223900000026</v>
      </c>
      <c r="ED21" s="34">
        <f t="shared" si="4"/>
        <v>1.7900715497626637E-4</v>
      </c>
      <c r="EE21" s="34">
        <f t="shared" si="7"/>
        <v>2.0000000000000001E-4</v>
      </c>
      <c r="EG21" s="160">
        <f t="shared" si="8"/>
        <v>2.0000000000000001E-4</v>
      </c>
      <c r="EI21" t="s">
        <v>39</v>
      </c>
      <c r="EJ21" s="34">
        <v>2.0000000000000001E-4</v>
      </c>
    </row>
    <row r="22" spans="1:143">
      <c r="A22" s="224" t="s">
        <v>128</v>
      </c>
      <c r="B22" s="224">
        <v>2534707.73</v>
      </c>
      <c r="C22" s="224">
        <v>1104748.8099999998</v>
      </c>
      <c r="D22" s="224">
        <v>11136138.070000011</v>
      </c>
      <c r="E22" s="224">
        <v>1033184.8899999999</v>
      </c>
      <c r="F22" s="224">
        <v>3309985.6999999997</v>
      </c>
      <c r="G22" s="224">
        <v>1124627.17</v>
      </c>
      <c r="H22" s="224">
        <v>1329565.3999999999</v>
      </c>
      <c r="I22" s="224">
        <v>532894.99999999988</v>
      </c>
      <c r="J22" s="224">
        <v>855456.07</v>
      </c>
      <c r="K22" s="224">
        <v>275527.81</v>
      </c>
      <c r="L22" s="224">
        <v>3182380.5899999994</v>
      </c>
      <c r="M22" s="224">
        <v>608229.47</v>
      </c>
      <c r="N22" s="224">
        <v>7579813.5500000026</v>
      </c>
      <c r="O22" s="224">
        <v>797784.6</v>
      </c>
      <c r="P22" s="224">
        <v>3690658.1199999996</v>
      </c>
      <c r="Q22" s="224">
        <v>1006683.88</v>
      </c>
      <c r="R22" s="224">
        <v>3453973.0200000009</v>
      </c>
      <c r="S22" s="224">
        <v>2320680.080000001</v>
      </c>
      <c r="T22" s="224">
        <v>730478.62000000023</v>
      </c>
      <c r="U22" s="224">
        <v>811352.69</v>
      </c>
      <c r="V22" s="224">
        <v>1453426.69</v>
      </c>
      <c r="W22" s="224">
        <v>1831286.09</v>
      </c>
      <c r="X22" s="224">
        <v>3277711.5300000007</v>
      </c>
      <c r="Y22" s="224">
        <v>2880991.3000000007</v>
      </c>
      <c r="Z22" s="224">
        <v>994096.98000000021</v>
      </c>
      <c r="AA22" s="224">
        <v>2145290.9600000004</v>
      </c>
      <c r="AB22" s="224">
        <v>113.05000000000003</v>
      </c>
      <c r="AC22" s="224">
        <v>702077.3</v>
      </c>
      <c r="AD22" s="224">
        <v>1534410.4</v>
      </c>
      <c r="AE22" s="224">
        <v>1537826.11</v>
      </c>
      <c r="AF22" s="224">
        <v>5582984.0599999996</v>
      </c>
      <c r="AG22" s="224">
        <v>2140540.3200000003</v>
      </c>
      <c r="AH22" s="224">
        <v>12982218.409999996</v>
      </c>
      <c r="AI22" s="224">
        <v>209201.78</v>
      </c>
      <c r="AJ22" s="224">
        <v>2741634.16</v>
      </c>
      <c r="AK22" s="224">
        <v>790822.25000000012</v>
      </c>
      <c r="AL22" s="224">
        <v>737505.03</v>
      </c>
      <c r="AM22" s="224">
        <v>804095.82000000018</v>
      </c>
      <c r="AN22" s="224">
        <v>4494705.5</v>
      </c>
      <c r="AO22" s="224">
        <v>2857340.3199999989</v>
      </c>
      <c r="AP22" s="224">
        <v>1810178.3100000003</v>
      </c>
      <c r="AQ22" s="224">
        <v>4275849.3500000006</v>
      </c>
      <c r="AR22" s="224">
        <v>1704336.94</v>
      </c>
      <c r="AS22" s="224">
        <v>1239553.2499999998</v>
      </c>
      <c r="AT22" s="224">
        <v>22554.93</v>
      </c>
      <c r="AU22" s="224">
        <v>3608591.7199999993</v>
      </c>
      <c r="AV22" s="224">
        <v>2871742.8699999982</v>
      </c>
      <c r="AW22" s="224">
        <v>1330400.2799999998</v>
      </c>
      <c r="AX22" s="224">
        <v>138.18</v>
      </c>
      <c r="AY22" s="224">
        <v>3435167.4499999997</v>
      </c>
      <c r="AZ22" s="224">
        <v>908891.74000000011</v>
      </c>
      <c r="BA22" s="224">
        <v>5745330.6300000008</v>
      </c>
      <c r="BB22" s="224">
        <v>2382108.25</v>
      </c>
      <c r="BC22" s="224">
        <v>1369805.2499999998</v>
      </c>
      <c r="BD22" s="224">
        <v>1019382.8400000001</v>
      </c>
      <c r="BE22" s="224">
        <v>856066.88999999978</v>
      </c>
      <c r="BF22" s="224">
        <v>483383.70000000007</v>
      </c>
      <c r="BG22" s="224">
        <v>1012984.1500000003</v>
      </c>
      <c r="BH22" s="224">
        <v>2071807.5299999998</v>
      </c>
      <c r="BI22" s="224">
        <v>245499.05</v>
      </c>
      <c r="BJ22" s="224">
        <v>3120370.6000000006</v>
      </c>
      <c r="BK22" s="224">
        <v>3099855.75</v>
      </c>
      <c r="BL22" s="224">
        <v>2835774.01</v>
      </c>
      <c r="BM22" s="224">
        <v>2469898.1500000013</v>
      </c>
      <c r="BN22" s="224">
        <v>145036821.14999998</v>
      </c>
      <c r="BP22" s="223" t="s">
        <v>128</v>
      </c>
      <c r="BQ22" s="224">
        <f t="shared" ref="BQ22:EB22" si="12">SUM(BQ4:BQ21)</f>
        <v>81364.118132999953</v>
      </c>
      <c r="BR22" s="224">
        <f t="shared" si="12"/>
        <v>11489.387624000001</v>
      </c>
      <c r="BS22" s="224">
        <f t="shared" si="12"/>
        <v>286198.74839900021</v>
      </c>
      <c r="BT22" s="224">
        <f t="shared" si="12"/>
        <v>5682.5168949999997</v>
      </c>
      <c r="BU22" s="224">
        <f t="shared" si="12"/>
        <v>102940.55526999995</v>
      </c>
      <c r="BV22" s="224">
        <f t="shared" si="12"/>
        <v>7422.5393219999996</v>
      </c>
      <c r="BW22" s="224">
        <f t="shared" si="12"/>
        <v>11567.21898</v>
      </c>
      <c r="BX22" s="224">
        <f t="shared" si="12"/>
        <v>5328.9499999999989</v>
      </c>
      <c r="BY22" s="224">
        <f t="shared" si="12"/>
        <v>342.18242800000007</v>
      </c>
      <c r="BZ22" s="224">
        <f t="shared" si="12"/>
        <v>110.211124</v>
      </c>
      <c r="CA22" s="224">
        <f t="shared" si="12"/>
        <v>45826.280495999985</v>
      </c>
      <c r="CB22" s="224">
        <f t="shared" si="12"/>
        <v>2797.8555620000002</v>
      </c>
      <c r="CC22" s="224">
        <f t="shared" si="12"/>
        <v>496477.78752500017</v>
      </c>
      <c r="CD22" s="224">
        <f t="shared" si="12"/>
        <v>2872.0245600000003</v>
      </c>
      <c r="CE22" s="224">
        <f t="shared" si="12"/>
        <v>21774.882907999996</v>
      </c>
      <c r="CF22" s="224">
        <f t="shared" si="12"/>
        <v>4731.4142360000005</v>
      </c>
      <c r="CG22" s="224">
        <f t="shared" si="12"/>
        <v>110527.13664000001</v>
      </c>
      <c r="CH22" s="224">
        <f t="shared" si="12"/>
        <v>48734.281680000029</v>
      </c>
      <c r="CI22" s="224">
        <f t="shared" si="12"/>
        <v>5551.6375120000002</v>
      </c>
      <c r="CJ22" s="224">
        <f t="shared" si="12"/>
        <v>10466.449701</v>
      </c>
      <c r="CK22" s="224">
        <f t="shared" si="12"/>
        <v>581.370676</v>
      </c>
      <c r="CL22" s="224">
        <f t="shared" si="12"/>
        <v>11903.359585</v>
      </c>
      <c r="CM22" s="224">
        <f t="shared" si="12"/>
        <v>68176.399824000007</v>
      </c>
      <c r="CN22" s="224">
        <f t="shared" si="12"/>
        <v>78074.864229999992</v>
      </c>
      <c r="CO22" s="224">
        <f t="shared" si="12"/>
        <v>1888.7842620000004</v>
      </c>
      <c r="CP22" s="224">
        <f t="shared" si="12"/>
        <v>16089.682200000003</v>
      </c>
      <c r="CQ22" s="224">
        <f t="shared" si="12"/>
        <v>0.83657000000000015</v>
      </c>
      <c r="CR22" s="224">
        <f t="shared" si="12"/>
        <v>1965.8164400000001</v>
      </c>
      <c r="CS22" s="224">
        <f t="shared" si="12"/>
        <v>6291.0826400000005</v>
      </c>
      <c r="CT22" s="224">
        <f t="shared" si="12"/>
        <v>10611.000159000003</v>
      </c>
      <c r="CU22" s="224">
        <f t="shared" si="12"/>
        <v>294223.25996199995</v>
      </c>
      <c r="CV22" s="224">
        <f t="shared" si="12"/>
        <v>30181.618512000001</v>
      </c>
      <c r="CW22" s="224">
        <f t="shared" si="12"/>
        <v>1312502.281251</v>
      </c>
      <c r="CX22" s="224">
        <f t="shared" si="12"/>
        <v>334.722848</v>
      </c>
      <c r="CY22" s="224">
        <f t="shared" si="12"/>
        <v>19191.439120000006</v>
      </c>
      <c r="CZ22" s="224">
        <f t="shared" si="12"/>
        <v>5535.7557500000012</v>
      </c>
      <c r="DA22" s="224">
        <f t="shared" si="12"/>
        <v>4130.0281679999998</v>
      </c>
      <c r="DB22" s="224">
        <f t="shared" si="12"/>
        <v>7317.2719620000016</v>
      </c>
      <c r="DC22" s="224">
        <f t="shared" si="12"/>
        <v>155516.81029999995</v>
      </c>
      <c r="DD22" s="224">
        <f t="shared" si="12"/>
        <v>40002.764479999983</v>
      </c>
      <c r="DE22" s="224">
        <f t="shared" si="12"/>
        <v>23713.335861000003</v>
      </c>
      <c r="DF22" s="224">
        <f t="shared" si="12"/>
        <v>40620.568825000002</v>
      </c>
      <c r="DG22" s="224">
        <f t="shared" si="12"/>
        <v>24712.885630000004</v>
      </c>
      <c r="DH22" s="224">
        <f t="shared" si="12"/>
        <v>14874.638999999997</v>
      </c>
      <c r="DI22" s="224">
        <f t="shared" si="12"/>
        <v>42.854367000000003</v>
      </c>
      <c r="DJ22" s="224">
        <f t="shared" si="12"/>
        <v>24899.282868000006</v>
      </c>
      <c r="DK22" s="224">
        <f t="shared" si="12"/>
        <v>226006.16386899995</v>
      </c>
      <c r="DL22" s="224">
        <f t="shared" si="12"/>
        <v>2394.7205039999999</v>
      </c>
      <c r="DM22" s="224">
        <f t="shared" si="12"/>
        <v>0.15199800000000002</v>
      </c>
      <c r="DN22" s="224">
        <f t="shared" si="12"/>
        <v>82100.50205499999</v>
      </c>
      <c r="DO22" s="224">
        <f t="shared" si="12"/>
        <v>5453.3504400000029</v>
      </c>
      <c r="DP22" s="224">
        <f t="shared" si="12"/>
        <v>158571.12538800004</v>
      </c>
      <c r="DQ22" s="224">
        <f t="shared" si="12"/>
        <v>12625.173724999999</v>
      </c>
      <c r="DR22" s="224">
        <f t="shared" si="12"/>
        <v>10547.500425000002</v>
      </c>
      <c r="DS22" s="224">
        <f t="shared" si="12"/>
        <v>11926.779227999999</v>
      </c>
      <c r="DT22" s="224">
        <f t="shared" si="12"/>
        <v>2311.3806029999996</v>
      </c>
      <c r="DU22" s="224">
        <f t="shared" si="12"/>
        <v>1063.4441400000003</v>
      </c>
      <c r="DV22" s="224">
        <f t="shared" si="12"/>
        <v>18132.416285000003</v>
      </c>
      <c r="DW22" s="224">
        <f t="shared" si="12"/>
        <v>3314.8920480000002</v>
      </c>
      <c r="DX22" s="224">
        <f t="shared" si="12"/>
        <v>392.79848000000004</v>
      </c>
      <c r="DY22" s="224">
        <f t="shared" si="12"/>
        <v>81129.635600000038</v>
      </c>
      <c r="DZ22" s="224">
        <f t="shared" si="12"/>
        <v>12399.423000000003</v>
      </c>
      <c r="EA22" s="224">
        <f t="shared" si="12"/>
        <v>15029.602253000003</v>
      </c>
      <c r="EB22" s="224">
        <f t="shared" si="12"/>
        <v>92868.170440000031</v>
      </c>
      <c r="EC22" s="224">
        <f t="shared" ref="EC22:EE22" si="13">SUM(EC4:EC21)</f>
        <v>4191856.1249660002</v>
      </c>
      <c r="ED22" s="234">
        <f t="shared" si="13"/>
        <v>1.0000000000000002</v>
      </c>
      <c r="EE22" s="234">
        <f t="shared" si="13"/>
        <v>0.95589999999999997</v>
      </c>
      <c r="EG22" s="234">
        <f>SUM(EG4:EG21)</f>
        <v>1</v>
      </c>
      <c r="EJ22" s="34"/>
    </row>
    <row r="23" spans="1:143">
      <c r="EI23" s="233"/>
      <c r="EJ23" s="34"/>
    </row>
    <row r="24" spans="1:143">
      <c r="EI24" s="233"/>
      <c r="EJ24" s="34"/>
    </row>
    <row r="25" spans="1:143">
      <c r="EJ25" s="34"/>
    </row>
    <row r="26" spans="1:143">
      <c r="EJ26" s="34"/>
    </row>
    <row r="27" spans="1:143">
      <c r="EJ27" s="34"/>
    </row>
    <row r="28" spans="1:143">
      <c r="EJ28" s="34"/>
    </row>
  </sheetData>
  <printOptions horizontalCentered="1" verticalCentered="1"/>
  <pageMargins left="0.75" right="0.75" top="1" bottom="1" header="0.5" footer="0.5"/>
  <pageSetup scale="26" fitToWidth="4" orientation="landscape" r:id="rId2"/>
  <headerFooter alignWithMargins="0">
    <oddHeader>&amp;RKY PSC Case No. 2016-00162,
Attachment D to Staff Post Hearing Supp. DR 2</oddHeader>
  </headerFooter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workbookViewId="0">
      <selection sqref="A1:G1"/>
    </sheetView>
  </sheetViews>
  <sheetFormatPr defaultRowHeight="15"/>
  <cols>
    <col min="1" max="1" width="8.88671875" style="170"/>
    <col min="2" max="2" width="19" style="170" customWidth="1"/>
    <col min="3" max="3" width="8.88671875" style="170"/>
    <col min="4" max="4" width="12.109375" style="170" customWidth="1"/>
    <col min="5" max="5" width="12" style="170" customWidth="1"/>
    <col min="6" max="16384" width="8.88671875" style="170"/>
  </cols>
  <sheetData>
    <row r="1" spans="1:7" ht="19.2">
      <c r="A1" s="270" t="s">
        <v>252</v>
      </c>
      <c r="B1" s="270"/>
      <c r="C1" s="270"/>
      <c r="D1" s="270"/>
      <c r="E1" s="270"/>
      <c r="F1" s="270"/>
      <c r="G1" s="270"/>
    </row>
    <row r="2" spans="1:7">
      <c r="A2" s="189"/>
      <c r="B2" s="189"/>
      <c r="C2" s="189"/>
      <c r="D2" s="189"/>
      <c r="E2" s="189"/>
      <c r="F2" s="189"/>
      <c r="G2" s="189"/>
    </row>
    <row r="3" spans="1:7">
      <c r="A3" s="271" t="s">
        <v>253</v>
      </c>
      <c r="B3" s="271"/>
      <c r="C3" s="112"/>
      <c r="D3" s="271" t="s">
        <v>254</v>
      </c>
      <c r="E3" s="271"/>
      <c r="F3" s="189"/>
      <c r="G3" s="189"/>
    </row>
    <row r="4" spans="1:7">
      <c r="A4" s="271" t="s">
        <v>313</v>
      </c>
      <c r="B4" s="271"/>
      <c r="C4" s="112"/>
      <c r="D4" s="271" t="s">
        <v>269</v>
      </c>
      <c r="E4" s="271"/>
      <c r="F4" s="189"/>
      <c r="G4" s="189"/>
    </row>
    <row r="5" spans="1:7">
      <c r="A5" s="106"/>
      <c r="B5" s="106"/>
      <c r="C5" s="189"/>
      <c r="D5" s="106"/>
      <c r="E5" s="106"/>
      <c r="F5" s="189"/>
      <c r="G5" s="189"/>
    </row>
    <row r="6" spans="1:7">
      <c r="A6" s="112" t="s">
        <v>5</v>
      </c>
      <c r="B6" s="113" t="s">
        <v>6</v>
      </c>
      <c r="C6" s="114"/>
      <c r="D6" s="112" t="s">
        <v>5</v>
      </c>
      <c r="E6" s="113" t="s">
        <v>6</v>
      </c>
      <c r="F6" s="115"/>
      <c r="G6" s="113" t="s">
        <v>7</v>
      </c>
    </row>
    <row r="7" spans="1:7">
      <c r="A7" s="226" t="s">
        <v>257</v>
      </c>
      <c r="B7" s="243">
        <v>0</v>
      </c>
      <c r="C7" s="115"/>
      <c r="D7" s="226" t="s">
        <v>257</v>
      </c>
      <c r="E7" s="243">
        <v>0</v>
      </c>
      <c r="F7" s="118"/>
      <c r="G7" s="256">
        <f>E7-B7</f>
        <v>0</v>
      </c>
    </row>
    <row r="8" spans="1:7">
      <c r="A8" s="109" t="s">
        <v>11</v>
      </c>
      <c r="B8" s="109">
        <v>2.9999999999999997E-4</v>
      </c>
      <c r="C8" s="115"/>
      <c r="D8" s="116" t="s">
        <v>11</v>
      </c>
      <c r="E8" s="214">
        <v>4.0000000000000002E-4</v>
      </c>
      <c r="F8" s="118"/>
      <c r="G8" s="256">
        <f t="shared" ref="G8:G23" si="0">E8-B8</f>
        <v>1.0000000000000005E-4</v>
      </c>
    </row>
    <row r="9" spans="1:7">
      <c r="A9" s="109" t="s">
        <v>13</v>
      </c>
      <c r="B9" s="109">
        <v>4.7899999999999998E-2</v>
      </c>
      <c r="C9" s="115"/>
      <c r="D9" s="116" t="s">
        <v>13</v>
      </c>
      <c r="E9" s="214">
        <v>4.4900000000000002E-2</v>
      </c>
      <c r="F9" s="107"/>
      <c r="G9" s="256">
        <f t="shared" si="0"/>
        <v>-2.9999999999999957E-3</v>
      </c>
    </row>
    <row r="10" spans="1:7">
      <c r="A10" s="109" t="s">
        <v>14</v>
      </c>
      <c r="B10" s="109">
        <v>0.39629999999999999</v>
      </c>
      <c r="C10" s="115"/>
      <c r="D10" s="116" t="s">
        <v>14</v>
      </c>
      <c r="E10" s="214">
        <v>0.39460000000000001</v>
      </c>
      <c r="F10" s="107"/>
      <c r="G10" s="256">
        <f t="shared" si="0"/>
        <v>-1.6999999999999793E-3</v>
      </c>
    </row>
    <row r="11" spans="1:7">
      <c r="A11" s="109" t="s">
        <v>15</v>
      </c>
      <c r="B11" s="109">
        <v>2.1399999999999999E-2</v>
      </c>
      <c r="C11" s="115"/>
      <c r="D11" s="116" t="s">
        <v>15</v>
      </c>
      <c r="E11" s="214">
        <v>2.1000000000000001E-2</v>
      </c>
      <c r="F11" s="107"/>
      <c r="G11" s="256">
        <f t="shared" si="0"/>
        <v>-3.9999999999999758E-4</v>
      </c>
    </row>
    <row r="12" spans="1:7">
      <c r="A12" s="109" t="s">
        <v>16</v>
      </c>
      <c r="B12" s="109">
        <v>0.2094</v>
      </c>
      <c r="C12" s="115"/>
      <c r="D12" s="116" t="s">
        <v>16</v>
      </c>
      <c r="E12" s="214">
        <v>0.15759999999999999</v>
      </c>
      <c r="F12" s="107"/>
      <c r="G12" s="256">
        <f t="shared" si="0"/>
        <v>-5.1800000000000013E-2</v>
      </c>
    </row>
    <row r="13" spans="1:7">
      <c r="A13" s="109" t="s">
        <v>17</v>
      </c>
      <c r="B13" s="109">
        <v>9.6799999999999997E-2</v>
      </c>
      <c r="C13" s="115"/>
      <c r="D13" s="116" t="s">
        <v>17</v>
      </c>
      <c r="E13" s="214">
        <v>9.5600000000000004E-2</v>
      </c>
      <c r="F13" s="107"/>
      <c r="G13" s="256">
        <f t="shared" si="0"/>
        <v>-1.1999999999999927E-3</v>
      </c>
    </row>
    <row r="14" spans="1:7">
      <c r="A14" s="109" t="s">
        <v>21</v>
      </c>
      <c r="B14" s="109">
        <v>9.9000000000000008E-3</v>
      </c>
      <c r="C14" s="115"/>
      <c r="D14" s="116" t="s">
        <v>21</v>
      </c>
      <c r="E14" s="214">
        <v>2.9599999999999998E-2</v>
      </c>
      <c r="F14" s="107"/>
      <c r="G14" s="256">
        <f t="shared" si="0"/>
        <v>1.9699999999999995E-2</v>
      </c>
    </row>
    <row r="15" spans="1:7">
      <c r="A15" s="120" t="s">
        <v>22</v>
      </c>
      <c r="B15" s="120">
        <v>9.4100000000000003E-2</v>
      </c>
      <c r="C15" s="121"/>
      <c r="D15" s="116" t="s">
        <v>22</v>
      </c>
      <c r="E15" s="214">
        <v>0.11660000000000001</v>
      </c>
      <c r="F15" s="123"/>
      <c r="G15" s="256">
        <f t="shared" si="0"/>
        <v>2.2500000000000006E-2</v>
      </c>
    </row>
    <row r="16" spans="1:7">
      <c r="A16" s="120" t="s">
        <v>23</v>
      </c>
      <c r="B16" s="120">
        <v>1.5E-3</v>
      </c>
      <c r="C16" s="121"/>
      <c r="D16" s="124" t="s">
        <v>23</v>
      </c>
      <c r="E16" s="217">
        <v>1.8E-3</v>
      </c>
      <c r="F16" s="123"/>
      <c r="G16" s="256">
        <f t="shared" si="0"/>
        <v>2.9999999999999992E-4</v>
      </c>
    </row>
    <row r="17" spans="1:7">
      <c r="A17" s="120" t="s">
        <v>24</v>
      </c>
      <c r="B17" s="246">
        <v>0</v>
      </c>
      <c r="C17" s="121"/>
      <c r="D17" s="124" t="s">
        <v>24</v>
      </c>
      <c r="E17" s="247">
        <v>0</v>
      </c>
      <c r="F17" s="123"/>
      <c r="G17" s="256">
        <f t="shared" si="0"/>
        <v>0</v>
      </c>
    </row>
    <row r="18" spans="1:7">
      <c r="A18" s="120" t="s">
        <v>27</v>
      </c>
      <c r="B18" s="120">
        <v>1E-4</v>
      </c>
      <c r="C18" s="121"/>
      <c r="D18" s="124" t="s">
        <v>27</v>
      </c>
      <c r="E18" s="217">
        <v>1E-4</v>
      </c>
      <c r="F18" s="123"/>
      <c r="G18" s="256">
        <f t="shared" si="0"/>
        <v>0</v>
      </c>
    </row>
    <row r="19" spans="1:7">
      <c r="A19" s="120" t="s">
        <v>30</v>
      </c>
      <c r="B19" s="120">
        <v>5.9999999999999995E-4</v>
      </c>
      <c r="C19" s="121"/>
      <c r="D19" s="124" t="s">
        <v>30</v>
      </c>
      <c r="E19" s="217">
        <v>5.9999999999999995E-4</v>
      </c>
      <c r="F19" s="123"/>
      <c r="G19" s="256">
        <f t="shared" si="0"/>
        <v>0</v>
      </c>
    </row>
    <row r="20" spans="1:7">
      <c r="A20" s="120" t="s">
        <v>31</v>
      </c>
      <c r="B20" s="120">
        <v>1E-4</v>
      </c>
      <c r="C20" s="121"/>
      <c r="D20" s="124" t="s">
        <v>31</v>
      </c>
      <c r="E20" s="217">
        <v>0</v>
      </c>
      <c r="F20" s="127"/>
      <c r="G20" s="256">
        <f t="shared" si="0"/>
        <v>-1E-4</v>
      </c>
    </row>
    <row r="21" spans="1:7">
      <c r="A21" s="120" t="s">
        <v>32</v>
      </c>
      <c r="B21" s="120">
        <v>0.1212</v>
      </c>
      <c r="C21" s="121"/>
      <c r="D21" s="124" t="s">
        <v>32</v>
      </c>
      <c r="E21" s="217">
        <v>0.1336</v>
      </c>
      <c r="F21" s="127"/>
      <c r="G21" s="256">
        <f t="shared" si="0"/>
        <v>1.2399999999999994E-2</v>
      </c>
    </row>
    <row r="22" spans="1:7">
      <c r="A22" s="109" t="s">
        <v>38</v>
      </c>
      <c r="B22" s="109">
        <v>2.0000000000000001E-4</v>
      </c>
      <c r="C22" s="115"/>
      <c r="D22" s="124" t="s">
        <v>38</v>
      </c>
      <c r="E22" s="217">
        <v>3.3E-3</v>
      </c>
      <c r="F22" s="118"/>
      <c r="G22" s="256">
        <f t="shared" si="0"/>
        <v>3.0999999999999999E-3</v>
      </c>
    </row>
    <row r="23" spans="1:7">
      <c r="A23" s="109" t="s">
        <v>39</v>
      </c>
      <c r="B23" s="109">
        <v>2.0000000000000001E-4</v>
      </c>
      <c r="C23" s="115"/>
      <c r="D23" s="124" t="s">
        <v>39</v>
      </c>
      <c r="E23" s="217">
        <v>2.9999999999999997E-4</v>
      </c>
      <c r="F23" s="118"/>
      <c r="G23" s="256">
        <f t="shared" si="0"/>
        <v>9.9999999999999964E-5</v>
      </c>
    </row>
    <row r="24" spans="1:7" ht="15.6" thickBot="1">
      <c r="A24" s="129" t="s">
        <v>41</v>
      </c>
      <c r="B24" s="257">
        <f>SUM(B7:B23)</f>
        <v>0.99999999999999989</v>
      </c>
      <c r="C24" s="189"/>
      <c r="D24" s="130" t="s">
        <v>41</v>
      </c>
      <c r="E24" s="258">
        <v>0.99999999999999989</v>
      </c>
      <c r="F24" s="189"/>
      <c r="G24" s="259">
        <f>SUM(G7:G23)</f>
        <v>2.0952206983282373E-17</v>
      </c>
    </row>
    <row r="25" spans="1:7" ht="15.6" thickTop="1">
      <c r="A25" s="189"/>
      <c r="B25" s="189"/>
      <c r="C25" s="189"/>
      <c r="D25" s="116"/>
      <c r="E25" s="251"/>
      <c r="F25" s="107"/>
      <c r="G25" s="108"/>
    </row>
    <row r="26" spans="1:7">
      <c r="A26" s="189"/>
      <c r="B26" s="189"/>
      <c r="C26" s="189"/>
      <c r="D26" s="116"/>
      <c r="E26" s="251"/>
      <c r="F26" s="107"/>
      <c r="G26" s="108"/>
    </row>
    <row r="27" spans="1:7">
      <c r="A27" s="132" t="s">
        <v>42</v>
      </c>
      <c r="B27" s="107" t="s">
        <v>314</v>
      </c>
      <c r="C27" s="189"/>
      <c r="D27" s="116"/>
      <c r="E27" s="251"/>
      <c r="F27" s="107"/>
      <c r="G27" s="108"/>
    </row>
    <row r="28" spans="1:7">
      <c r="A28" s="132"/>
      <c r="B28" s="107" t="s">
        <v>44</v>
      </c>
      <c r="C28" s="189"/>
      <c r="D28" s="116"/>
      <c r="E28" s="251"/>
      <c r="F28" s="107"/>
      <c r="G28" s="108"/>
    </row>
    <row r="29" spans="1:7">
      <c r="A29" s="132"/>
      <c r="B29" s="107" t="s">
        <v>45</v>
      </c>
      <c r="C29" s="189"/>
      <c r="D29" s="115"/>
      <c r="E29" s="115"/>
      <c r="F29" s="107"/>
      <c r="G29" s="108"/>
    </row>
    <row r="30" spans="1:7">
      <c r="A30" s="132" t="s">
        <v>42</v>
      </c>
      <c r="B30" s="107" t="s">
        <v>134</v>
      </c>
      <c r="C30" s="189"/>
      <c r="D30" s="115"/>
      <c r="E30" s="115"/>
      <c r="F30" s="107"/>
      <c r="G30" s="108"/>
    </row>
    <row r="31" spans="1:7">
      <c r="A31" s="132"/>
      <c r="B31" s="107" t="s">
        <v>47</v>
      </c>
      <c r="C31" s="107"/>
      <c r="D31" s="133"/>
      <c r="E31" s="133"/>
      <c r="F31" s="107"/>
      <c r="G31" s="108"/>
    </row>
    <row r="32" spans="1:7">
      <c r="A32" s="132" t="s">
        <v>42</v>
      </c>
      <c r="B32" s="107" t="s">
        <v>48</v>
      </c>
      <c r="C32" s="107"/>
      <c r="D32" s="107"/>
      <c r="E32" s="110"/>
      <c r="F32" s="107"/>
      <c r="G32" s="108"/>
    </row>
    <row r="33" spans="1:7">
      <c r="A33" s="132"/>
      <c r="B33" s="107" t="s">
        <v>49</v>
      </c>
      <c r="C33" s="123"/>
      <c r="D33" s="107"/>
      <c r="E33" s="110"/>
      <c r="F33" s="107"/>
      <c r="G33" s="134"/>
    </row>
    <row r="34" spans="1:7">
      <c r="A34" s="132" t="s">
        <v>42</v>
      </c>
      <c r="B34" s="107" t="s">
        <v>50</v>
      </c>
      <c r="C34" s="123"/>
      <c r="D34" s="107"/>
      <c r="E34" s="110"/>
      <c r="F34" s="123"/>
      <c r="G34" s="134"/>
    </row>
    <row r="35" spans="1:7">
      <c r="A35" s="132"/>
      <c r="B35" s="107" t="s">
        <v>51</v>
      </c>
      <c r="C35" s="107"/>
      <c r="D35" s="107"/>
      <c r="E35" s="110"/>
      <c r="F35" s="123"/>
      <c r="G35" s="108"/>
    </row>
    <row r="36" spans="1:7">
      <c r="A36" s="135" t="s">
        <v>42</v>
      </c>
      <c r="B36" s="123" t="s">
        <v>170</v>
      </c>
      <c r="C36" s="107"/>
      <c r="D36" s="107"/>
      <c r="E36" s="110"/>
      <c r="F36" s="123"/>
      <c r="G36" s="108"/>
    </row>
    <row r="37" spans="1:7">
      <c r="A37" s="136"/>
      <c r="B37" s="123" t="s">
        <v>53</v>
      </c>
      <c r="C37" s="107"/>
      <c r="D37" s="107"/>
      <c r="E37" s="110"/>
      <c r="F37" s="123"/>
      <c r="G37" s="108"/>
    </row>
    <row r="38" spans="1:7">
      <c r="A38" s="135" t="s">
        <v>42</v>
      </c>
      <c r="B38" s="123" t="s">
        <v>143</v>
      </c>
      <c r="C38" s="107"/>
      <c r="D38" s="107"/>
      <c r="E38" s="110"/>
      <c r="F38" s="123"/>
      <c r="G38" s="108"/>
    </row>
    <row r="39" spans="1:7">
      <c r="A39" s="136"/>
      <c r="B39" s="123" t="s">
        <v>55</v>
      </c>
      <c r="C39" s="107"/>
      <c r="D39" s="107"/>
      <c r="E39" s="110"/>
      <c r="F39" s="107"/>
      <c r="G39" s="108"/>
    </row>
  </sheetData>
  <mergeCells count="5">
    <mergeCell ref="A1:G1"/>
    <mergeCell ref="A3:B3"/>
    <mergeCell ref="D3:E3"/>
    <mergeCell ref="A4:B4"/>
    <mergeCell ref="D4:E4"/>
  </mergeCells>
  <printOptions horizontalCentered="1" verticalCentered="1"/>
  <pageMargins left="0.75" right="0.75" top="1" bottom="1" header="0.5" footer="0.5"/>
  <pageSetup scale="78" fitToWidth="4" orientation="landscape" r:id="rId1"/>
  <headerFooter alignWithMargins="0">
    <oddHeader>&amp;RKY PSC Case No. 2016-00162,
Attachment D to Staff Post Hearing Supp. DR 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N22"/>
  <sheetViews>
    <sheetView workbookViewId="0">
      <pane xSplit="1" ySplit="3" topLeftCell="B4" activePane="bottomRight" state="frozen"/>
      <selection activeCell="J14" sqref="J14"/>
      <selection pane="topRight" activeCell="J14" sqref="J14"/>
      <selection pane="bottomLeft" activeCell="J14" sqref="J14"/>
      <selection pane="bottomRight" activeCell="B4" sqref="B4"/>
    </sheetView>
  </sheetViews>
  <sheetFormatPr defaultRowHeight="15"/>
  <cols>
    <col min="1" max="1" width="14.5546875" style="170" bestFit="1" customWidth="1"/>
    <col min="2" max="2" width="11.88671875" style="170" bestFit="1" customWidth="1"/>
    <col min="3" max="3" width="13.109375" style="170" bestFit="1" customWidth="1"/>
    <col min="4" max="4" width="11.88671875" style="170" bestFit="1" customWidth="1"/>
    <col min="5" max="5" width="13.109375" style="170" bestFit="1" customWidth="1"/>
    <col min="6" max="6" width="15" style="170" bestFit="1" customWidth="1"/>
    <col min="7" max="11" width="13.109375" style="170" bestFit="1" customWidth="1"/>
    <col min="12" max="16" width="11.88671875" style="170" bestFit="1" customWidth="1"/>
    <col min="17" max="21" width="13.109375" style="170" bestFit="1" customWidth="1"/>
    <col min="22" max="22" width="15" style="170" bestFit="1" customWidth="1"/>
    <col min="23" max="42" width="13.109375" style="170" bestFit="1" customWidth="1"/>
    <col min="43" max="43" width="11.88671875" style="170" bestFit="1" customWidth="1"/>
    <col min="44" max="51" width="13.109375" style="170" bestFit="1" customWidth="1"/>
    <col min="52" max="53" width="15" style="170" bestFit="1" customWidth="1"/>
    <col min="54" max="64" width="13.109375" style="170" bestFit="1" customWidth="1"/>
    <col min="65" max="65" width="15" style="170" bestFit="1" customWidth="1"/>
    <col min="66" max="75" width="13.109375" style="170" bestFit="1" customWidth="1"/>
    <col min="76" max="76" width="11.88671875" style="170" bestFit="1" customWidth="1"/>
    <col min="77" max="79" width="13.109375" style="170" bestFit="1" customWidth="1"/>
    <col min="80" max="80" width="16.109375" style="170" bestFit="1" customWidth="1"/>
    <col min="81" max="81" width="8.88671875" style="170"/>
    <col min="82" max="82" width="10.6640625" style="170" bestFit="1" customWidth="1"/>
    <col min="83" max="83" width="13.109375" style="170" bestFit="1" customWidth="1"/>
    <col min="84" max="85" width="15" style="170" bestFit="1" customWidth="1"/>
    <col min="86" max="86" width="16.109375" style="170" bestFit="1" customWidth="1"/>
    <col min="87" max="87" width="13.109375" style="170" bestFit="1" customWidth="1"/>
    <col min="88" max="89" width="15" style="170" bestFit="1" customWidth="1"/>
    <col min="90" max="94" width="13.109375" style="170" bestFit="1" customWidth="1"/>
    <col min="95" max="96" width="15" style="170" bestFit="1" customWidth="1"/>
    <col min="97" max="97" width="13.109375" style="170" bestFit="1" customWidth="1"/>
    <col min="98" max="100" width="15" style="170" bestFit="1" customWidth="1"/>
    <col min="101" max="102" width="13.109375" style="170" bestFit="1" customWidth="1"/>
    <col min="103" max="106" width="15" style="170" bestFit="1" customWidth="1"/>
    <col min="107" max="108" width="13.109375" style="170" bestFit="1" customWidth="1"/>
    <col min="109" max="114" width="15" style="170" bestFit="1" customWidth="1"/>
    <col min="115" max="115" width="13.109375" style="170" bestFit="1" customWidth="1"/>
    <col min="116" max="120" width="15" style="170" bestFit="1" customWidth="1"/>
    <col min="121" max="121" width="13.109375" style="170" bestFit="1" customWidth="1"/>
    <col min="122" max="122" width="15" style="170" bestFit="1" customWidth="1"/>
    <col min="123" max="125" width="13.109375" style="170" bestFit="1" customWidth="1"/>
    <col min="126" max="137" width="15" style="170" bestFit="1" customWidth="1"/>
    <col min="138" max="138" width="16.109375" style="170" bestFit="1" customWidth="1"/>
    <col min="139" max="141" width="15" style="170" bestFit="1" customWidth="1"/>
    <col min="142" max="142" width="13.109375" style="170" bestFit="1" customWidth="1"/>
    <col min="143" max="143" width="15" style="170" bestFit="1" customWidth="1"/>
    <col min="144" max="144" width="13.109375" style="170" bestFit="1" customWidth="1"/>
    <col min="145" max="145" width="15" style="170" bestFit="1" customWidth="1"/>
    <col min="146" max="146" width="13.109375" style="170" bestFit="1" customWidth="1"/>
    <col min="147" max="147" width="15" style="170" bestFit="1" customWidth="1"/>
    <col min="148" max="151" width="13.109375" style="170" bestFit="1" customWidth="1"/>
    <col min="152" max="153" width="15" style="170" bestFit="1" customWidth="1"/>
    <col min="154" max="154" width="12.88671875" style="170" bestFit="1" customWidth="1"/>
    <col min="155" max="155" width="15" style="170" bestFit="1" customWidth="1"/>
    <col min="156" max="156" width="13.109375" style="170" bestFit="1" customWidth="1"/>
    <col min="157" max="157" width="14" style="170" bestFit="1" customWidth="1"/>
    <col min="158" max="158" width="17.44140625" style="170" bestFit="1" customWidth="1"/>
    <col min="159" max="159" width="8.88671875" style="170"/>
    <col min="160" max="160" width="12.33203125" style="170" bestFit="1" customWidth="1"/>
    <col min="161" max="161" width="15" style="170" bestFit="1" customWidth="1"/>
    <col min="162" max="162" width="11.88671875" style="170" customWidth="1"/>
    <col min="163" max="163" width="15" style="170" bestFit="1" customWidth="1"/>
    <col min="164" max="164" width="16.109375" style="170" bestFit="1" customWidth="1"/>
    <col min="165" max="168" width="15" style="170" bestFit="1" customWidth="1"/>
    <col min="169" max="169" width="13.109375" style="170" bestFit="1" customWidth="1"/>
    <col min="170" max="170" width="11.88671875" style="170" bestFit="1" customWidth="1"/>
    <col min="171" max="174" width="13.109375" style="170" bestFit="1" customWidth="1"/>
    <col min="175" max="176" width="15" style="170" bestFit="1" customWidth="1"/>
    <col min="177" max="177" width="13.109375" style="170" bestFit="1" customWidth="1"/>
    <col min="178" max="179" width="15" style="170" bestFit="1" customWidth="1"/>
    <col min="180" max="180" width="13.109375" style="170" bestFit="1" customWidth="1"/>
    <col min="181" max="181" width="9" style="170" bestFit="1" customWidth="1"/>
    <col min="182" max="182" width="12.44140625" style="170" bestFit="1" customWidth="1"/>
    <col min="183" max="183" width="11.33203125" style="170" bestFit="1" customWidth="1"/>
    <col min="184" max="184" width="11.88671875" style="170" bestFit="1" customWidth="1"/>
    <col min="185" max="190" width="12.44140625" style="170" bestFit="1" customWidth="1"/>
    <col min="191" max="191" width="15" style="170" bestFit="1" customWidth="1"/>
    <col min="192" max="192" width="13.109375" style="170" bestFit="1" customWidth="1"/>
    <col min="193" max="194" width="12.44140625" style="170" bestFit="1" customWidth="1"/>
    <col min="195" max="195" width="11.33203125" style="170" bestFit="1" customWidth="1"/>
    <col min="196" max="196" width="12.44140625" style="170" bestFit="1" customWidth="1"/>
    <col min="197" max="200" width="11.88671875" style="170" bestFit="1" customWidth="1"/>
    <col min="201" max="201" width="11.33203125" style="170" bestFit="1" customWidth="1"/>
    <col min="202" max="208" width="12.44140625" style="170" bestFit="1" customWidth="1"/>
    <col min="209" max="209" width="11.33203125" style="170" bestFit="1" customWidth="1"/>
    <col min="210" max="210" width="12.44140625" style="170" bestFit="1" customWidth="1"/>
    <col min="211" max="212" width="13.109375" style="170" bestFit="1" customWidth="1"/>
    <col min="213" max="213" width="12.44140625" style="170" bestFit="1" customWidth="1"/>
    <col min="214" max="214" width="13.6640625" style="170" bestFit="1" customWidth="1"/>
    <col min="215" max="217" width="12.44140625" style="170" bestFit="1" customWidth="1"/>
    <col min="218" max="218" width="11.88671875" style="170" bestFit="1" customWidth="1"/>
    <col min="219" max="219" width="13.109375" style="170" bestFit="1" customWidth="1"/>
    <col min="220" max="220" width="11.88671875" style="170" bestFit="1" customWidth="1"/>
    <col min="221" max="221" width="12.44140625" style="170" bestFit="1" customWidth="1"/>
    <col min="222" max="222" width="11.88671875" style="170" bestFit="1" customWidth="1"/>
    <col min="223" max="223" width="13.109375" style="170" bestFit="1" customWidth="1"/>
    <col min="224" max="226" width="11.33203125" style="170" bestFit="1" customWidth="1"/>
    <col min="227" max="227" width="11.88671875" style="170" bestFit="1" customWidth="1"/>
    <col min="228" max="229" width="12.44140625" style="170" bestFit="1" customWidth="1"/>
    <col min="230" max="230" width="10.109375" style="170" bestFit="1" customWidth="1"/>
    <col min="231" max="231" width="12.44140625" style="170" bestFit="1" customWidth="1"/>
    <col min="232" max="233" width="11.33203125" style="170" bestFit="1" customWidth="1"/>
    <col min="234" max="237" width="13.6640625" style="170" bestFit="1" customWidth="1"/>
    <col min="238" max="238" width="15" style="170" bestFit="1" customWidth="1"/>
    <col min="239" max="239" width="13.109375" style="170" bestFit="1" customWidth="1"/>
    <col min="240" max="240" width="11.109375" style="170" bestFit="1" customWidth="1"/>
    <col min="241" max="241" width="11.88671875" style="170" bestFit="1" customWidth="1"/>
    <col min="242" max="243" width="8.88671875" style="170"/>
    <col min="244" max="244" width="14.5546875" style="170" bestFit="1" customWidth="1"/>
    <col min="245" max="245" width="11.88671875" style="170" bestFit="1" customWidth="1"/>
    <col min="246" max="246" width="8.88671875" style="170"/>
    <col min="247" max="247" width="16.88671875" style="170" bestFit="1" customWidth="1"/>
    <col min="248" max="248" width="19.6640625" style="170" bestFit="1" customWidth="1"/>
    <col min="249" max="16384" width="8.88671875" style="170"/>
  </cols>
  <sheetData>
    <row r="2" spans="1:248">
      <c r="FE2" s="260">
        <f>VLOOKUP(FE3,'[1]ARENA ALLOCATION'!$T$3:$U$80,2,FALSE)</f>
        <v>2.6599999999999999E-2</v>
      </c>
      <c r="FF2" s="260">
        <f>VLOOKUP(FF3,'[1]ARENA ALLOCATION'!$T$3:$U$80,2,FALSE)</f>
        <v>2.3E-3</v>
      </c>
      <c r="FG2" s="260">
        <f>VLOOKUP(FG3,'[1]ARENA ALLOCATION'!$T$3:$U$80,2,FALSE)</f>
        <v>1.5299999999999999E-2</v>
      </c>
      <c r="FH2" s="260">
        <f>VLOOKUP(FH3,'[1]ARENA ALLOCATION'!$T$3:$U$80,2,FALSE)</f>
        <v>2.6800000000000001E-2</v>
      </c>
      <c r="FI2" s="260">
        <f>VLOOKUP(FI3,'[1]ARENA ALLOCATION'!$T$3:$U$80,2,FALSE)</f>
        <v>8.0999999999999996E-3</v>
      </c>
      <c r="FJ2" s="260">
        <f>VLOOKUP(FJ3,'[1]ARENA ALLOCATION'!$T$3:$U$80,2,FALSE)</f>
        <v>3.1300000000000001E-2</v>
      </c>
      <c r="FK2" s="260">
        <f>VLOOKUP(FK3,'[1]ARENA ALLOCATION'!$T$3:$U$80,2,FALSE)</f>
        <v>3.15E-2</v>
      </c>
      <c r="FL2" s="260">
        <f>VLOOKUP(FL3,'[1]ARENA ALLOCATION'!$T$3:$U$80,2,FALSE)</f>
        <v>5.4000000000000003E-3</v>
      </c>
      <c r="FM2" s="260">
        <f>VLOOKUP(FM3,'[1]ARENA ALLOCATION'!$T$3:$U$80,2,FALSE)</f>
        <v>3.7600000000000001E-2</v>
      </c>
      <c r="FN2" s="260">
        <f>VLOOKUP(FN3,'[1]ARENA ALLOCATION'!$T$3:$U$80,2,FALSE)</f>
        <v>0</v>
      </c>
      <c r="FO2" s="260">
        <f>VLOOKUP(FO3,'[1]ARENA ALLOCATION'!$T$3:$U$80,2,FALSE)</f>
        <v>2.7000000000000001E-3</v>
      </c>
      <c r="FP2" s="260">
        <f>VLOOKUP(FP3,'[1]ARENA ALLOCATION'!$T$3:$U$80,2,FALSE)</f>
        <v>3.5000000000000001E-3</v>
      </c>
      <c r="FQ2" s="260">
        <f>VLOOKUP(FQ3,'[1]ARENA ALLOCATION'!$T$3:$U$80,2,FALSE)</f>
        <v>1.6000000000000001E-3</v>
      </c>
      <c r="FR2" s="260">
        <f>VLOOKUP(FR3,'[1]ARENA ALLOCATION'!$T$3:$U$80,2,FALSE)</f>
        <v>1.1999999999999999E-3</v>
      </c>
      <c r="FS2" s="260">
        <f>VLOOKUP(FS3,'[1]ARENA ALLOCATION'!$T$3:$U$80,2,FALSE)</f>
        <v>0</v>
      </c>
      <c r="FT2" s="260">
        <f>VLOOKUP(FT3,'[1]ARENA ALLOCATION'!$T$3:$U$80,2,FALSE)</f>
        <v>1.83E-2</v>
      </c>
      <c r="FU2" s="260">
        <f>VLOOKUP(FU3,'[1]ARENA ALLOCATION'!$T$3:$U$80,2,FALSE)</f>
        <v>0</v>
      </c>
      <c r="FV2" s="260">
        <f>VLOOKUP(FV3,'[1]ARENA ALLOCATION'!$T$3:$U$80,2,FALSE)</f>
        <v>3.6600000000000001E-2</v>
      </c>
      <c r="FW2" s="260">
        <f>VLOOKUP(FW3,'[1]ARENA ALLOCATION'!$T$3:$U$80,2,FALSE)</f>
        <v>1.6000000000000001E-3</v>
      </c>
      <c r="FX2" s="260">
        <f>VLOOKUP(FX3,'[1]ARENA ALLOCATION'!$T$3:$U$80,2,FALSE)</f>
        <v>3.3300000000000003E-2</v>
      </c>
      <c r="FY2" s="260">
        <f>VLOOKUP(FY3,'[1]ARENA ALLOCATION'!$T$3:$U$80,2,FALSE)</f>
        <v>6.1999999999999998E-3</v>
      </c>
      <c r="FZ2" s="260">
        <f>VLOOKUP(FZ3,'[1]ARENA ALLOCATION'!$T$3:$U$80,2,FALSE)</f>
        <v>5.0000000000000001E-3</v>
      </c>
      <c r="GA2" s="260">
        <f>VLOOKUP(GA3,'[1]ARENA ALLOCATION'!$T$3:$U$80,2,FALSE)</f>
        <v>5.9999999999999995E-4</v>
      </c>
      <c r="GB2" s="260">
        <f>VLOOKUP(GB3,'[1]ARENA ALLOCATION'!$T$3:$U$80,2,FALSE)</f>
        <v>2.18E-2</v>
      </c>
      <c r="GC2" s="260">
        <f>VLOOKUP(GC3,'[1]ARENA ALLOCATION'!$T$3:$U$80,2,FALSE)</f>
        <v>4.4000000000000003E-3</v>
      </c>
      <c r="GD2" s="260">
        <f>VLOOKUP(GD3,'[1]ARENA ALLOCATION'!$T$3:$U$80,2,FALSE)</f>
        <v>1.1999999999999999E-3</v>
      </c>
      <c r="GE2" s="260">
        <f>VLOOKUP(GE3,'[1]ARENA ALLOCATION'!$T$3:$U$80,2,FALSE)</f>
        <v>2.7000000000000001E-3</v>
      </c>
      <c r="GF2" s="260">
        <f>VLOOKUP(GF3,'[1]ARENA ALLOCATION'!$T$3:$U$80,2,FALSE)</f>
        <v>1.2999999999999999E-2</v>
      </c>
      <c r="GG2" s="260">
        <f>VLOOKUP(GG3,'[1]ARENA ALLOCATION'!$T$3:$U$80,2,FALSE)</f>
        <v>2.3999999999999998E-3</v>
      </c>
      <c r="GH2" s="260">
        <f>VLOOKUP(GH3,'[1]ARENA ALLOCATION'!$T$3:$U$80,2,FALSE)</f>
        <v>3.2000000000000002E-3</v>
      </c>
      <c r="GI2" s="260">
        <f>VLOOKUP(GI3,'[1]ARENA ALLOCATION'!$T$3:$U$80,2,FALSE)</f>
        <v>1.9099999999999999E-2</v>
      </c>
      <c r="GJ2" s="260">
        <f>VLOOKUP(GJ3,'[1]ARENA ALLOCATION'!$T$3:$U$80,2,FALSE)</f>
        <v>3.0800000000000001E-2</v>
      </c>
      <c r="GK2" s="260">
        <f>VLOOKUP(GK3,'[1]ARENA ALLOCATION'!$T$3:$U$80,2,FALSE)</f>
        <v>8.0000000000000004E-4</v>
      </c>
      <c r="GL2" s="260">
        <f>VLOOKUP(GL3,'[1]ARENA ALLOCATION'!$T$3:$U$80,2,FALSE)</f>
        <v>8.8999999999999999E-3</v>
      </c>
      <c r="GM2" s="260">
        <f>VLOOKUP(GM3,'[1]ARENA ALLOCATION'!$T$3:$U$80,2,FALSE)</f>
        <v>8.0000000000000004E-4</v>
      </c>
      <c r="GN2" s="260">
        <f>VLOOKUP(GN3,'[1]ARENA ALLOCATION'!$T$3:$U$80,2,FALSE)</f>
        <v>5.0000000000000001E-3</v>
      </c>
      <c r="GO2" s="260">
        <f>VLOOKUP(GO3,'[1]ARENA ALLOCATION'!$T$3:$U$80,2,FALSE)</f>
        <v>1.41E-2</v>
      </c>
      <c r="GP2" s="260">
        <f>VLOOKUP(GP3,'[1]ARENA ALLOCATION'!$T$3:$U$80,2,FALSE)</f>
        <v>8.3000000000000001E-3</v>
      </c>
      <c r="GQ2" s="260">
        <f>VLOOKUP(GQ3,'[1]ARENA ALLOCATION'!$T$3:$U$80,2,FALSE)</f>
        <v>8.6E-3</v>
      </c>
      <c r="GR2" s="260">
        <f>VLOOKUP(GR3,'[1]ARENA ALLOCATION'!$T$3:$U$80,2,FALSE)</f>
        <v>1.0200000000000001E-2</v>
      </c>
      <c r="GS2" s="260">
        <f>VLOOKUP(GS3,'[1]ARENA ALLOCATION'!$T$3:$U$80,2,FALSE)</f>
        <v>8.0000000000000004E-4</v>
      </c>
      <c r="GT2" s="260">
        <f>VLOOKUP(GT3,'[1]ARENA ALLOCATION'!$T$3:$U$80,2,FALSE)</f>
        <v>4.0000000000000002E-4</v>
      </c>
      <c r="GU2" s="260">
        <f>VLOOKUP(GU3,'[1]ARENA ALLOCATION'!$T$3:$U$80,2,FALSE)</f>
        <v>7.0000000000000001E-3</v>
      </c>
      <c r="GV2" s="260">
        <f>VLOOKUP(GV3,'[1]ARENA ALLOCATION'!$T$3:$U$80,2,FALSE)</f>
        <v>4.7000000000000002E-3</v>
      </c>
      <c r="GW2" s="260">
        <f>VLOOKUP(GW3,'[1]ARENA ALLOCATION'!$T$3:$U$80,2,FALSE)</f>
        <v>1.49E-2</v>
      </c>
      <c r="GX2" s="260">
        <f>VLOOKUP(GX3,'[1]ARENA ALLOCATION'!$T$3:$U$80,2,FALSE)</f>
        <v>1.03E-2</v>
      </c>
      <c r="GY2" s="260">
        <f>VLOOKUP(GY3,'[1]ARENA ALLOCATION'!$T$3:$U$80,2,FALSE)</f>
        <v>1.41E-2</v>
      </c>
      <c r="GZ2" s="260">
        <f>VLOOKUP(GZ3,'[1]ARENA ALLOCATION'!$T$3:$U$80,2,FALSE)</f>
        <v>8.6E-3</v>
      </c>
      <c r="HA2" s="260">
        <f>VLOOKUP(HA3,'[1]ARENA ALLOCATION'!$T$3:$U$80,2,FALSE)</f>
        <v>6.7000000000000002E-3</v>
      </c>
      <c r="HB2" s="260">
        <f>VLOOKUP(HB3,'[1]ARENA ALLOCATION'!$T$3:$U$80,2,FALSE)</f>
        <v>1.7999999999999999E-2</v>
      </c>
      <c r="HC2" s="260">
        <f>VLOOKUP(HC3,'[1]ARENA ALLOCATION'!$T$3:$U$80,2,FALSE)</f>
        <v>7.5399999999999995E-2</v>
      </c>
      <c r="HD2" s="260">
        <f>VLOOKUP(HD3,'[1]ARENA ALLOCATION'!$T$3:$U$80,2,FALSE)</f>
        <v>4.65E-2</v>
      </c>
      <c r="HE2" s="260">
        <f>VLOOKUP(HE3,'[1]ARENA ALLOCATION'!$T$3:$U$80,2,FALSE)</f>
        <v>2.6200000000000001E-2</v>
      </c>
      <c r="HF2" s="260">
        <f>VLOOKUP(HF3,'[1]ARENA ALLOCATION'!$T$3:$U$80,2,FALSE)</f>
        <v>1.4200000000000001E-2</v>
      </c>
      <c r="HG2" s="260">
        <f>VLOOKUP(HG3,'[1]ARENA ALLOCATION'!$T$3:$U$80,2,FALSE)</f>
        <v>2.5000000000000001E-3</v>
      </c>
      <c r="HH2" s="260">
        <f>VLOOKUP(HH3,'[1]ARENA ALLOCATION'!$T$3:$U$80,2,FALSE)</f>
        <v>1.18E-2</v>
      </c>
      <c r="HI2" s="260">
        <f>VLOOKUP(HI3,'[1]ARENA ALLOCATION'!$T$3:$U$80,2,FALSE)</f>
        <v>1.6899999999999998E-2</v>
      </c>
      <c r="HJ2" s="260">
        <f>VLOOKUP(HJ3,'[1]ARENA ALLOCATION'!$T$3:$U$80,2,FALSE)</f>
        <v>8.2000000000000007E-3</v>
      </c>
      <c r="HK2" s="260">
        <f>VLOOKUP(HK3,'[1]ARENA ALLOCATION'!$T$3:$U$80,2,FALSE)</f>
        <v>8.7099999999999997E-2</v>
      </c>
      <c r="HL2" s="260">
        <f>VLOOKUP(HL3,'[1]ARENA ALLOCATION'!$T$3:$U$80,2,FALSE)</f>
        <v>9.4999999999999998E-3</v>
      </c>
      <c r="HM2" s="260">
        <f>VLOOKUP(HM3,'[1]ARENA ALLOCATION'!$T$3:$U$80,2,FALSE)</f>
        <v>2.1600000000000001E-2</v>
      </c>
      <c r="HN2" s="260">
        <f>VLOOKUP(HN3,'[1]ARENA ALLOCATION'!$T$3:$U$80,2,FALSE)</f>
        <v>7.7000000000000002E-3</v>
      </c>
      <c r="HO2" s="260">
        <f>VLOOKUP(HO3,'[1]ARENA ALLOCATION'!$T$3:$U$80,2,FALSE)</f>
        <v>3.0300000000000001E-2</v>
      </c>
      <c r="HP2" s="260">
        <f>VLOOKUP(HP3,'[1]ARENA ALLOCATION'!$T$3:$U$80,2,FALSE)</f>
        <v>1.9E-3</v>
      </c>
      <c r="HQ2" s="260">
        <f>VLOOKUP(HQ3,'[1]ARENA ALLOCATION'!$T$3:$U$80,2,FALSE)</f>
        <v>2.3E-3</v>
      </c>
      <c r="HR2" s="260">
        <f>VLOOKUP(HR3,'[1]ARENA ALLOCATION'!$T$3:$U$80,2,FALSE)</f>
        <v>2E-3</v>
      </c>
      <c r="HS2" s="260">
        <f>VLOOKUP(HS3,'[1]ARENA ALLOCATION'!$T$3:$U$80,2,FALSE)</f>
        <v>1.7999999999999999E-2</v>
      </c>
      <c r="HT2" s="260">
        <f>VLOOKUP(HT3,'[1]ARENA ALLOCATION'!$T$3:$U$80,2,FALSE)</f>
        <v>1.8599999999999998E-2</v>
      </c>
      <c r="HU2" s="260">
        <f>VLOOKUP(HU3,'[1]ARENA ALLOCATION'!$T$3:$U$80,2,FALSE)</f>
        <v>8.0000000000000004E-4</v>
      </c>
      <c r="HV2" s="260">
        <f>VLOOKUP(HV3,'[1]ARENA ALLOCATION'!$T$3:$U$80,2,FALSE)</f>
        <v>8.0000000000000004E-4</v>
      </c>
      <c r="HW2" s="260">
        <f>VLOOKUP(HW3,'[1]ARENA ALLOCATION'!$T$3:$U$80,2,FALSE)</f>
        <v>0</v>
      </c>
      <c r="HX2" s="260">
        <f>VLOOKUP(HX3,'[1]ARENA ALLOCATION'!$T$3:$U$80,2,FALSE)</f>
        <v>1.9E-3</v>
      </c>
      <c r="HY2" s="260">
        <f>VLOOKUP(HY3,'[1]ARENA ALLOCATION'!$T$3:$U$80,2,FALSE)</f>
        <v>3.0000000000000001E-3</v>
      </c>
      <c r="HZ2" s="260">
        <f>VLOOKUP(HZ3,'[1]ARENA ALLOCATION'!$T$3:$U$80,2,FALSE)</f>
        <v>1.5E-3</v>
      </c>
      <c r="IA2" s="260">
        <f>VLOOKUP(IA3,'[1]ARENA ALLOCATION'!$T$3:$U$80,2,FALSE)</f>
        <v>6.4999999999999997E-3</v>
      </c>
      <c r="IB2" s="260">
        <f>VLOOKUP(IB3,'[1]ARENA ALLOCATION'!$T$3:$U$80,2,FALSE)</f>
        <v>1.5E-3</v>
      </c>
      <c r="IC2" s="260">
        <f>VLOOKUP(IC3,'[1]ARENA ALLOCATION'!$T$3:$U$80,2,FALSE)</f>
        <v>2E-3</v>
      </c>
      <c r="ID2" s="172">
        <f>SUM(FE2:IC2)</f>
        <v>0.95499999999999985</v>
      </c>
    </row>
    <row r="3" spans="1:248">
      <c r="A3" s="238" t="s">
        <v>274</v>
      </c>
      <c r="B3" s="238" t="s">
        <v>148</v>
      </c>
      <c r="C3" s="238" t="s">
        <v>61</v>
      </c>
      <c r="D3" s="238" t="s">
        <v>275</v>
      </c>
      <c r="E3" s="238" t="s">
        <v>62</v>
      </c>
      <c r="F3" s="238" t="s">
        <v>63</v>
      </c>
      <c r="G3" s="238" t="s">
        <v>64</v>
      </c>
      <c r="H3" s="238" t="s">
        <v>65</v>
      </c>
      <c r="I3" s="238" t="s">
        <v>276</v>
      </c>
      <c r="J3" s="238" t="s">
        <v>66</v>
      </c>
      <c r="K3" s="238" t="s">
        <v>277</v>
      </c>
      <c r="L3" s="238" t="s">
        <v>278</v>
      </c>
      <c r="M3" s="238" t="s">
        <v>68</v>
      </c>
      <c r="N3" s="238" t="s">
        <v>279</v>
      </c>
      <c r="O3" s="238" t="s">
        <v>171</v>
      </c>
      <c r="P3" s="238" t="s">
        <v>280</v>
      </c>
      <c r="Q3" s="238" t="s">
        <v>70</v>
      </c>
      <c r="R3" s="238" t="s">
        <v>71</v>
      </c>
      <c r="S3" s="238" t="s">
        <v>72</v>
      </c>
      <c r="T3" s="238" t="s">
        <v>73</v>
      </c>
      <c r="U3" s="238" t="s">
        <v>75</v>
      </c>
      <c r="V3" s="238" t="s">
        <v>76</v>
      </c>
      <c r="W3" s="238" t="s">
        <v>77</v>
      </c>
      <c r="X3" s="238" t="s">
        <v>281</v>
      </c>
      <c r="Y3" s="238" t="s">
        <v>78</v>
      </c>
      <c r="Z3" s="238" t="s">
        <v>161</v>
      </c>
      <c r="AA3" s="238" t="s">
        <v>79</v>
      </c>
      <c r="AB3" s="238" t="s">
        <v>282</v>
      </c>
      <c r="AC3" s="238" t="s">
        <v>283</v>
      </c>
      <c r="AD3" s="238" t="s">
        <v>166</v>
      </c>
      <c r="AE3" s="238" t="s">
        <v>172</v>
      </c>
      <c r="AF3" s="238" t="s">
        <v>80</v>
      </c>
      <c r="AG3" s="238" t="s">
        <v>81</v>
      </c>
      <c r="AH3" s="238" t="s">
        <v>82</v>
      </c>
      <c r="AI3" s="238" t="s">
        <v>83</v>
      </c>
      <c r="AJ3" s="238" t="s">
        <v>149</v>
      </c>
      <c r="AK3" s="238" t="s">
        <v>150</v>
      </c>
      <c r="AL3" s="238" t="s">
        <v>86</v>
      </c>
      <c r="AM3" s="238" t="s">
        <v>87</v>
      </c>
      <c r="AN3" s="238" t="s">
        <v>88</v>
      </c>
      <c r="AO3" s="238" t="s">
        <v>151</v>
      </c>
      <c r="AP3" s="238" t="s">
        <v>90</v>
      </c>
      <c r="AQ3" s="238" t="s">
        <v>173</v>
      </c>
      <c r="AR3" s="238" t="s">
        <v>91</v>
      </c>
      <c r="AS3" s="238" t="s">
        <v>93</v>
      </c>
      <c r="AT3" s="238" t="s">
        <v>152</v>
      </c>
      <c r="AU3" s="238" t="s">
        <v>153</v>
      </c>
      <c r="AV3" s="238" t="s">
        <v>94</v>
      </c>
      <c r="AW3" s="238" t="s">
        <v>95</v>
      </c>
      <c r="AX3" s="238" t="s">
        <v>96</v>
      </c>
      <c r="AY3" s="238" t="s">
        <v>287</v>
      </c>
      <c r="AZ3" s="238" t="s">
        <v>247</v>
      </c>
      <c r="BA3" s="238" t="s">
        <v>248</v>
      </c>
      <c r="BB3" s="238" t="s">
        <v>98</v>
      </c>
      <c r="BC3" s="238" t="s">
        <v>99</v>
      </c>
      <c r="BD3" s="238" t="s">
        <v>100</v>
      </c>
      <c r="BE3" s="238" t="s">
        <v>101</v>
      </c>
      <c r="BF3" s="238" t="s">
        <v>102</v>
      </c>
      <c r="BG3" s="238" t="s">
        <v>259</v>
      </c>
      <c r="BH3" s="238" t="s">
        <v>106</v>
      </c>
      <c r="BI3" s="238" t="s">
        <v>107</v>
      </c>
      <c r="BJ3" s="238" t="s">
        <v>289</v>
      </c>
      <c r="BK3" s="238" t="s">
        <v>108</v>
      </c>
      <c r="BL3" s="238" t="s">
        <v>109</v>
      </c>
      <c r="BM3" s="238" t="s">
        <v>110</v>
      </c>
      <c r="BN3" s="238" t="s">
        <v>290</v>
      </c>
      <c r="BO3" s="238" t="s">
        <v>111</v>
      </c>
      <c r="BP3" s="238" t="s">
        <v>291</v>
      </c>
      <c r="BQ3" s="238" t="s">
        <v>113</v>
      </c>
      <c r="BR3" s="238" t="s">
        <v>114</v>
      </c>
      <c r="BS3" s="238" t="s">
        <v>250</v>
      </c>
      <c r="BT3" s="238" t="s">
        <v>115</v>
      </c>
      <c r="BU3" s="238" t="s">
        <v>116</v>
      </c>
      <c r="BV3" s="238" t="s">
        <v>117</v>
      </c>
      <c r="BW3" s="238" t="s">
        <v>118</v>
      </c>
      <c r="BX3" s="238" t="s">
        <v>315</v>
      </c>
      <c r="BY3" s="238" t="s">
        <v>292</v>
      </c>
      <c r="BZ3" s="238" t="s">
        <v>293</v>
      </c>
      <c r="CA3" s="238" t="s">
        <v>316</v>
      </c>
      <c r="CB3" s="238" t="s">
        <v>128</v>
      </c>
      <c r="CD3" s="238" t="s">
        <v>5</v>
      </c>
      <c r="CE3" s="238" t="s">
        <v>148</v>
      </c>
      <c r="CF3" s="238" t="s">
        <v>61</v>
      </c>
      <c r="CG3" s="238" t="s">
        <v>62</v>
      </c>
      <c r="CH3" s="238" t="s">
        <v>63</v>
      </c>
      <c r="CI3" s="238" t="s">
        <v>64</v>
      </c>
      <c r="CJ3" s="238" t="s">
        <v>65</v>
      </c>
      <c r="CK3" s="238" t="s">
        <v>276</v>
      </c>
      <c r="CL3" s="238" t="s">
        <v>66</v>
      </c>
      <c r="CM3" s="238" t="s">
        <v>68</v>
      </c>
      <c r="CN3" s="238" t="s">
        <v>279</v>
      </c>
      <c r="CO3" s="238" t="s">
        <v>171</v>
      </c>
      <c r="CP3" s="238" t="s">
        <v>280</v>
      </c>
      <c r="CQ3" s="238" t="s">
        <v>70</v>
      </c>
      <c r="CR3" s="238" t="s">
        <v>71</v>
      </c>
      <c r="CS3" s="238" t="s">
        <v>72</v>
      </c>
      <c r="CT3" s="238" t="s">
        <v>73</v>
      </c>
      <c r="CU3" s="238" t="s">
        <v>75</v>
      </c>
      <c r="CV3" s="238" t="s">
        <v>76</v>
      </c>
      <c r="CW3" s="238" t="s">
        <v>77</v>
      </c>
      <c r="CX3" s="238" t="s">
        <v>281</v>
      </c>
      <c r="CY3" s="238" t="s">
        <v>78</v>
      </c>
      <c r="CZ3" s="238" t="s">
        <v>161</v>
      </c>
      <c r="DA3" s="238" t="s">
        <v>79</v>
      </c>
      <c r="DB3" s="238" t="s">
        <v>282</v>
      </c>
      <c r="DC3" s="238" t="s">
        <v>283</v>
      </c>
      <c r="DD3" s="238" t="s">
        <v>166</v>
      </c>
      <c r="DE3" s="238" t="s">
        <v>172</v>
      </c>
      <c r="DF3" s="238" t="s">
        <v>80</v>
      </c>
      <c r="DG3" s="238" t="s">
        <v>81</v>
      </c>
      <c r="DH3" s="238" t="s">
        <v>82</v>
      </c>
      <c r="DI3" s="238" t="s">
        <v>83</v>
      </c>
      <c r="DJ3" s="238" t="s">
        <v>149</v>
      </c>
      <c r="DK3" s="238" t="s">
        <v>150</v>
      </c>
      <c r="DL3" s="238" t="s">
        <v>86</v>
      </c>
      <c r="DM3" s="238" t="s">
        <v>87</v>
      </c>
      <c r="DN3" s="238" t="s">
        <v>88</v>
      </c>
      <c r="DO3" s="238" t="s">
        <v>151</v>
      </c>
      <c r="DP3" s="238" t="s">
        <v>90</v>
      </c>
      <c r="DQ3" s="238" t="s">
        <v>173</v>
      </c>
      <c r="DR3" s="238" t="s">
        <v>91</v>
      </c>
      <c r="DS3" s="238" t="s">
        <v>93</v>
      </c>
      <c r="DT3" s="238" t="s">
        <v>152</v>
      </c>
      <c r="DU3" s="238" t="s">
        <v>153</v>
      </c>
      <c r="DV3" s="238" t="s">
        <v>94</v>
      </c>
      <c r="DW3" s="238" t="s">
        <v>95</v>
      </c>
      <c r="DX3" s="238" t="s">
        <v>96</v>
      </c>
      <c r="DY3" s="238" t="s">
        <v>287</v>
      </c>
      <c r="DZ3" s="238" t="s">
        <v>247</v>
      </c>
      <c r="EA3" s="238" t="s">
        <v>248</v>
      </c>
      <c r="EB3" s="238" t="s">
        <v>98</v>
      </c>
      <c r="EC3" s="238" t="s">
        <v>99</v>
      </c>
      <c r="ED3" s="238" t="s">
        <v>100</v>
      </c>
      <c r="EE3" s="238" t="s">
        <v>101</v>
      </c>
      <c r="EF3" s="238" t="s">
        <v>102</v>
      </c>
      <c r="EG3" s="238" t="s">
        <v>259</v>
      </c>
      <c r="EH3" s="238" t="s">
        <v>106</v>
      </c>
      <c r="EI3" s="238" t="s">
        <v>107</v>
      </c>
      <c r="EJ3" s="238" t="s">
        <v>289</v>
      </c>
      <c r="EK3" s="238" t="s">
        <v>108</v>
      </c>
      <c r="EL3" s="238" t="s">
        <v>109</v>
      </c>
      <c r="EM3" s="238" t="s">
        <v>110</v>
      </c>
      <c r="EN3" s="238" t="s">
        <v>290</v>
      </c>
      <c r="EO3" s="238" t="s">
        <v>111</v>
      </c>
      <c r="EP3" s="238" t="s">
        <v>291</v>
      </c>
      <c r="EQ3" s="238" t="s">
        <v>113</v>
      </c>
      <c r="ER3" s="238" t="s">
        <v>114</v>
      </c>
      <c r="ES3" s="238" t="s">
        <v>250</v>
      </c>
      <c r="ET3" s="238" t="s">
        <v>115</v>
      </c>
      <c r="EU3" s="238" t="s">
        <v>116</v>
      </c>
      <c r="EV3" s="238" t="s">
        <v>117</v>
      </c>
      <c r="EW3" s="238" t="s">
        <v>118</v>
      </c>
      <c r="EX3" s="238" t="s">
        <v>315</v>
      </c>
      <c r="EY3" s="238" t="s">
        <v>292</v>
      </c>
      <c r="EZ3" s="238" t="s">
        <v>293</v>
      </c>
      <c r="FA3" s="238" t="s">
        <v>123</v>
      </c>
      <c r="FB3" s="238" t="s">
        <v>128</v>
      </c>
      <c r="FD3" s="238" t="s">
        <v>5</v>
      </c>
      <c r="FE3" s="238" t="s">
        <v>61</v>
      </c>
      <c r="FF3" s="238" t="s">
        <v>275</v>
      </c>
      <c r="FG3" s="238" t="s">
        <v>62</v>
      </c>
      <c r="FH3" s="238" t="s">
        <v>63</v>
      </c>
      <c r="FI3" s="238" t="s">
        <v>64</v>
      </c>
      <c r="FJ3" s="238" t="s">
        <v>65</v>
      </c>
      <c r="FK3" s="238" t="s">
        <v>276</v>
      </c>
      <c r="FL3" s="238" t="s">
        <v>66</v>
      </c>
      <c r="FM3" s="238" t="s">
        <v>277</v>
      </c>
      <c r="FN3" s="238" t="s">
        <v>278</v>
      </c>
      <c r="FO3" s="238" t="s">
        <v>68</v>
      </c>
      <c r="FP3" s="238" t="s">
        <v>279</v>
      </c>
      <c r="FQ3" s="238" t="s">
        <v>171</v>
      </c>
      <c r="FR3" s="238" t="s">
        <v>280</v>
      </c>
      <c r="FS3" s="238" t="s">
        <v>70</v>
      </c>
      <c r="FT3" s="238" t="s">
        <v>71</v>
      </c>
      <c r="FU3" s="238" t="s">
        <v>72</v>
      </c>
      <c r="FV3" s="238" t="s">
        <v>73</v>
      </c>
      <c r="FW3" s="238" t="s">
        <v>75</v>
      </c>
      <c r="FX3" s="238" t="s">
        <v>76</v>
      </c>
      <c r="FY3" s="238" t="s">
        <v>77</v>
      </c>
      <c r="FZ3" s="238" t="s">
        <v>281</v>
      </c>
      <c r="GA3" s="238" t="s">
        <v>78</v>
      </c>
      <c r="GB3" s="238" t="s">
        <v>161</v>
      </c>
      <c r="GC3" s="238" t="s">
        <v>79</v>
      </c>
      <c r="GD3" s="238" t="s">
        <v>282</v>
      </c>
      <c r="GE3" s="238" t="s">
        <v>283</v>
      </c>
      <c r="GF3" s="238" t="s">
        <v>166</v>
      </c>
      <c r="GG3" s="238" t="s">
        <v>172</v>
      </c>
      <c r="GH3" s="238" t="s">
        <v>80</v>
      </c>
      <c r="GI3" s="238" t="s">
        <v>81</v>
      </c>
      <c r="GJ3" s="238" t="s">
        <v>82</v>
      </c>
      <c r="GK3" s="238" t="s">
        <v>83</v>
      </c>
      <c r="GL3" s="238" t="s">
        <v>149</v>
      </c>
      <c r="GM3" s="238" t="s">
        <v>150</v>
      </c>
      <c r="GN3" s="238" t="s">
        <v>86</v>
      </c>
      <c r="GO3" s="238" t="s">
        <v>87</v>
      </c>
      <c r="GP3" s="238" t="s">
        <v>88</v>
      </c>
      <c r="GQ3" s="238" t="s">
        <v>151</v>
      </c>
      <c r="GR3" s="238" t="s">
        <v>90</v>
      </c>
      <c r="GS3" s="238" t="s">
        <v>173</v>
      </c>
      <c r="GT3" s="238" t="s">
        <v>91</v>
      </c>
      <c r="GU3" s="238" t="s">
        <v>93</v>
      </c>
      <c r="GV3" s="238" t="s">
        <v>152</v>
      </c>
      <c r="GW3" s="238" t="s">
        <v>153</v>
      </c>
      <c r="GX3" s="238" t="s">
        <v>94</v>
      </c>
      <c r="GY3" s="238" t="s">
        <v>95</v>
      </c>
      <c r="GZ3" s="238" t="s">
        <v>96</v>
      </c>
      <c r="HA3" s="238" t="s">
        <v>287</v>
      </c>
      <c r="HB3" s="238" t="s">
        <v>247</v>
      </c>
      <c r="HC3" s="238" t="s">
        <v>248</v>
      </c>
      <c r="HD3" s="238" t="s">
        <v>98</v>
      </c>
      <c r="HE3" s="238" t="s">
        <v>99</v>
      </c>
      <c r="HF3" s="238" t="s">
        <v>100</v>
      </c>
      <c r="HG3" s="238" t="s">
        <v>101</v>
      </c>
      <c r="HH3" s="238" t="s">
        <v>102</v>
      </c>
      <c r="HI3" s="238" t="s">
        <v>259</v>
      </c>
      <c r="HJ3" s="238" t="s">
        <v>106</v>
      </c>
      <c r="HK3" s="238" t="s">
        <v>107</v>
      </c>
      <c r="HL3" s="238" t="s">
        <v>289</v>
      </c>
      <c r="HM3" s="238" t="s">
        <v>108</v>
      </c>
      <c r="HN3" s="238" t="s">
        <v>109</v>
      </c>
      <c r="HO3" s="238" t="s">
        <v>110</v>
      </c>
      <c r="HP3" s="238" t="s">
        <v>290</v>
      </c>
      <c r="HQ3" s="238" t="s">
        <v>111</v>
      </c>
      <c r="HR3" s="238" t="s">
        <v>291</v>
      </c>
      <c r="HS3" s="238" t="s">
        <v>113</v>
      </c>
      <c r="HT3" s="238" t="s">
        <v>114</v>
      </c>
      <c r="HU3" s="238" t="s">
        <v>250</v>
      </c>
      <c r="HV3" s="238" t="s">
        <v>115</v>
      </c>
      <c r="HW3" s="238" t="s">
        <v>116</v>
      </c>
      <c r="HX3" s="238" t="s">
        <v>117</v>
      </c>
      <c r="HY3" s="238" t="s">
        <v>118</v>
      </c>
      <c r="HZ3" s="238" t="s">
        <v>315</v>
      </c>
      <c r="IA3" s="238" t="s">
        <v>292</v>
      </c>
      <c r="IB3" s="238" t="s">
        <v>293</v>
      </c>
      <c r="IC3" s="238" t="s">
        <v>316</v>
      </c>
      <c r="ID3" s="238" t="s">
        <v>128</v>
      </c>
      <c r="IE3" s="239" t="s">
        <v>154</v>
      </c>
      <c r="IF3" s="239" t="s">
        <v>243</v>
      </c>
      <c r="IG3" s="239" t="s">
        <v>126</v>
      </c>
      <c r="IH3" s="239" t="s">
        <v>41</v>
      </c>
      <c r="IJ3" s="238" t="s">
        <v>274</v>
      </c>
      <c r="IK3" s="239" t="s">
        <v>6</v>
      </c>
      <c r="IM3" s="170" t="s">
        <v>274</v>
      </c>
      <c r="IN3" s="170" t="s">
        <v>260</v>
      </c>
    </row>
    <row r="4" spans="1:248">
      <c r="A4" s="170" t="s">
        <v>294</v>
      </c>
      <c r="B4" s="201"/>
      <c r="C4" s="201">
        <v>262.81</v>
      </c>
      <c r="D4" s="201">
        <v>30.340000000000003</v>
      </c>
      <c r="E4" s="201">
        <v>2582.6899999999996</v>
      </c>
      <c r="F4" s="201">
        <v>1301.809999999999</v>
      </c>
      <c r="G4" s="201"/>
      <c r="H4" s="201">
        <v>2831.99</v>
      </c>
      <c r="I4" s="201">
        <v>156.94999999999999</v>
      </c>
      <c r="J4" s="201"/>
      <c r="K4" s="201">
        <v>31.43</v>
      </c>
      <c r="L4" s="201">
        <v>76.250000000000028</v>
      </c>
      <c r="M4" s="201">
        <v>54.730000000000004</v>
      </c>
      <c r="N4" s="201">
        <v>66.160000000000011</v>
      </c>
      <c r="O4" s="201">
        <v>6.5</v>
      </c>
      <c r="P4" s="201">
        <v>44.900000000000006</v>
      </c>
      <c r="Q4" s="201"/>
      <c r="R4" s="201">
        <v>382.02</v>
      </c>
      <c r="S4" s="201">
        <v>68.170000000000016</v>
      </c>
      <c r="T4" s="201"/>
      <c r="U4" s="201"/>
      <c r="V4" s="201"/>
      <c r="W4" s="201">
        <v>23.46</v>
      </c>
      <c r="X4" s="201">
        <v>51.66</v>
      </c>
      <c r="Y4" s="201">
        <v>6.18</v>
      </c>
      <c r="Z4" s="201"/>
      <c r="AA4" s="201"/>
      <c r="AB4" s="201"/>
      <c r="AC4" s="201"/>
      <c r="AD4" s="201"/>
      <c r="AE4" s="201"/>
      <c r="AF4" s="201">
        <v>17.439999999999998</v>
      </c>
      <c r="AG4" s="201">
        <v>37.22</v>
      </c>
      <c r="AH4" s="201">
        <v>47.019999999999996</v>
      </c>
      <c r="AI4" s="201"/>
      <c r="AJ4" s="201"/>
      <c r="AK4" s="201">
        <v>108.86999999999999</v>
      </c>
      <c r="AL4" s="201"/>
      <c r="AM4" s="201"/>
      <c r="AN4" s="201"/>
      <c r="AO4" s="201"/>
      <c r="AP4" s="201"/>
      <c r="AQ4" s="201"/>
      <c r="AR4" s="201"/>
      <c r="AS4" s="201">
        <v>142.59000000000003</v>
      </c>
      <c r="AT4" s="201">
        <v>60.600000000000009</v>
      </c>
      <c r="AU4" s="201">
        <v>75.070000000000007</v>
      </c>
      <c r="AV4" s="201"/>
      <c r="AW4" s="201"/>
      <c r="AX4" s="201"/>
      <c r="AY4" s="201"/>
      <c r="AZ4" s="201"/>
      <c r="BA4" s="201"/>
      <c r="BB4" s="201"/>
      <c r="BC4" s="201"/>
      <c r="BD4" s="201">
        <v>221.48999999999998</v>
      </c>
      <c r="BE4" s="201">
        <v>83.27000000000001</v>
      </c>
      <c r="BF4" s="201"/>
      <c r="BG4" s="201">
        <v>194.95999999999998</v>
      </c>
      <c r="BH4" s="201">
        <v>180.98</v>
      </c>
      <c r="BI4" s="201">
        <v>37.33</v>
      </c>
      <c r="BJ4" s="201">
        <v>49.100000000000009</v>
      </c>
      <c r="BK4" s="201"/>
      <c r="BL4" s="201">
        <v>1.8600000000000003</v>
      </c>
      <c r="BM4" s="201"/>
      <c r="BN4" s="201"/>
      <c r="BO4" s="201"/>
      <c r="BP4" s="201"/>
      <c r="BQ4" s="201">
        <v>374.75</v>
      </c>
      <c r="BR4" s="201"/>
      <c r="BS4" s="201"/>
      <c r="BT4" s="201">
        <v>50.690000000000005</v>
      </c>
      <c r="BU4" s="201">
        <v>680.09999999999991</v>
      </c>
      <c r="BV4" s="201">
        <v>0.36000000000000004</v>
      </c>
      <c r="BW4" s="201">
        <v>97.52</v>
      </c>
      <c r="BX4" s="201">
        <v>5.4399999999999986</v>
      </c>
      <c r="BY4" s="201">
        <v>7.03</v>
      </c>
      <c r="BZ4" s="201">
        <v>87.649999999999991</v>
      </c>
      <c r="CA4" s="201">
        <v>191.96999999999989</v>
      </c>
      <c r="CB4" s="201">
        <v>10731.36</v>
      </c>
      <c r="CD4" s="170" t="s">
        <v>294</v>
      </c>
      <c r="CE4" s="201">
        <v>1.21</v>
      </c>
      <c r="CF4" s="201">
        <v>2018.6999999999985</v>
      </c>
      <c r="CG4" s="201">
        <v>12508.279999999995</v>
      </c>
      <c r="CH4" s="201">
        <v>5476.4500000000007</v>
      </c>
      <c r="CI4" s="201"/>
      <c r="CJ4" s="201">
        <v>14371.97000000001</v>
      </c>
      <c r="CK4" s="201">
        <v>1624.28</v>
      </c>
      <c r="CL4" s="201"/>
      <c r="CM4" s="201">
        <v>314.83000000000004</v>
      </c>
      <c r="CN4" s="201">
        <v>320.12</v>
      </c>
      <c r="CO4" s="201">
        <v>93.389999999999986</v>
      </c>
      <c r="CP4" s="201">
        <v>188.88000000000002</v>
      </c>
      <c r="CQ4" s="201"/>
      <c r="CR4" s="201">
        <v>1913.7400000000002</v>
      </c>
      <c r="CS4" s="201">
        <v>394.37000000000006</v>
      </c>
      <c r="CT4" s="201"/>
      <c r="CU4" s="201">
        <v>16.380000000000003</v>
      </c>
      <c r="CV4" s="201"/>
      <c r="CW4" s="201">
        <v>47.360000000000007</v>
      </c>
      <c r="CX4" s="201">
        <v>172.94000000000005</v>
      </c>
      <c r="CY4" s="201">
        <v>21.06</v>
      </c>
      <c r="CZ4" s="201"/>
      <c r="DA4" s="201"/>
      <c r="DB4" s="201"/>
      <c r="DC4" s="201"/>
      <c r="DD4" s="201"/>
      <c r="DE4" s="201"/>
      <c r="DF4" s="201">
        <v>114.54000000000003</v>
      </c>
      <c r="DG4" s="201">
        <v>160.45999999999984</v>
      </c>
      <c r="DH4" s="201">
        <v>139.34000000000012</v>
      </c>
      <c r="DI4" s="201"/>
      <c r="DJ4" s="201"/>
      <c r="DK4" s="201">
        <v>296.06000000000006</v>
      </c>
      <c r="DL4" s="201"/>
      <c r="DM4" s="201"/>
      <c r="DN4" s="201"/>
      <c r="DO4" s="201"/>
      <c r="DP4" s="201"/>
      <c r="DQ4" s="201"/>
      <c r="DR4" s="201"/>
      <c r="DS4" s="201">
        <v>546.31999999999994</v>
      </c>
      <c r="DT4" s="201">
        <v>444.44000000000034</v>
      </c>
      <c r="DU4" s="201">
        <v>474.79999999999984</v>
      </c>
      <c r="DV4" s="201"/>
      <c r="DW4" s="201"/>
      <c r="DX4" s="201"/>
      <c r="DY4" s="201"/>
      <c r="DZ4" s="201"/>
      <c r="EA4" s="201"/>
      <c r="EB4" s="201"/>
      <c r="EC4" s="201">
        <v>-10.559999999999999</v>
      </c>
      <c r="ED4" s="201">
        <v>1918.3599999999988</v>
      </c>
      <c r="EE4" s="201">
        <v>643.09999999999991</v>
      </c>
      <c r="EF4" s="201"/>
      <c r="EG4" s="201">
        <v>1086.9499999999998</v>
      </c>
      <c r="EH4" s="201">
        <v>1473.6199999999994</v>
      </c>
      <c r="EI4" s="201">
        <v>41.65</v>
      </c>
      <c r="EJ4" s="201"/>
      <c r="EK4" s="201">
        <v>11.709999999999999</v>
      </c>
      <c r="EL4" s="201"/>
      <c r="EM4" s="201"/>
      <c r="EN4" s="201"/>
      <c r="EO4" s="201"/>
      <c r="EP4" s="201">
        <v>1938.6899999999991</v>
      </c>
      <c r="EQ4" s="201">
        <v>-42.4</v>
      </c>
      <c r="ER4" s="201"/>
      <c r="ES4" s="201">
        <v>622.62000000000012</v>
      </c>
      <c r="ET4" s="201">
        <v>2265.6300000000006</v>
      </c>
      <c r="EU4" s="201"/>
      <c r="EV4" s="201">
        <v>285.30999999999995</v>
      </c>
      <c r="EW4" s="201"/>
      <c r="EX4" s="201">
        <v>63.499999999999986</v>
      </c>
      <c r="EY4" s="201">
        <v>269.74</v>
      </c>
      <c r="EZ4" s="201"/>
      <c r="FA4" s="201">
        <v>52227.839999999997</v>
      </c>
      <c r="FB4" s="201">
        <v>70695.680000000008</v>
      </c>
      <c r="FD4" s="170" t="s">
        <v>294</v>
      </c>
      <c r="FE4" s="201">
        <f>ROUND(SUM(IFERROR(INDEX($A$3:$CA$21,MATCH($FD4,$A$3:$A$21,0),MATCH(FE$3,$A$3:$CA$3,0)),0),IFERROR(INDEX($CD$3:$FA$21,MATCH($FD4,$CD$3:$CD$21,0),MATCH(FE$3,$CD$3:$FA$3,0)),0))*FE$2,2)</f>
        <v>60.69</v>
      </c>
      <c r="FF4" s="201">
        <f t="shared" ref="FF4:FV19" si="0">ROUND(SUM(IFERROR(INDEX($A$3:$CA$21,MATCH($FD4,$A$3:$A$21,0),MATCH(FF$3,$A$3:$CA$3,0)),0),IFERROR(INDEX($CD$3:$FA$21,MATCH($FD4,$CD$3:$CD$21,0),MATCH(FF$3,$CD$3:$FA$3,0)),0))*FF$2,2)</f>
        <v>7.0000000000000007E-2</v>
      </c>
      <c r="FG4" s="201">
        <f t="shared" si="0"/>
        <v>230.89</v>
      </c>
      <c r="FH4" s="201">
        <f t="shared" si="0"/>
        <v>181.66</v>
      </c>
      <c r="FI4" s="201">
        <f t="shared" si="0"/>
        <v>0</v>
      </c>
      <c r="FJ4" s="201">
        <f t="shared" si="0"/>
        <v>538.48</v>
      </c>
      <c r="FK4" s="201">
        <f t="shared" si="0"/>
        <v>56.11</v>
      </c>
      <c r="FL4" s="201">
        <f t="shared" si="0"/>
        <v>0</v>
      </c>
      <c r="FM4" s="201">
        <f t="shared" si="0"/>
        <v>1.18</v>
      </c>
      <c r="FN4" s="201">
        <f t="shared" si="0"/>
        <v>0</v>
      </c>
      <c r="FO4" s="201">
        <f t="shared" si="0"/>
        <v>1</v>
      </c>
      <c r="FP4" s="201">
        <f t="shared" si="0"/>
        <v>1.35</v>
      </c>
      <c r="FQ4" s="201">
        <f t="shared" si="0"/>
        <v>0.16</v>
      </c>
      <c r="FR4" s="201">
        <f t="shared" si="0"/>
        <v>0.28000000000000003</v>
      </c>
      <c r="FS4" s="201">
        <f t="shared" si="0"/>
        <v>0</v>
      </c>
      <c r="FT4" s="201">
        <f t="shared" si="0"/>
        <v>42.01</v>
      </c>
      <c r="FU4" s="201">
        <f t="shared" si="0"/>
        <v>0</v>
      </c>
      <c r="FV4" s="201">
        <f t="shared" si="0"/>
        <v>0</v>
      </c>
      <c r="FW4" s="201">
        <f>ROUND(SUM(U4,CU4,FA4)*FW$2,2)</f>
        <v>83.59</v>
      </c>
      <c r="FX4" s="201">
        <f>ROUND(SUM(IFERROR(INDEX($A$3:$CA$21,MATCH($FD4,$A$3:$A$21,0),MATCH(FX$3,$A$3:$CA$3,0)),0),IFERROR(INDEX($CD$3:$FA$21,MATCH($FD4,$CD$3:$CD$21,0),MATCH(FX$3,$CD$3:$FA$3,0)),0))*FX$2,2)</f>
        <v>0</v>
      </c>
      <c r="FY4" s="201">
        <f t="shared" ref="FY4:GN19" si="1">ROUND(SUM(IFERROR(INDEX($A$3:$CA$21,MATCH($FD4,$A$3:$A$21,0),MATCH(FY$3,$A$3:$CA$3,0)),0),IFERROR(INDEX($CD$3:$FA$21,MATCH($FD4,$CD$3:$CD$21,0),MATCH(FY$3,$CD$3:$FA$3,0)),0))*FY$2,2)</f>
        <v>0.44</v>
      </c>
      <c r="FZ4" s="201">
        <f t="shared" si="1"/>
        <v>1.1200000000000001</v>
      </c>
      <c r="GA4" s="201">
        <f t="shared" si="1"/>
        <v>0.02</v>
      </c>
      <c r="GB4" s="201">
        <f t="shared" si="1"/>
        <v>0</v>
      </c>
      <c r="GC4" s="201">
        <f t="shared" si="1"/>
        <v>0</v>
      </c>
      <c r="GD4" s="201">
        <f t="shared" si="1"/>
        <v>0</v>
      </c>
      <c r="GE4" s="201">
        <f t="shared" si="1"/>
        <v>0</v>
      </c>
      <c r="GF4" s="201">
        <f t="shared" si="1"/>
        <v>0</v>
      </c>
      <c r="GG4" s="201">
        <f t="shared" si="1"/>
        <v>0</v>
      </c>
      <c r="GH4" s="201">
        <f t="shared" si="1"/>
        <v>0.42</v>
      </c>
      <c r="GI4" s="201">
        <f>ROUND(SUM(B4,CE4,AG4,DG4)*GI$2,2)</f>
        <v>3.8</v>
      </c>
      <c r="GJ4" s="201">
        <f t="shared" si="1"/>
        <v>5.74</v>
      </c>
      <c r="GK4" s="201">
        <f t="shared" si="1"/>
        <v>0</v>
      </c>
      <c r="GL4" s="201">
        <f t="shared" si="1"/>
        <v>0</v>
      </c>
      <c r="GM4" s="201">
        <f t="shared" si="1"/>
        <v>0.32</v>
      </c>
      <c r="GN4" s="201">
        <f t="shared" si="1"/>
        <v>0</v>
      </c>
      <c r="GO4" s="201">
        <f t="shared" ref="GO4:IC10" si="2">ROUND(SUM(IFERROR(INDEX($A$3:$CA$21,MATCH($FD4,$A$3:$A$21,0),MATCH(GO$3,$A$3:$CA$3,0)),0),IFERROR(INDEX($CD$3:$FA$21,MATCH($FD4,$CD$3:$CD$21,0),MATCH(GO$3,$CD$3:$FA$3,0)),0))*GO$2,2)</f>
        <v>0</v>
      </c>
      <c r="GP4" s="201">
        <f t="shared" si="2"/>
        <v>0</v>
      </c>
      <c r="GQ4" s="201">
        <f t="shared" si="2"/>
        <v>0</v>
      </c>
      <c r="GR4" s="201">
        <f t="shared" si="2"/>
        <v>0</v>
      </c>
      <c r="GS4" s="201">
        <f t="shared" si="2"/>
        <v>0</v>
      </c>
      <c r="GT4" s="201">
        <f t="shared" si="2"/>
        <v>0</v>
      </c>
      <c r="GU4" s="201">
        <f t="shared" si="2"/>
        <v>4.82</v>
      </c>
      <c r="GV4" s="201">
        <f t="shared" si="2"/>
        <v>2.37</v>
      </c>
      <c r="GW4" s="201">
        <f t="shared" si="2"/>
        <v>8.19</v>
      </c>
      <c r="GX4" s="201">
        <f t="shared" si="2"/>
        <v>0</v>
      </c>
      <c r="GY4" s="201">
        <f t="shared" si="2"/>
        <v>0</v>
      </c>
      <c r="GZ4" s="201">
        <f t="shared" si="2"/>
        <v>0</v>
      </c>
      <c r="HA4" s="201">
        <f t="shared" si="2"/>
        <v>0</v>
      </c>
      <c r="HB4" s="201">
        <f t="shared" si="2"/>
        <v>0</v>
      </c>
      <c r="HC4" s="201">
        <f t="shared" si="2"/>
        <v>0</v>
      </c>
      <c r="HD4" s="201">
        <f t="shared" si="2"/>
        <v>0</v>
      </c>
      <c r="HE4" s="201">
        <f t="shared" si="2"/>
        <v>-0.28000000000000003</v>
      </c>
      <c r="HF4" s="201">
        <f t="shared" si="2"/>
        <v>30.39</v>
      </c>
      <c r="HG4" s="201">
        <f t="shared" si="2"/>
        <v>1.82</v>
      </c>
      <c r="HH4" s="201">
        <f t="shared" si="2"/>
        <v>0</v>
      </c>
      <c r="HI4" s="201">
        <f t="shared" si="2"/>
        <v>21.66</v>
      </c>
      <c r="HJ4" s="201">
        <f t="shared" si="2"/>
        <v>13.57</v>
      </c>
      <c r="HK4" s="201">
        <f t="shared" si="2"/>
        <v>6.88</v>
      </c>
      <c r="HL4" s="201">
        <f t="shared" si="2"/>
        <v>0.47</v>
      </c>
      <c r="HM4" s="201">
        <f t="shared" si="2"/>
        <v>0.25</v>
      </c>
      <c r="HN4" s="201">
        <f t="shared" si="2"/>
        <v>0.01</v>
      </c>
      <c r="HO4" s="201">
        <f t="shared" si="2"/>
        <v>0</v>
      </c>
      <c r="HP4" s="201">
        <f t="shared" si="2"/>
        <v>0</v>
      </c>
      <c r="HQ4" s="201">
        <f t="shared" si="2"/>
        <v>0</v>
      </c>
      <c r="HR4" s="201">
        <f t="shared" si="2"/>
        <v>3.88</v>
      </c>
      <c r="HS4" s="201">
        <f t="shared" si="2"/>
        <v>5.98</v>
      </c>
      <c r="HT4" s="201">
        <f t="shared" si="2"/>
        <v>0</v>
      </c>
      <c r="HU4" s="201">
        <f t="shared" si="2"/>
        <v>0.5</v>
      </c>
      <c r="HV4" s="201">
        <f t="shared" si="2"/>
        <v>1.85</v>
      </c>
      <c r="HW4" s="201">
        <f t="shared" si="2"/>
        <v>0</v>
      </c>
      <c r="HX4" s="201">
        <f t="shared" si="2"/>
        <v>0.54</v>
      </c>
      <c r="HY4" s="201">
        <f t="shared" si="2"/>
        <v>0.28999999999999998</v>
      </c>
      <c r="HZ4" s="201">
        <f t="shared" si="2"/>
        <v>0.1</v>
      </c>
      <c r="IA4" s="201">
        <f t="shared" si="2"/>
        <v>1.8</v>
      </c>
      <c r="IB4" s="201">
        <f t="shared" si="2"/>
        <v>0.13</v>
      </c>
      <c r="IC4" s="201">
        <f t="shared" si="2"/>
        <v>0.38</v>
      </c>
      <c r="ID4" s="201">
        <f>SUM(FE4:IC4)</f>
        <v>1314.9299999999998</v>
      </c>
      <c r="IE4" s="260">
        <f>ID4/SUM($ID$4:$ID$21)</f>
        <v>4.218265713206596E-4</v>
      </c>
      <c r="IF4" s="260">
        <f>ROUND(IE4*$ID$2,4)</f>
        <v>4.0000000000000002E-4</v>
      </c>
      <c r="IH4" s="172">
        <f>IF4+IG4</f>
        <v>4.0000000000000002E-4</v>
      </c>
      <c r="IJ4" s="170" t="s">
        <v>294</v>
      </c>
      <c r="IK4" s="260">
        <v>4.0000000000000002E-4</v>
      </c>
      <c r="IM4" s="170" t="s">
        <v>294</v>
      </c>
      <c r="IN4" s="172">
        <v>4.0000000000000002E-4</v>
      </c>
    </row>
    <row r="5" spans="1:248">
      <c r="A5" s="170" t="s">
        <v>295</v>
      </c>
      <c r="B5" s="201"/>
      <c r="C5" s="201">
        <v>11664.169999999996</v>
      </c>
      <c r="D5" s="201">
        <v>1319.2800000000002</v>
      </c>
      <c r="E5" s="201">
        <v>4772.8099999999995</v>
      </c>
      <c r="F5" s="201">
        <v>48788.049999999996</v>
      </c>
      <c r="G5" s="201">
        <v>10102.060000000001</v>
      </c>
      <c r="H5" s="201">
        <v>33816.559999999998</v>
      </c>
      <c r="I5" s="201">
        <v>15428.990000000002</v>
      </c>
      <c r="J5" s="201">
        <v>10529.49</v>
      </c>
      <c r="K5" s="201">
        <v>14381.790000000005</v>
      </c>
      <c r="L5" s="201">
        <v>2280.5500000000006</v>
      </c>
      <c r="M5" s="201">
        <v>2359.6200000000003</v>
      </c>
      <c r="N5" s="201">
        <v>2867.81</v>
      </c>
      <c r="O5" s="201">
        <v>1125.8600000000001</v>
      </c>
      <c r="P5" s="201">
        <v>1946.87</v>
      </c>
      <c r="Q5" s="201">
        <v>16348.550000000003</v>
      </c>
      <c r="R5" s="201">
        <v>20348.089999999997</v>
      </c>
      <c r="S5" s="201">
        <v>2942.83</v>
      </c>
      <c r="T5" s="201">
        <v>46621.679999999986</v>
      </c>
      <c r="U5" s="201">
        <v>6443.79</v>
      </c>
      <c r="V5" s="201">
        <v>53444.489989999995</v>
      </c>
      <c r="W5" s="201">
        <v>3296.39</v>
      </c>
      <c r="X5" s="201">
        <v>4527.63</v>
      </c>
      <c r="Y5" s="201">
        <v>9819.2200000000012</v>
      </c>
      <c r="Z5" s="201">
        <v>25193.34</v>
      </c>
      <c r="AA5" s="201">
        <v>8772.5000000000018</v>
      </c>
      <c r="AB5" s="201">
        <v>66722.180000000008</v>
      </c>
      <c r="AC5" s="201">
        <v>9005.130000000001</v>
      </c>
      <c r="AD5" s="201">
        <v>7512.2900000000009</v>
      </c>
      <c r="AE5" s="201">
        <v>10081.959999999999</v>
      </c>
      <c r="AF5" s="201">
        <v>5150.8900000000012</v>
      </c>
      <c r="AG5" s="201">
        <v>12273.109999999993</v>
      </c>
      <c r="AH5" s="201">
        <v>15014.429999999998</v>
      </c>
      <c r="AI5" s="201">
        <v>7510.4100000000008</v>
      </c>
      <c r="AJ5" s="201">
        <v>16961.18</v>
      </c>
      <c r="AK5" s="201">
        <v>3951.3399999999988</v>
      </c>
      <c r="AL5" s="201">
        <v>16361.019999999993</v>
      </c>
      <c r="AM5" s="201">
        <v>8932.59</v>
      </c>
      <c r="AN5" s="201">
        <v>40674.49</v>
      </c>
      <c r="AO5" s="201">
        <v>37137.409999999989</v>
      </c>
      <c r="AP5" s="201">
        <v>11171.63</v>
      </c>
      <c r="AQ5" s="201">
        <v>2623.54</v>
      </c>
      <c r="AR5" s="201">
        <v>22848.039999999997</v>
      </c>
      <c r="AS5" s="201">
        <v>6162.83</v>
      </c>
      <c r="AT5" s="201">
        <v>4825.96</v>
      </c>
      <c r="AU5" s="201">
        <v>3231.2400000000002</v>
      </c>
      <c r="AV5" s="201">
        <v>6996.130000000001</v>
      </c>
      <c r="AW5" s="201">
        <v>20511.64</v>
      </c>
      <c r="AX5" s="201">
        <v>10803.689999999999</v>
      </c>
      <c r="AY5" s="201">
        <v>9181.31</v>
      </c>
      <c r="AZ5" s="201">
        <v>29385.499999999993</v>
      </c>
      <c r="BA5" s="201">
        <v>119985.75000000004</v>
      </c>
      <c r="BB5" s="201">
        <v>61394.240010000001</v>
      </c>
      <c r="BC5" s="201">
        <v>45287.499999999978</v>
      </c>
      <c r="BD5" s="201">
        <v>11283.32</v>
      </c>
      <c r="BE5" s="201">
        <v>3594.8799999999997</v>
      </c>
      <c r="BF5" s="201">
        <v>42775.819999999992</v>
      </c>
      <c r="BG5" s="201">
        <v>8401.9599999999991</v>
      </c>
      <c r="BH5" s="201">
        <v>20080.370000000003</v>
      </c>
      <c r="BI5" s="201">
        <v>14599.829999999996</v>
      </c>
      <c r="BJ5" s="201">
        <v>5100.7399999999989</v>
      </c>
      <c r="BK5" s="201">
        <v>49699.210000000014</v>
      </c>
      <c r="BL5" s="201">
        <v>1117.44</v>
      </c>
      <c r="BM5" s="201">
        <v>61755.670000000013</v>
      </c>
      <c r="BN5" s="201">
        <v>7515.079999999999</v>
      </c>
      <c r="BO5" s="201">
        <v>35274.270000000004</v>
      </c>
      <c r="BP5" s="201">
        <v>6891.369999999999</v>
      </c>
      <c r="BQ5" s="201">
        <v>7657.93</v>
      </c>
      <c r="BR5" s="201">
        <v>12127.600000000002</v>
      </c>
      <c r="BS5" s="201">
        <v>2491.9200000000005</v>
      </c>
      <c r="BT5" s="201">
        <v>2172.41</v>
      </c>
      <c r="BU5" s="201">
        <v>967.92</v>
      </c>
      <c r="BV5" s="201">
        <v>570.68999999999994</v>
      </c>
      <c r="BW5" s="201">
        <v>4218.2000000000007</v>
      </c>
      <c r="BX5" s="201">
        <v>2673.12</v>
      </c>
      <c r="BY5" s="201">
        <v>20720.190000000002</v>
      </c>
      <c r="BZ5" s="201">
        <v>9512.3999999999978</v>
      </c>
      <c r="CA5" s="201">
        <v>4418.9900100000023</v>
      </c>
      <c r="CB5" s="201">
        <v>1306461.1800099998</v>
      </c>
      <c r="CD5" s="170" t="s">
        <v>295</v>
      </c>
      <c r="CE5" s="201">
        <v>416.38999999999987</v>
      </c>
      <c r="CF5" s="201">
        <v>55363.689999999988</v>
      </c>
      <c r="CG5" s="201">
        <v>21008.63</v>
      </c>
      <c r="CH5" s="201">
        <v>189980.51000000033</v>
      </c>
      <c r="CI5" s="201">
        <v>47964.65</v>
      </c>
      <c r="CJ5" s="201">
        <v>150583.38000000003</v>
      </c>
      <c r="CK5" s="201">
        <v>59271.57</v>
      </c>
      <c r="CL5" s="201">
        <v>46158.81</v>
      </c>
      <c r="CM5" s="201">
        <v>11529.869999999999</v>
      </c>
      <c r="CN5" s="201">
        <v>12059.510000000004</v>
      </c>
      <c r="CO5" s="201">
        <v>3398.9100000000003</v>
      </c>
      <c r="CP5" s="201">
        <v>6905.420000000001</v>
      </c>
      <c r="CQ5" s="201">
        <v>31972.540000000005</v>
      </c>
      <c r="CR5" s="201">
        <v>76576.729999999938</v>
      </c>
      <c r="CS5" s="201">
        <v>14405.19</v>
      </c>
      <c r="CT5" s="201">
        <v>223784.32999999996</v>
      </c>
      <c r="CU5" s="201">
        <v>47609.400000000009</v>
      </c>
      <c r="CV5" s="201">
        <v>202957.67999999996</v>
      </c>
      <c r="CW5" s="201">
        <v>14590.560000000001</v>
      </c>
      <c r="CX5" s="201">
        <v>9894.380000000001</v>
      </c>
      <c r="CY5" s="201">
        <v>86183.960000000021</v>
      </c>
      <c r="CZ5" s="201">
        <v>90443.560000000027</v>
      </c>
      <c r="DA5" s="201">
        <v>31049.309999999998</v>
      </c>
      <c r="DB5" s="201">
        <v>232945.74999999991</v>
      </c>
      <c r="DC5" s="201">
        <v>21321.770000000004</v>
      </c>
      <c r="DD5" s="201">
        <v>11166.719999999998</v>
      </c>
      <c r="DE5" s="201">
        <v>69342.929999999993</v>
      </c>
      <c r="DF5" s="201">
        <v>39196.31</v>
      </c>
      <c r="DG5" s="201">
        <v>60820.569999999985</v>
      </c>
      <c r="DH5" s="201">
        <v>61084.750000000058</v>
      </c>
      <c r="DI5" s="201">
        <v>27344.349999999984</v>
      </c>
      <c r="DJ5" s="201">
        <v>72504.759999999995</v>
      </c>
      <c r="DK5" s="201">
        <v>7717.94</v>
      </c>
      <c r="DL5" s="201">
        <v>66614.37999999999</v>
      </c>
      <c r="DM5" s="201">
        <v>62620.3</v>
      </c>
      <c r="DN5" s="201">
        <v>104190.66000000003</v>
      </c>
      <c r="DO5" s="201">
        <v>142115.6</v>
      </c>
      <c r="DP5" s="201">
        <v>57900.999999999993</v>
      </c>
      <c r="DQ5" s="201">
        <v>7126.63</v>
      </c>
      <c r="DR5" s="201">
        <v>82197.169999999955</v>
      </c>
      <c r="DS5" s="201">
        <v>20347.110000000011</v>
      </c>
      <c r="DT5" s="201">
        <v>23643.48</v>
      </c>
      <c r="DU5" s="201">
        <v>17085.11</v>
      </c>
      <c r="DV5" s="201">
        <v>26611.430000000011</v>
      </c>
      <c r="DW5" s="201">
        <v>82031.700000000012</v>
      </c>
      <c r="DX5" s="201">
        <v>43156.190000000017</v>
      </c>
      <c r="DY5" s="201">
        <v>47192.67</v>
      </c>
      <c r="DZ5" s="201">
        <v>151149.55999999991</v>
      </c>
      <c r="EA5" s="201">
        <v>360878.59000000008</v>
      </c>
      <c r="EB5" s="201">
        <v>272120.08999999991</v>
      </c>
      <c r="EC5" s="201">
        <v>135698.87999999989</v>
      </c>
      <c r="ED5" s="201">
        <v>47613.049999999967</v>
      </c>
      <c r="EE5" s="201">
        <v>22849.609999999997</v>
      </c>
      <c r="EF5" s="201">
        <v>145102.09000000011</v>
      </c>
      <c r="EG5" s="201">
        <v>40238.1</v>
      </c>
      <c r="EH5" s="201">
        <v>92169.060000000056</v>
      </c>
      <c r="EI5" s="201">
        <v>98838.540000000023</v>
      </c>
      <c r="EJ5" s="201">
        <v>144675.50999999998</v>
      </c>
      <c r="EK5" s="201">
        <v>3998.5399999999991</v>
      </c>
      <c r="EL5" s="201">
        <v>230993.19</v>
      </c>
      <c r="EM5" s="201">
        <v>27322.19</v>
      </c>
      <c r="EN5" s="201">
        <v>140104.96000000002</v>
      </c>
      <c r="EO5" s="201">
        <v>10852.530000000002</v>
      </c>
      <c r="EP5" s="201">
        <v>24031.359999999986</v>
      </c>
      <c r="EQ5" s="201">
        <v>36765.339999999989</v>
      </c>
      <c r="ER5" s="201">
        <v>21226.52</v>
      </c>
      <c r="ES5" s="201">
        <v>22895.19999999999</v>
      </c>
      <c r="ET5" s="201">
        <v>3183.95</v>
      </c>
      <c r="EU5" s="201">
        <v>5124.7900000000009</v>
      </c>
      <c r="EV5" s="201">
        <v>10719.999999999998</v>
      </c>
      <c r="EW5" s="201">
        <v>1422.3999999999994</v>
      </c>
      <c r="EX5" s="201">
        <v>477.84999999999997</v>
      </c>
      <c r="EY5" s="201">
        <v>9419.44</v>
      </c>
      <c r="EZ5" s="201">
        <v>51.609999999999786</v>
      </c>
      <c r="FA5" s="201">
        <v>4880311.2100000018</v>
      </c>
      <c r="FB5" s="201">
        <v>6732468.1799999988</v>
      </c>
      <c r="FD5" s="170" t="s">
        <v>295</v>
      </c>
      <c r="FE5" s="201">
        <f t="shared" ref="FE5:FT21" si="3">ROUND(SUM(IFERROR(INDEX($A$3:$CA$21,MATCH($FD5,$A$3:$A$21,0),MATCH(FE$3,$A$3:$CA$3,0)),0),IFERROR(INDEX($CD$3:$FA$21,MATCH($FD5,$CD$3:$CD$21,0),MATCH(FE$3,$CD$3:$FA$3,0)),0))*FE$2,2)</f>
        <v>1782.94</v>
      </c>
      <c r="FF5" s="201">
        <f t="shared" si="3"/>
        <v>3.03</v>
      </c>
      <c r="FG5" s="201">
        <f t="shared" si="3"/>
        <v>394.46</v>
      </c>
      <c r="FH5" s="201">
        <f t="shared" si="3"/>
        <v>6399</v>
      </c>
      <c r="FI5" s="201">
        <f t="shared" si="3"/>
        <v>470.34</v>
      </c>
      <c r="FJ5" s="201">
        <f t="shared" si="3"/>
        <v>5771.72</v>
      </c>
      <c r="FK5" s="201">
        <f t="shared" si="3"/>
        <v>2353.0700000000002</v>
      </c>
      <c r="FL5" s="201">
        <f t="shared" si="3"/>
        <v>306.12</v>
      </c>
      <c r="FM5" s="201">
        <f t="shared" si="3"/>
        <v>540.76</v>
      </c>
      <c r="FN5" s="201">
        <f t="shared" si="3"/>
        <v>0</v>
      </c>
      <c r="FO5" s="201">
        <f t="shared" si="3"/>
        <v>37.5</v>
      </c>
      <c r="FP5" s="201">
        <f t="shared" si="3"/>
        <v>52.25</v>
      </c>
      <c r="FQ5" s="201">
        <f t="shared" si="3"/>
        <v>7.24</v>
      </c>
      <c r="FR5" s="201">
        <f t="shared" si="3"/>
        <v>10.62</v>
      </c>
      <c r="FS5" s="201">
        <f t="shared" si="3"/>
        <v>0</v>
      </c>
      <c r="FT5" s="201">
        <f t="shared" si="3"/>
        <v>1773.72</v>
      </c>
      <c r="FU5" s="201">
        <f t="shared" si="0"/>
        <v>0</v>
      </c>
      <c r="FV5" s="201">
        <f t="shared" si="0"/>
        <v>9896.86</v>
      </c>
      <c r="FW5" s="201">
        <f t="shared" ref="FW5:FW17" si="4">ROUND(SUM(U5,CU5,FA5)*FW$2,2)</f>
        <v>7894.98</v>
      </c>
      <c r="FX5" s="201">
        <f t="shared" ref="FX5:GH19" si="5">ROUND(SUM(IFERROR(INDEX($A$3:$CA$21,MATCH($FD5,$A$3:$A$21,0),MATCH(FX$3,$A$3:$CA$3,0)),0),IFERROR(INDEX($CD$3:$FA$21,MATCH($FD5,$CD$3:$CD$21,0),MATCH(FX$3,$CD$3:$FA$3,0)),0))*FX$2,2)</f>
        <v>8538.19</v>
      </c>
      <c r="FY5" s="201">
        <f t="shared" si="5"/>
        <v>110.9</v>
      </c>
      <c r="FZ5" s="201">
        <f t="shared" si="5"/>
        <v>72.11</v>
      </c>
      <c r="GA5" s="201">
        <f t="shared" si="5"/>
        <v>57.6</v>
      </c>
      <c r="GB5" s="201">
        <f t="shared" si="5"/>
        <v>2520.88</v>
      </c>
      <c r="GC5" s="201">
        <f t="shared" si="5"/>
        <v>175.22</v>
      </c>
      <c r="GD5" s="201">
        <f t="shared" si="5"/>
        <v>359.6</v>
      </c>
      <c r="GE5" s="201">
        <f t="shared" si="5"/>
        <v>81.88</v>
      </c>
      <c r="GF5" s="201">
        <f t="shared" si="5"/>
        <v>242.83</v>
      </c>
      <c r="GG5" s="201">
        <f t="shared" si="5"/>
        <v>190.62</v>
      </c>
      <c r="GH5" s="201">
        <f t="shared" si="5"/>
        <v>141.91</v>
      </c>
      <c r="GI5" s="201">
        <f t="shared" ref="GI5:GI17" si="6">ROUND(SUM(B5,CE5,AG5,DG5)*GI$2,2)</f>
        <v>1404.04</v>
      </c>
      <c r="GJ5" s="201">
        <f t="shared" si="1"/>
        <v>2343.85</v>
      </c>
      <c r="GK5" s="201">
        <f t="shared" si="1"/>
        <v>27.88</v>
      </c>
      <c r="GL5" s="201">
        <f t="shared" si="1"/>
        <v>796.25</v>
      </c>
      <c r="GM5" s="201">
        <f t="shared" si="1"/>
        <v>9.34</v>
      </c>
      <c r="GN5" s="201">
        <f t="shared" si="1"/>
        <v>414.88</v>
      </c>
      <c r="GO5" s="201">
        <f t="shared" si="2"/>
        <v>1008.9</v>
      </c>
      <c r="GP5" s="201">
        <f t="shared" si="2"/>
        <v>1202.3800000000001</v>
      </c>
      <c r="GQ5" s="201">
        <f t="shared" si="2"/>
        <v>1541.58</v>
      </c>
      <c r="GR5" s="201">
        <f t="shared" si="2"/>
        <v>704.54</v>
      </c>
      <c r="GS5" s="201">
        <f t="shared" si="2"/>
        <v>7.8</v>
      </c>
      <c r="GT5" s="201">
        <f t="shared" si="2"/>
        <v>42.02</v>
      </c>
      <c r="GU5" s="201">
        <f t="shared" si="2"/>
        <v>185.57</v>
      </c>
      <c r="GV5" s="201">
        <f t="shared" si="2"/>
        <v>133.81</v>
      </c>
      <c r="GW5" s="201">
        <f t="shared" si="2"/>
        <v>302.70999999999998</v>
      </c>
      <c r="GX5" s="201">
        <f t="shared" si="2"/>
        <v>346.16</v>
      </c>
      <c r="GY5" s="201">
        <f t="shared" si="2"/>
        <v>1445.86</v>
      </c>
      <c r="GZ5" s="201">
        <f t="shared" si="2"/>
        <v>464.05</v>
      </c>
      <c r="HA5" s="201">
        <f t="shared" si="2"/>
        <v>377.71</v>
      </c>
      <c r="HB5" s="201">
        <f t="shared" si="2"/>
        <v>3249.63</v>
      </c>
      <c r="HC5" s="201">
        <f t="shared" si="2"/>
        <v>36257.17</v>
      </c>
      <c r="HD5" s="201">
        <f t="shared" si="2"/>
        <v>15508.42</v>
      </c>
      <c r="HE5" s="201">
        <f t="shared" si="2"/>
        <v>4741.84</v>
      </c>
      <c r="HF5" s="201">
        <f t="shared" si="2"/>
        <v>836.33</v>
      </c>
      <c r="HG5" s="201">
        <f t="shared" si="2"/>
        <v>66.11</v>
      </c>
      <c r="HH5" s="201">
        <f t="shared" si="2"/>
        <v>2216.96</v>
      </c>
      <c r="HI5" s="201">
        <f t="shared" si="2"/>
        <v>822.02</v>
      </c>
      <c r="HJ5" s="201">
        <f t="shared" si="2"/>
        <v>920.45</v>
      </c>
      <c r="HK5" s="201">
        <f t="shared" si="2"/>
        <v>9880.48</v>
      </c>
      <c r="HL5" s="201">
        <f t="shared" si="2"/>
        <v>1422.87</v>
      </c>
      <c r="HM5" s="201">
        <f t="shared" si="2"/>
        <v>1159.8699999999999</v>
      </c>
      <c r="HN5" s="201">
        <f t="shared" si="2"/>
        <v>1787.25</v>
      </c>
      <c r="HO5" s="201">
        <f t="shared" si="2"/>
        <v>2699.06</v>
      </c>
      <c r="HP5" s="201">
        <f t="shared" si="2"/>
        <v>280.48</v>
      </c>
      <c r="HQ5" s="201">
        <f t="shared" si="2"/>
        <v>106.09</v>
      </c>
      <c r="HR5" s="201">
        <f t="shared" si="2"/>
        <v>61.85</v>
      </c>
      <c r="HS5" s="201">
        <f t="shared" si="2"/>
        <v>799.62</v>
      </c>
      <c r="HT5" s="201">
        <f t="shared" si="2"/>
        <v>620.39</v>
      </c>
      <c r="HU5" s="201">
        <f t="shared" si="2"/>
        <v>20.309999999999999</v>
      </c>
      <c r="HV5" s="201">
        <f t="shared" si="2"/>
        <v>4.29</v>
      </c>
      <c r="HW5" s="201">
        <f t="shared" si="2"/>
        <v>0</v>
      </c>
      <c r="HX5" s="201">
        <f t="shared" si="2"/>
        <v>21.45</v>
      </c>
      <c r="HY5" s="201">
        <f t="shared" si="2"/>
        <v>16.920000000000002</v>
      </c>
      <c r="HZ5" s="201">
        <f t="shared" si="2"/>
        <v>4.7300000000000004</v>
      </c>
      <c r="IA5" s="201">
        <f t="shared" si="2"/>
        <v>195.91</v>
      </c>
      <c r="IB5" s="201">
        <f t="shared" si="2"/>
        <v>14.35</v>
      </c>
      <c r="IC5" s="201">
        <f t="shared" si="2"/>
        <v>8.84</v>
      </c>
      <c r="ID5" s="201">
        <f t="shared" ref="ID5:ID19" si="7">SUM(FE5:IC5)</f>
        <v>146669.37000000005</v>
      </c>
      <c r="IE5" s="260">
        <f t="shared" ref="IE5:IE21" si="8">ID5/SUM($ID$4:$ID$21)</f>
        <v>4.705120231864908E-2</v>
      </c>
      <c r="IF5" s="260">
        <f t="shared" ref="IF5:IF21" si="9">ROUND(IE5*$ID$2,4)</f>
        <v>4.4900000000000002E-2</v>
      </c>
      <c r="IH5" s="172">
        <f t="shared" ref="IH5:IH21" si="10">IF5+IG5</f>
        <v>4.4900000000000002E-2</v>
      </c>
      <c r="IJ5" s="170" t="s">
        <v>295</v>
      </c>
      <c r="IK5" s="260">
        <v>4.4900000000000002E-2</v>
      </c>
      <c r="IM5" s="170" t="s">
        <v>295</v>
      </c>
      <c r="IN5" s="172">
        <v>4.4900000000000002E-2</v>
      </c>
    </row>
    <row r="6" spans="1:248">
      <c r="A6" s="170" t="s">
        <v>296</v>
      </c>
      <c r="B6" s="201"/>
      <c r="C6" s="201">
        <v>88966.480000000025</v>
      </c>
      <c r="D6" s="201">
        <v>10045.030000000001</v>
      </c>
      <c r="E6" s="201">
        <v>37753.199999999997</v>
      </c>
      <c r="F6" s="201">
        <v>425398.93999999971</v>
      </c>
      <c r="G6" s="201">
        <v>35926.57</v>
      </c>
      <c r="H6" s="201">
        <v>105150.86</v>
      </c>
      <c r="I6" s="201">
        <v>121537.97</v>
      </c>
      <c r="J6" s="201">
        <v>96649.340000000011</v>
      </c>
      <c r="K6" s="201">
        <v>115612.84999999999</v>
      </c>
      <c r="L6" s="201">
        <v>17649.170000000002</v>
      </c>
      <c r="M6" s="201">
        <v>17969.84</v>
      </c>
      <c r="N6" s="201">
        <v>21837.390000000003</v>
      </c>
      <c r="O6" s="201">
        <v>4538.9199999999992</v>
      </c>
      <c r="P6" s="201">
        <v>14824.76</v>
      </c>
      <c r="Q6" s="201">
        <v>203442.84000000005</v>
      </c>
      <c r="R6" s="201">
        <v>168827.29000000004</v>
      </c>
      <c r="S6" s="201">
        <v>22410.61</v>
      </c>
      <c r="T6" s="201">
        <v>516497.15000000008</v>
      </c>
      <c r="U6" s="201">
        <v>65285.87999999999</v>
      </c>
      <c r="V6" s="201">
        <v>532495.30000000005</v>
      </c>
      <c r="W6" s="201">
        <v>30849.68</v>
      </c>
      <c r="X6" s="201">
        <v>29058.969999999998</v>
      </c>
      <c r="Y6" s="201">
        <v>79248.849990000002</v>
      </c>
      <c r="Z6" s="201">
        <v>259400.22000000006</v>
      </c>
      <c r="AA6" s="201">
        <v>71490.209999999992</v>
      </c>
      <c r="AB6" s="201">
        <v>329587.43000000005</v>
      </c>
      <c r="AC6" s="201">
        <v>74235.920000000013</v>
      </c>
      <c r="AD6" s="201">
        <v>69157.430000000022</v>
      </c>
      <c r="AE6" s="201">
        <v>85907.89</v>
      </c>
      <c r="AF6" s="201">
        <v>39457.630000000005</v>
      </c>
      <c r="AG6" s="201">
        <v>94381.799999999988</v>
      </c>
      <c r="AH6" s="201">
        <v>121707.59999999999</v>
      </c>
      <c r="AI6" s="201">
        <v>77776.800000000003</v>
      </c>
      <c r="AJ6" s="201">
        <v>144789.78</v>
      </c>
      <c r="AK6" s="201">
        <v>45797.210000000006</v>
      </c>
      <c r="AL6" s="201">
        <v>117790.83</v>
      </c>
      <c r="AM6" s="201">
        <v>92505.39</v>
      </c>
      <c r="AN6" s="201">
        <v>209938.59000000005</v>
      </c>
      <c r="AO6" s="201">
        <v>195667.07</v>
      </c>
      <c r="AP6" s="201">
        <v>115637.61999999997</v>
      </c>
      <c r="AQ6" s="201">
        <v>27169.089999999997</v>
      </c>
      <c r="AR6" s="201">
        <v>313076.84000000008</v>
      </c>
      <c r="AS6" s="201">
        <v>46931.05</v>
      </c>
      <c r="AT6" s="201">
        <v>36389.880000000005</v>
      </c>
      <c r="AU6" s="201">
        <v>24608.53</v>
      </c>
      <c r="AV6" s="201">
        <v>72416.710000000006</v>
      </c>
      <c r="AW6" s="201">
        <v>212315.61999999997</v>
      </c>
      <c r="AX6" s="201">
        <v>113909.04999999999</v>
      </c>
      <c r="AY6" s="201">
        <v>96120.799999999974</v>
      </c>
      <c r="AZ6" s="201">
        <v>527251.04999999993</v>
      </c>
      <c r="BA6" s="201">
        <v>896681.37999999942</v>
      </c>
      <c r="BB6" s="201">
        <v>266071.76000999997</v>
      </c>
      <c r="BC6" s="201">
        <v>166377.75999999998</v>
      </c>
      <c r="BD6" s="201">
        <v>85395.190000000017</v>
      </c>
      <c r="BE6" s="201">
        <v>27376.120000000006</v>
      </c>
      <c r="BF6" s="201">
        <v>351786.69000000012</v>
      </c>
      <c r="BG6" s="201">
        <v>63986.41</v>
      </c>
      <c r="BH6" s="201">
        <v>158749.96</v>
      </c>
      <c r="BI6" s="201">
        <v>117292.80000000002</v>
      </c>
      <c r="BJ6" s="201">
        <v>40260</v>
      </c>
      <c r="BK6" s="201">
        <v>82987.460009999995</v>
      </c>
      <c r="BL6" s="201">
        <v>28177.139999999989</v>
      </c>
      <c r="BM6" s="201">
        <v>442496.02000000008</v>
      </c>
      <c r="BN6" s="201">
        <v>75049.930000000008</v>
      </c>
      <c r="BO6" s="201">
        <v>183901.39999999997</v>
      </c>
      <c r="BP6" s="201">
        <v>71366.510000000009</v>
      </c>
      <c r="BQ6" s="201">
        <v>58860.610000000008</v>
      </c>
      <c r="BR6" s="201">
        <v>98444.439999999988</v>
      </c>
      <c r="BS6" s="201">
        <v>20128.64</v>
      </c>
      <c r="BT6" s="201">
        <v>16546.3</v>
      </c>
      <c r="BU6" s="201">
        <v>7841.1999999999989</v>
      </c>
      <c r="BV6" s="201">
        <v>79861.719999999987</v>
      </c>
      <c r="BW6" s="201">
        <v>32121.69</v>
      </c>
      <c r="BX6" s="201">
        <v>20724.610000000004</v>
      </c>
      <c r="BY6" s="201">
        <v>137718.21000000002</v>
      </c>
      <c r="BZ6" s="201">
        <v>74963.210000000006</v>
      </c>
      <c r="CA6" s="201">
        <v>33967.479970000008</v>
      </c>
      <c r="CB6" s="201">
        <v>10016530.569980001</v>
      </c>
      <c r="CD6" s="170" t="s">
        <v>296</v>
      </c>
      <c r="CE6" s="201">
        <v>3053.1500000000005</v>
      </c>
      <c r="CF6" s="201">
        <v>427272.43000000017</v>
      </c>
      <c r="CG6" s="201">
        <v>164848.04000000007</v>
      </c>
      <c r="CH6" s="201">
        <v>1731282.1900000018</v>
      </c>
      <c r="CI6" s="201">
        <v>132561.65000000005</v>
      </c>
      <c r="CJ6" s="201">
        <v>501972.98</v>
      </c>
      <c r="CK6" s="201">
        <v>458482.50999999995</v>
      </c>
      <c r="CL6" s="201">
        <v>410862.33</v>
      </c>
      <c r="CM6" s="201">
        <v>89237.28</v>
      </c>
      <c r="CN6" s="201">
        <v>93138</v>
      </c>
      <c r="CO6" s="201">
        <v>43513.429999999993</v>
      </c>
      <c r="CP6" s="201">
        <v>53443.09</v>
      </c>
      <c r="CQ6" s="201">
        <v>502887.92999999988</v>
      </c>
      <c r="CR6" s="201">
        <v>591991.98000000033</v>
      </c>
      <c r="CS6" s="201">
        <v>111466.45000000001</v>
      </c>
      <c r="CT6" s="201">
        <v>2352923.1</v>
      </c>
      <c r="CU6" s="201">
        <v>226043.50000000009</v>
      </c>
      <c r="CV6" s="201">
        <v>1958859.77</v>
      </c>
      <c r="CW6" s="201">
        <v>108366.05</v>
      </c>
      <c r="CX6" s="201">
        <v>75236.510000000038</v>
      </c>
      <c r="CY6" s="201">
        <v>915593.65999999968</v>
      </c>
      <c r="CZ6" s="201">
        <v>950228.97999999986</v>
      </c>
      <c r="DA6" s="201">
        <v>307758.35000000009</v>
      </c>
      <c r="DB6" s="201">
        <v>1010975.5299999999</v>
      </c>
      <c r="DC6" s="201">
        <v>160639.81000000008</v>
      </c>
      <c r="DD6" s="201">
        <v>375767.36</v>
      </c>
      <c r="DE6" s="201">
        <v>522830.76000000007</v>
      </c>
      <c r="DF6" s="201">
        <v>290869.11</v>
      </c>
      <c r="DG6" s="201">
        <v>450760.80999999976</v>
      </c>
      <c r="DH6" s="201">
        <v>491912.90999999992</v>
      </c>
      <c r="DI6" s="201">
        <v>287654.28999999998</v>
      </c>
      <c r="DJ6" s="201">
        <v>546145.87</v>
      </c>
      <c r="DK6" s="201">
        <v>224933.78000000003</v>
      </c>
      <c r="DL6" s="201">
        <v>488088.13000000012</v>
      </c>
      <c r="DM6" s="201">
        <v>647463.81000000006</v>
      </c>
      <c r="DN6" s="201">
        <v>989090.16999999969</v>
      </c>
      <c r="DO6" s="201">
        <v>741299.53999999969</v>
      </c>
      <c r="DP6" s="201">
        <v>608101.6399999999</v>
      </c>
      <c r="DQ6" s="201">
        <v>74966.010000000009</v>
      </c>
      <c r="DR6" s="201">
        <v>1045840.7499999999</v>
      </c>
      <c r="DS6" s="201">
        <v>157171.15000000005</v>
      </c>
      <c r="DT6" s="201">
        <v>176453.62000000002</v>
      </c>
      <c r="DU6" s="201">
        <v>132415.21999999997</v>
      </c>
      <c r="DV6" s="201">
        <v>281609.06999999995</v>
      </c>
      <c r="DW6" s="201">
        <v>863996.0499999997</v>
      </c>
      <c r="DX6" s="201">
        <v>457460.37999999989</v>
      </c>
      <c r="DY6" s="201">
        <v>499588.63</v>
      </c>
      <c r="DZ6" s="201">
        <v>1728604.3600000003</v>
      </c>
      <c r="EA6" s="201">
        <v>3232214.4000000004</v>
      </c>
      <c r="EB6" s="201">
        <v>1040075.4900000006</v>
      </c>
      <c r="EC6" s="201">
        <v>644840.77000000014</v>
      </c>
      <c r="ED6" s="201">
        <v>345131.0799999999</v>
      </c>
      <c r="EE6" s="201">
        <v>177346.41999999998</v>
      </c>
      <c r="EF6" s="201">
        <v>1237617.7800000014</v>
      </c>
      <c r="EG6" s="201">
        <v>310983.77000000008</v>
      </c>
      <c r="EH6" s="201">
        <v>757781.97000000032</v>
      </c>
      <c r="EI6" s="201">
        <v>742891.39000000025</v>
      </c>
      <c r="EJ6" s="201">
        <v>324989.79000000004</v>
      </c>
      <c r="EK6" s="201">
        <v>154200.83000000007</v>
      </c>
      <c r="EL6" s="201">
        <v>1767192.1799999995</v>
      </c>
      <c r="EM6" s="201">
        <v>262623.13000000006</v>
      </c>
      <c r="EN6" s="201">
        <v>677614.80000000051</v>
      </c>
      <c r="EO6" s="201">
        <v>94793.150000000009</v>
      </c>
      <c r="EP6" s="201">
        <v>185468.73000000007</v>
      </c>
      <c r="EQ6" s="201">
        <v>277746.83999999997</v>
      </c>
      <c r="ER6" s="201">
        <v>159274.66000000003</v>
      </c>
      <c r="ES6" s="201">
        <v>177222.38000000006</v>
      </c>
      <c r="ET6" s="201">
        <v>23885.940000000002</v>
      </c>
      <c r="EU6" s="201">
        <v>269878.81999999995</v>
      </c>
      <c r="EV6" s="201">
        <v>82777.100000000006</v>
      </c>
      <c r="EW6" s="201">
        <v>12597.339999999998</v>
      </c>
      <c r="EX6" s="201">
        <v>3502.9999999999995</v>
      </c>
      <c r="EY6" s="201">
        <v>73205.55</v>
      </c>
      <c r="EZ6" s="201">
        <v>3737.6900000000005</v>
      </c>
      <c r="FA6" s="201">
        <v>38505257.11999999</v>
      </c>
      <c r="FB6" s="201">
        <v>52983068.220000021</v>
      </c>
      <c r="FD6" s="170" t="s">
        <v>296</v>
      </c>
      <c r="FE6" s="201">
        <f t="shared" si="3"/>
        <v>13731.96</v>
      </c>
      <c r="FF6" s="201">
        <f t="shared" si="0"/>
        <v>23.1</v>
      </c>
      <c r="FG6" s="201">
        <f t="shared" si="0"/>
        <v>3099.8</v>
      </c>
      <c r="FH6" s="201">
        <f t="shared" si="0"/>
        <v>57799.05</v>
      </c>
      <c r="FI6" s="201">
        <f t="shared" si="0"/>
        <v>1364.75</v>
      </c>
      <c r="FJ6" s="201">
        <f t="shared" si="0"/>
        <v>19002.98</v>
      </c>
      <c r="FK6" s="201">
        <f t="shared" si="0"/>
        <v>18270.650000000001</v>
      </c>
      <c r="FL6" s="201">
        <f t="shared" si="0"/>
        <v>2740.56</v>
      </c>
      <c r="FM6" s="201">
        <f t="shared" si="0"/>
        <v>4347.04</v>
      </c>
      <c r="FN6" s="201">
        <f t="shared" si="0"/>
        <v>0</v>
      </c>
      <c r="FO6" s="201">
        <f t="shared" si="0"/>
        <v>289.45999999999998</v>
      </c>
      <c r="FP6" s="201">
        <f t="shared" si="0"/>
        <v>402.41</v>
      </c>
      <c r="FQ6" s="201">
        <f t="shared" si="0"/>
        <v>76.88</v>
      </c>
      <c r="FR6" s="201">
        <f t="shared" si="0"/>
        <v>81.92</v>
      </c>
      <c r="FS6" s="201">
        <f t="shared" si="0"/>
        <v>0</v>
      </c>
      <c r="FT6" s="201">
        <f t="shared" si="0"/>
        <v>13922.99</v>
      </c>
      <c r="FU6" s="201">
        <f t="shared" si="0"/>
        <v>0</v>
      </c>
      <c r="FV6" s="201">
        <f t="shared" si="0"/>
        <v>105020.78</v>
      </c>
      <c r="FW6" s="201">
        <f t="shared" si="4"/>
        <v>62074.54</v>
      </c>
      <c r="FX6" s="201">
        <f t="shared" si="5"/>
        <v>82962.12</v>
      </c>
      <c r="FY6" s="201">
        <f t="shared" si="5"/>
        <v>863.14</v>
      </c>
      <c r="FZ6" s="201">
        <f t="shared" si="5"/>
        <v>521.48</v>
      </c>
      <c r="GA6" s="201">
        <f t="shared" si="5"/>
        <v>596.91</v>
      </c>
      <c r="GB6" s="201">
        <f t="shared" si="5"/>
        <v>26369.919999999998</v>
      </c>
      <c r="GC6" s="201">
        <f t="shared" si="5"/>
        <v>1668.69</v>
      </c>
      <c r="GD6" s="201">
        <f t="shared" si="5"/>
        <v>1608.68</v>
      </c>
      <c r="GE6" s="201">
        <f t="shared" si="5"/>
        <v>634.16</v>
      </c>
      <c r="GF6" s="201">
        <f t="shared" si="5"/>
        <v>5784.02</v>
      </c>
      <c r="GG6" s="201">
        <f t="shared" si="5"/>
        <v>1460.97</v>
      </c>
      <c r="GH6" s="201">
        <f t="shared" si="5"/>
        <v>1057.05</v>
      </c>
      <c r="GI6" s="201">
        <f t="shared" si="6"/>
        <v>10470.540000000001</v>
      </c>
      <c r="GJ6" s="201">
        <f t="shared" si="1"/>
        <v>18899.509999999998</v>
      </c>
      <c r="GK6" s="201">
        <f t="shared" si="1"/>
        <v>292.33999999999997</v>
      </c>
      <c r="GL6" s="201">
        <f t="shared" si="1"/>
        <v>6149.33</v>
      </c>
      <c r="GM6" s="201">
        <f t="shared" si="1"/>
        <v>216.58</v>
      </c>
      <c r="GN6" s="201">
        <f t="shared" si="1"/>
        <v>3029.39</v>
      </c>
      <c r="GO6" s="201">
        <f t="shared" si="2"/>
        <v>10433.57</v>
      </c>
      <c r="GP6" s="201">
        <f t="shared" si="2"/>
        <v>9951.94</v>
      </c>
      <c r="GQ6" s="201">
        <f t="shared" si="2"/>
        <v>8057.91</v>
      </c>
      <c r="GR6" s="201">
        <f t="shared" si="2"/>
        <v>7382.14</v>
      </c>
      <c r="GS6" s="201">
        <f t="shared" si="2"/>
        <v>81.709999999999994</v>
      </c>
      <c r="GT6" s="201">
        <f t="shared" si="2"/>
        <v>543.57000000000005</v>
      </c>
      <c r="GU6" s="201">
        <f t="shared" si="2"/>
        <v>1428.72</v>
      </c>
      <c r="GV6" s="201">
        <f t="shared" si="2"/>
        <v>1000.36</v>
      </c>
      <c r="GW6" s="201">
        <f t="shared" si="2"/>
        <v>2339.65</v>
      </c>
      <c r="GX6" s="201">
        <f t="shared" si="2"/>
        <v>3646.47</v>
      </c>
      <c r="GY6" s="201">
        <f t="shared" si="2"/>
        <v>15175.99</v>
      </c>
      <c r="GZ6" s="201">
        <f t="shared" si="2"/>
        <v>4913.78</v>
      </c>
      <c r="HA6" s="201">
        <f t="shared" si="2"/>
        <v>3991.25</v>
      </c>
      <c r="HB6" s="201">
        <f t="shared" si="2"/>
        <v>40605.4</v>
      </c>
      <c r="HC6" s="201">
        <f t="shared" si="2"/>
        <v>311318.74</v>
      </c>
      <c r="HD6" s="201">
        <f t="shared" si="2"/>
        <v>60735.85</v>
      </c>
      <c r="HE6" s="201">
        <f t="shared" si="2"/>
        <v>21253.93</v>
      </c>
      <c r="HF6" s="201">
        <f t="shared" si="2"/>
        <v>6113.47</v>
      </c>
      <c r="HG6" s="201">
        <f t="shared" si="2"/>
        <v>511.81</v>
      </c>
      <c r="HH6" s="201">
        <f t="shared" si="2"/>
        <v>18754.97</v>
      </c>
      <c r="HI6" s="201">
        <f t="shared" si="2"/>
        <v>6337</v>
      </c>
      <c r="HJ6" s="201">
        <f t="shared" si="2"/>
        <v>7515.56</v>
      </c>
      <c r="HK6" s="201">
        <f t="shared" si="2"/>
        <v>74922.039999999994</v>
      </c>
      <c r="HL6" s="201">
        <f t="shared" si="2"/>
        <v>3469.87</v>
      </c>
      <c r="HM6" s="201">
        <f t="shared" si="2"/>
        <v>5123.2700000000004</v>
      </c>
      <c r="HN6" s="201">
        <f t="shared" si="2"/>
        <v>13824.34</v>
      </c>
      <c r="HO6" s="201">
        <f t="shared" si="2"/>
        <v>21365.11</v>
      </c>
      <c r="HP6" s="201">
        <f t="shared" si="2"/>
        <v>1430.06</v>
      </c>
      <c r="HQ6" s="201">
        <f t="shared" si="2"/>
        <v>641</v>
      </c>
      <c r="HR6" s="201">
        <f t="shared" si="2"/>
        <v>513.66999999999996</v>
      </c>
      <c r="HS6" s="201">
        <f t="shared" si="2"/>
        <v>6058.93</v>
      </c>
      <c r="HT6" s="201">
        <f t="shared" si="2"/>
        <v>4793.58</v>
      </c>
      <c r="HU6" s="201">
        <f t="shared" si="2"/>
        <v>157.88</v>
      </c>
      <c r="HV6" s="201">
        <f t="shared" si="2"/>
        <v>32.35</v>
      </c>
      <c r="HW6" s="201">
        <f t="shared" si="2"/>
        <v>0</v>
      </c>
      <c r="HX6" s="201">
        <f t="shared" si="2"/>
        <v>309.01</v>
      </c>
      <c r="HY6" s="201">
        <f t="shared" si="2"/>
        <v>134.16</v>
      </c>
      <c r="HZ6" s="201">
        <f t="shared" si="2"/>
        <v>36.340000000000003</v>
      </c>
      <c r="IA6" s="201">
        <f t="shared" si="2"/>
        <v>1371</v>
      </c>
      <c r="IB6" s="201">
        <f t="shared" si="2"/>
        <v>118.05</v>
      </c>
      <c r="IC6" s="201">
        <f t="shared" si="2"/>
        <v>67.930000000000007</v>
      </c>
      <c r="ID6" s="201">
        <f t="shared" si="7"/>
        <v>1141296.0800000003</v>
      </c>
      <c r="IE6" s="260">
        <f t="shared" si="8"/>
        <v>0.36612520232111928</v>
      </c>
      <c r="IF6" s="260">
        <f t="shared" si="9"/>
        <v>0.34960000000000002</v>
      </c>
      <c r="IG6" s="172">
        <v>4.4999999999999998E-2</v>
      </c>
      <c r="IH6" s="172">
        <f t="shared" si="10"/>
        <v>0.39460000000000001</v>
      </c>
      <c r="IJ6" s="170" t="s">
        <v>296</v>
      </c>
      <c r="IK6" s="260">
        <v>0.39460000000000001</v>
      </c>
      <c r="IM6" s="170" t="s">
        <v>296</v>
      </c>
      <c r="IN6" s="172">
        <v>0.39460000000000001</v>
      </c>
    </row>
    <row r="7" spans="1:248">
      <c r="A7" s="170" t="s">
        <v>297</v>
      </c>
      <c r="B7" s="201"/>
      <c r="C7" s="201">
        <v>5315.63</v>
      </c>
      <c r="D7" s="201">
        <v>605.27</v>
      </c>
      <c r="E7" s="201">
        <v>1976.7899999999995</v>
      </c>
      <c r="F7" s="201">
        <v>38747.849999999977</v>
      </c>
      <c r="G7" s="201">
        <v>1768.2099999999998</v>
      </c>
      <c r="H7" s="201">
        <v>22107.68</v>
      </c>
      <c r="I7" s="201">
        <v>6163.9700000000021</v>
      </c>
      <c r="J7" s="201">
        <v>3201.0399999999995</v>
      </c>
      <c r="K7" s="201">
        <v>5222.91</v>
      </c>
      <c r="L7" s="201">
        <v>966.26000000000022</v>
      </c>
      <c r="M7" s="201">
        <v>1081.49</v>
      </c>
      <c r="N7" s="201">
        <v>1315.25</v>
      </c>
      <c r="O7" s="201">
        <v>214.58</v>
      </c>
      <c r="P7" s="201">
        <v>892.92000000000007</v>
      </c>
      <c r="Q7" s="201">
        <v>6290.34</v>
      </c>
      <c r="R7" s="201">
        <v>9065.7599999999966</v>
      </c>
      <c r="S7" s="201">
        <v>1349.04</v>
      </c>
      <c r="T7" s="201">
        <v>12461.679999999995</v>
      </c>
      <c r="U7" s="201">
        <v>1510.7300000000002</v>
      </c>
      <c r="V7" s="201">
        <v>18684.47</v>
      </c>
      <c r="W7" s="201">
        <v>1463.4899999999998</v>
      </c>
      <c r="X7" s="201">
        <v>1714.8999999999999</v>
      </c>
      <c r="Y7" s="201">
        <v>3495.3200100000004</v>
      </c>
      <c r="Z7" s="201">
        <v>6163.3700000000008</v>
      </c>
      <c r="AA7" s="201">
        <v>2140.5699999999997</v>
      </c>
      <c r="AB7" s="201">
        <v>10551.07</v>
      </c>
      <c r="AC7" s="201">
        <v>3869.1200000000003</v>
      </c>
      <c r="AD7" s="201">
        <v>2527.88</v>
      </c>
      <c r="AE7" s="201">
        <v>545.00999999999976</v>
      </c>
      <c r="AF7" s="201">
        <v>2260.3600000000006</v>
      </c>
      <c r="AG7" s="201">
        <v>5395.8100000000022</v>
      </c>
      <c r="AH7" s="201">
        <v>6628.5600000000031</v>
      </c>
      <c r="AI7" s="201">
        <v>1838.6399999999999</v>
      </c>
      <c r="AJ7" s="201">
        <v>5988.3699999999981</v>
      </c>
      <c r="AK7" s="201">
        <v>1758.3400000000001</v>
      </c>
      <c r="AL7" s="201">
        <v>3097.5099999999998</v>
      </c>
      <c r="AM7" s="201">
        <v>2186.89</v>
      </c>
      <c r="AN7" s="201">
        <v>10582.01</v>
      </c>
      <c r="AO7" s="201">
        <v>11341.160000000002</v>
      </c>
      <c r="AP7" s="201">
        <v>2718.9300000000003</v>
      </c>
      <c r="AQ7" s="201">
        <v>642.28</v>
      </c>
      <c r="AR7" s="201">
        <v>12252.569999999998</v>
      </c>
      <c r="AS7" s="201">
        <v>2825.39</v>
      </c>
      <c r="AT7" s="201">
        <v>2257.9900000000002</v>
      </c>
      <c r="AU7" s="201">
        <v>1480.72</v>
      </c>
      <c r="AV7" s="201">
        <v>1702.7</v>
      </c>
      <c r="AW7" s="201">
        <v>4992.08</v>
      </c>
      <c r="AX7" s="201">
        <v>2629.3799999999997</v>
      </c>
      <c r="AY7" s="201">
        <v>2243.6000000000004</v>
      </c>
      <c r="AZ7" s="201">
        <v>12767.43</v>
      </c>
      <c r="BA7" s="201">
        <v>31020.030000000017</v>
      </c>
      <c r="BB7" s="201">
        <v>49717.970000000016</v>
      </c>
      <c r="BC7" s="201">
        <v>32039.609999999997</v>
      </c>
      <c r="BD7" s="201">
        <v>7308.300000000002</v>
      </c>
      <c r="BE7" s="201">
        <v>1647.93</v>
      </c>
      <c r="BF7" s="201">
        <v>13733.220000000005</v>
      </c>
      <c r="BG7" s="201">
        <v>3850.65</v>
      </c>
      <c r="BH7" s="201">
        <v>7528.3499999999995</v>
      </c>
      <c r="BI7" s="201">
        <v>5250.1899800000001</v>
      </c>
      <c r="BJ7" s="201">
        <v>1946.9100000000005</v>
      </c>
      <c r="BK7" s="201">
        <v>89878.09</v>
      </c>
      <c r="BL7" s="201">
        <v>3845.5100000000007</v>
      </c>
      <c r="BM7" s="201">
        <v>8687.2500000000018</v>
      </c>
      <c r="BN7" s="201">
        <v>2155.7600000000002</v>
      </c>
      <c r="BO7" s="201">
        <v>17453.599999999999</v>
      </c>
      <c r="BP7" s="201">
        <v>1687.1700000000003</v>
      </c>
      <c r="BQ7" s="201">
        <v>3394.13</v>
      </c>
      <c r="BR7" s="201">
        <v>4281.0199999999995</v>
      </c>
      <c r="BS7" s="201">
        <v>879.31999999999994</v>
      </c>
      <c r="BT7" s="201">
        <v>995.0200000000001</v>
      </c>
      <c r="BU7" s="201">
        <v>345.84</v>
      </c>
      <c r="BV7" s="201">
        <v>188.38000000000005</v>
      </c>
      <c r="BW7" s="201">
        <v>1934.05</v>
      </c>
      <c r="BX7" s="201">
        <v>1174.1399999999999</v>
      </c>
      <c r="BY7" s="201">
        <v>1842.86</v>
      </c>
      <c r="BZ7" s="201">
        <v>3621.7900000000004</v>
      </c>
      <c r="CA7" s="201">
        <v>1830.5700099999997</v>
      </c>
      <c r="CB7" s="201">
        <v>567240.9800000001</v>
      </c>
      <c r="CD7" s="170" t="s">
        <v>297</v>
      </c>
      <c r="CE7" s="201">
        <v>174.07999999999998</v>
      </c>
      <c r="CF7" s="201">
        <v>25092.709999999988</v>
      </c>
      <c r="CG7" s="201">
        <v>8943.1299999999974</v>
      </c>
      <c r="CH7" s="201">
        <v>199189.7300000003</v>
      </c>
      <c r="CI7" s="201">
        <v>6587.3799999999992</v>
      </c>
      <c r="CJ7" s="201">
        <v>89019.049999999959</v>
      </c>
      <c r="CK7" s="201">
        <v>27175.200000000001</v>
      </c>
      <c r="CL7" s="201">
        <v>15379.329999999996</v>
      </c>
      <c r="CM7" s="201">
        <v>5288.8700000000008</v>
      </c>
      <c r="CN7" s="201">
        <v>5514.16</v>
      </c>
      <c r="CO7" s="201">
        <v>1558.5099999999995</v>
      </c>
      <c r="CP7" s="201">
        <v>3167.0400000000009</v>
      </c>
      <c r="CQ7" s="201">
        <v>20599.160000000003</v>
      </c>
      <c r="CR7" s="201">
        <v>34591.37999999999</v>
      </c>
      <c r="CS7" s="201">
        <v>6610.8399999999992</v>
      </c>
      <c r="CT7" s="201">
        <v>84247.079999999973</v>
      </c>
      <c r="CU7" s="201">
        <v>-2969.4599999999973</v>
      </c>
      <c r="CV7" s="201">
        <v>65258.349999999977</v>
      </c>
      <c r="CW7" s="201">
        <v>6071.0699999999988</v>
      </c>
      <c r="CX7" s="201">
        <v>4373.8999999999996</v>
      </c>
      <c r="CY7" s="201">
        <v>31128.089999999997</v>
      </c>
      <c r="CZ7" s="201">
        <v>22345.289999999983</v>
      </c>
      <c r="DA7" s="201">
        <v>9412.5499999999993</v>
      </c>
      <c r="DB7" s="201">
        <v>26221.649999999998</v>
      </c>
      <c r="DC7" s="201">
        <v>7697.1099999999988</v>
      </c>
      <c r="DD7" s="201">
        <v>4000.3700000000003</v>
      </c>
      <c r="DE7" s="201">
        <v>24983.62</v>
      </c>
      <c r="DF7" s="201">
        <v>16363.129999999996</v>
      </c>
      <c r="DG7" s="201">
        <v>25431.299999999988</v>
      </c>
      <c r="DH7" s="201">
        <v>25567.490000000009</v>
      </c>
      <c r="DI7" s="201">
        <v>6712.2499999999973</v>
      </c>
      <c r="DJ7" s="201">
        <v>26290.440000000002</v>
      </c>
      <c r="DK7" s="201">
        <v>4110.0300000000016</v>
      </c>
      <c r="DL7" s="201">
        <v>12569.970000000003</v>
      </c>
      <c r="DM7" s="201">
        <v>15804.29</v>
      </c>
      <c r="DN7" s="201">
        <v>37770.419999999991</v>
      </c>
      <c r="DO7" s="201">
        <v>40388.010000000009</v>
      </c>
      <c r="DP7" s="201">
        <v>14163.44</v>
      </c>
      <c r="DQ7" s="201">
        <v>1748.4199999999998</v>
      </c>
      <c r="DR7" s="201">
        <v>36826.840000000004</v>
      </c>
      <c r="DS7" s="201">
        <v>9332.149999999996</v>
      </c>
      <c r="DT7" s="201">
        <v>9721.5099999999966</v>
      </c>
      <c r="DU7" s="201">
        <v>7837.0300000000007</v>
      </c>
      <c r="DV7" s="201">
        <v>6509.2499999999964</v>
      </c>
      <c r="DW7" s="201">
        <v>20060.780000000002</v>
      </c>
      <c r="DX7" s="201">
        <v>10555.439999999999</v>
      </c>
      <c r="DY7" s="201">
        <v>11295.060000000001</v>
      </c>
      <c r="DZ7" s="201">
        <v>47072.879999999983</v>
      </c>
      <c r="EA7" s="201">
        <v>136723.38000000009</v>
      </c>
      <c r="EB7" s="201">
        <v>177916.90999999986</v>
      </c>
      <c r="EC7" s="201">
        <v>129068.39999999995</v>
      </c>
      <c r="ED7" s="201">
        <v>25163.029999999995</v>
      </c>
      <c r="EE7" s="201">
        <v>10480.42</v>
      </c>
      <c r="EF7" s="201">
        <v>47187.169999999984</v>
      </c>
      <c r="EG7" s="201">
        <v>18853.570000000007</v>
      </c>
      <c r="EH7" s="201">
        <v>34049.410000000011</v>
      </c>
      <c r="EI7" s="201">
        <v>35742.39</v>
      </c>
      <c r="EJ7" s="201">
        <v>277476.33999999985</v>
      </c>
      <c r="EK7" s="201">
        <v>11863.839999999997</v>
      </c>
      <c r="EL7" s="201">
        <v>35693.010000000009</v>
      </c>
      <c r="EM7" s="201">
        <v>7885</v>
      </c>
      <c r="EN7" s="201">
        <v>75516.920000000013</v>
      </c>
      <c r="EO7" s="201">
        <v>4195.7800000000007</v>
      </c>
      <c r="EP7" s="201">
        <v>10836.500000000002</v>
      </c>
      <c r="EQ7" s="201">
        <v>13096.909999999994</v>
      </c>
      <c r="ER7" s="201">
        <v>7640.6200000000008</v>
      </c>
      <c r="ES7" s="201">
        <v>10502.020000000004</v>
      </c>
      <c r="ET7" s="201">
        <v>1149.8999999999999</v>
      </c>
      <c r="EU7" s="201">
        <v>1680.51</v>
      </c>
      <c r="EV7" s="201">
        <v>4917.57</v>
      </c>
      <c r="EW7" s="201">
        <v>500.18</v>
      </c>
      <c r="EX7" s="201">
        <v>195.18000000000006</v>
      </c>
      <c r="EY7" s="201">
        <v>4323.119999999999</v>
      </c>
      <c r="EZ7" s="201">
        <v>-101.23000000000002</v>
      </c>
      <c r="FA7" s="201">
        <v>2200347.17</v>
      </c>
      <c r="FB7" s="201">
        <v>2985492.4800000004</v>
      </c>
      <c r="FD7" s="170" t="s">
        <v>297</v>
      </c>
      <c r="FE7" s="201">
        <f t="shared" si="3"/>
        <v>808.86</v>
      </c>
      <c r="FF7" s="201">
        <f t="shared" si="0"/>
        <v>1.39</v>
      </c>
      <c r="FG7" s="201">
        <f t="shared" si="0"/>
        <v>167.07</v>
      </c>
      <c r="FH7" s="201">
        <f t="shared" si="0"/>
        <v>6376.73</v>
      </c>
      <c r="FI7" s="201">
        <f t="shared" si="0"/>
        <v>67.680000000000007</v>
      </c>
      <c r="FJ7" s="201">
        <f t="shared" si="0"/>
        <v>3478.27</v>
      </c>
      <c r="FK7" s="201">
        <f t="shared" si="0"/>
        <v>1050.18</v>
      </c>
      <c r="FL7" s="201">
        <f t="shared" si="0"/>
        <v>100.33</v>
      </c>
      <c r="FM7" s="201">
        <f t="shared" si="0"/>
        <v>196.38</v>
      </c>
      <c r="FN7" s="201">
        <f t="shared" si="0"/>
        <v>0</v>
      </c>
      <c r="FO7" s="201">
        <f t="shared" si="0"/>
        <v>17.2</v>
      </c>
      <c r="FP7" s="201">
        <f t="shared" si="0"/>
        <v>23.9</v>
      </c>
      <c r="FQ7" s="201">
        <f t="shared" si="0"/>
        <v>2.84</v>
      </c>
      <c r="FR7" s="201">
        <f t="shared" si="0"/>
        <v>4.87</v>
      </c>
      <c r="FS7" s="201">
        <f t="shared" si="0"/>
        <v>0</v>
      </c>
      <c r="FT7" s="201">
        <f t="shared" si="0"/>
        <v>798.93</v>
      </c>
      <c r="FU7" s="201">
        <f t="shared" si="0"/>
        <v>0</v>
      </c>
      <c r="FV7" s="201">
        <f t="shared" si="0"/>
        <v>3539.54</v>
      </c>
      <c r="FW7" s="201">
        <f t="shared" si="4"/>
        <v>3518.22</v>
      </c>
      <c r="FX7" s="201">
        <f t="shared" si="5"/>
        <v>2795.3</v>
      </c>
      <c r="FY7" s="201">
        <f t="shared" si="5"/>
        <v>46.71</v>
      </c>
      <c r="FZ7" s="201">
        <f t="shared" si="5"/>
        <v>30.44</v>
      </c>
      <c r="GA7" s="201">
        <f t="shared" si="5"/>
        <v>20.77</v>
      </c>
      <c r="GB7" s="201">
        <f t="shared" si="5"/>
        <v>621.49</v>
      </c>
      <c r="GC7" s="201">
        <f t="shared" si="5"/>
        <v>50.83</v>
      </c>
      <c r="GD7" s="201">
        <f t="shared" si="5"/>
        <v>44.13</v>
      </c>
      <c r="GE7" s="201">
        <f t="shared" si="5"/>
        <v>31.23</v>
      </c>
      <c r="GF7" s="201">
        <f t="shared" si="5"/>
        <v>84.87</v>
      </c>
      <c r="GG7" s="201">
        <f t="shared" si="5"/>
        <v>61.27</v>
      </c>
      <c r="GH7" s="201">
        <f t="shared" si="5"/>
        <v>59.6</v>
      </c>
      <c r="GI7" s="201">
        <f t="shared" si="6"/>
        <v>592.12</v>
      </c>
      <c r="GJ7" s="201">
        <f t="shared" si="1"/>
        <v>991.64</v>
      </c>
      <c r="GK7" s="201">
        <f t="shared" si="1"/>
        <v>6.84</v>
      </c>
      <c r="GL7" s="201">
        <f t="shared" si="1"/>
        <v>287.27999999999997</v>
      </c>
      <c r="GM7" s="201">
        <f t="shared" si="1"/>
        <v>4.6900000000000004</v>
      </c>
      <c r="GN7" s="201">
        <f t="shared" si="1"/>
        <v>78.34</v>
      </c>
      <c r="GO7" s="201">
        <f t="shared" si="2"/>
        <v>253.68</v>
      </c>
      <c r="GP7" s="201">
        <f t="shared" si="2"/>
        <v>401.33</v>
      </c>
      <c r="GQ7" s="201">
        <f t="shared" si="2"/>
        <v>444.87</v>
      </c>
      <c r="GR7" s="201">
        <f t="shared" si="2"/>
        <v>172.2</v>
      </c>
      <c r="GS7" s="201">
        <f t="shared" si="2"/>
        <v>1.91</v>
      </c>
      <c r="GT7" s="201">
        <f t="shared" si="2"/>
        <v>19.63</v>
      </c>
      <c r="GU7" s="201">
        <f t="shared" si="2"/>
        <v>85.1</v>
      </c>
      <c r="GV7" s="201">
        <f t="shared" si="2"/>
        <v>56.3</v>
      </c>
      <c r="GW7" s="201">
        <f t="shared" si="2"/>
        <v>138.83000000000001</v>
      </c>
      <c r="GX7" s="201">
        <f t="shared" si="2"/>
        <v>84.58</v>
      </c>
      <c r="GY7" s="201">
        <f t="shared" si="2"/>
        <v>353.25</v>
      </c>
      <c r="GZ7" s="201">
        <f t="shared" si="2"/>
        <v>113.39</v>
      </c>
      <c r="HA7" s="201">
        <f t="shared" si="2"/>
        <v>90.71</v>
      </c>
      <c r="HB7" s="201">
        <f t="shared" si="2"/>
        <v>1077.1300000000001</v>
      </c>
      <c r="HC7" s="201">
        <f t="shared" si="2"/>
        <v>12647.85</v>
      </c>
      <c r="HD7" s="201">
        <f t="shared" si="2"/>
        <v>10585.02</v>
      </c>
      <c r="HE7" s="201">
        <f t="shared" si="2"/>
        <v>4221.03</v>
      </c>
      <c r="HF7" s="201">
        <f t="shared" si="2"/>
        <v>461.09</v>
      </c>
      <c r="HG7" s="201">
        <f t="shared" si="2"/>
        <v>30.32</v>
      </c>
      <c r="HH7" s="201">
        <f t="shared" si="2"/>
        <v>718.86</v>
      </c>
      <c r="HI7" s="201">
        <f t="shared" si="2"/>
        <v>383.7</v>
      </c>
      <c r="HJ7" s="201">
        <f t="shared" si="2"/>
        <v>340.94</v>
      </c>
      <c r="HK7" s="201">
        <f t="shared" si="2"/>
        <v>3570.45</v>
      </c>
      <c r="HL7" s="201">
        <f t="shared" si="2"/>
        <v>2654.52</v>
      </c>
      <c r="HM7" s="201">
        <f t="shared" si="2"/>
        <v>2197.63</v>
      </c>
      <c r="HN7" s="201">
        <f t="shared" si="2"/>
        <v>304.45</v>
      </c>
      <c r="HO7" s="201">
        <f t="shared" si="2"/>
        <v>502.14</v>
      </c>
      <c r="HP7" s="201">
        <f t="shared" si="2"/>
        <v>147.58000000000001</v>
      </c>
      <c r="HQ7" s="201">
        <f t="shared" si="2"/>
        <v>49.79</v>
      </c>
      <c r="HR7" s="201">
        <f t="shared" si="2"/>
        <v>25.05</v>
      </c>
      <c r="HS7" s="201">
        <f t="shared" si="2"/>
        <v>296.83999999999997</v>
      </c>
      <c r="HT7" s="201">
        <f t="shared" si="2"/>
        <v>221.74</v>
      </c>
      <c r="HU7" s="201">
        <f t="shared" si="2"/>
        <v>9.11</v>
      </c>
      <c r="HV7" s="201">
        <f t="shared" si="2"/>
        <v>1.72</v>
      </c>
      <c r="HW7" s="201">
        <f t="shared" si="2"/>
        <v>0</v>
      </c>
      <c r="HX7" s="201">
        <f t="shared" si="2"/>
        <v>9.6999999999999993</v>
      </c>
      <c r="HY7" s="201">
        <f t="shared" si="2"/>
        <v>7.3</v>
      </c>
      <c r="HZ7" s="201">
        <f t="shared" si="2"/>
        <v>2.0499999999999998</v>
      </c>
      <c r="IA7" s="201">
        <f t="shared" si="2"/>
        <v>40.08</v>
      </c>
      <c r="IB7" s="201">
        <f t="shared" si="2"/>
        <v>5.28</v>
      </c>
      <c r="IC7" s="201">
        <f t="shared" si="2"/>
        <v>3.66</v>
      </c>
      <c r="ID7" s="201">
        <f t="shared" si="7"/>
        <v>68690.75</v>
      </c>
      <c r="IE7" s="260">
        <f t="shared" si="8"/>
        <v>2.2035837309928741E-2</v>
      </c>
      <c r="IF7" s="260">
        <f t="shared" si="9"/>
        <v>2.1000000000000001E-2</v>
      </c>
      <c r="IH7" s="172">
        <f t="shared" si="10"/>
        <v>2.1000000000000001E-2</v>
      </c>
      <c r="IJ7" s="170" t="s">
        <v>297</v>
      </c>
      <c r="IK7" s="260">
        <v>2.1000000000000001E-2</v>
      </c>
      <c r="IM7" s="170" t="s">
        <v>297</v>
      </c>
      <c r="IN7" s="172">
        <v>2.1000000000000001E-2</v>
      </c>
    </row>
    <row r="8" spans="1:248">
      <c r="A8" s="170" t="s">
        <v>298</v>
      </c>
      <c r="B8" s="201"/>
      <c r="C8" s="201">
        <v>43945.19999999999</v>
      </c>
      <c r="D8" s="201">
        <v>4936.7</v>
      </c>
      <c r="E8" s="201">
        <v>20711.14</v>
      </c>
      <c r="F8" s="201">
        <v>253655.34000000014</v>
      </c>
      <c r="G8" s="201">
        <v>32590.350000000002</v>
      </c>
      <c r="H8" s="201">
        <v>61775.280000000006</v>
      </c>
      <c r="I8" s="201">
        <v>66080.36</v>
      </c>
      <c r="J8" s="201">
        <v>40634.85</v>
      </c>
      <c r="K8" s="201">
        <v>66386.409999999989</v>
      </c>
      <c r="L8" s="201">
        <v>8558.8899999999976</v>
      </c>
      <c r="M8" s="201">
        <v>8830.9600000000009</v>
      </c>
      <c r="N8" s="201">
        <v>10731.910000000002</v>
      </c>
      <c r="O8" s="201">
        <v>2559</v>
      </c>
      <c r="P8" s="201">
        <v>7285.6100000000006</v>
      </c>
      <c r="Q8" s="201">
        <v>98591.820000000022</v>
      </c>
      <c r="R8" s="201">
        <v>79883.59</v>
      </c>
      <c r="S8" s="201">
        <v>11013.380000000003</v>
      </c>
      <c r="T8" s="201">
        <v>168811.99</v>
      </c>
      <c r="U8" s="201">
        <v>19241.349999999999</v>
      </c>
      <c r="V8" s="201">
        <v>211141.13000000006</v>
      </c>
      <c r="W8" s="201">
        <v>13920.280000000002</v>
      </c>
      <c r="X8" s="201">
        <v>15841.490000000003</v>
      </c>
      <c r="Y8" s="201">
        <v>45970.329989999998</v>
      </c>
      <c r="Z8" s="201">
        <v>76737.319999999992</v>
      </c>
      <c r="AA8" s="201">
        <v>21645.82</v>
      </c>
      <c r="AB8" s="201">
        <v>216502.56000000006</v>
      </c>
      <c r="AC8" s="201">
        <v>42094.93</v>
      </c>
      <c r="AD8" s="201">
        <v>33817.5</v>
      </c>
      <c r="AE8" s="201">
        <v>46544.040000000015</v>
      </c>
      <c r="AF8" s="201">
        <v>22215.35</v>
      </c>
      <c r="AG8" s="201">
        <v>53333.640000000007</v>
      </c>
      <c r="AH8" s="201">
        <v>70972.490000000005</v>
      </c>
      <c r="AI8" s="201">
        <v>63271.68</v>
      </c>
      <c r="AJ8" s="201">
        <v>111014.20000000001</v>
      </c>
      <c r="AK8" s="201">
        <v>21509.660000000003</v>
      </c>
      <c r="AL8" s="201">
        <v>57796.310000000012</v>
      </c>
      <c r="AM8" s="201">
        <v>27638.939999999991</v>
      </c>
      <c r="AN8" s="201">
        <v>80516.309999999954</v>
      </c>
      <c r="AO8" s="201">
        <v>88643.72</v>
      </c>
      <c r="AP8" s="201">
        <v>34550.719999999994</v>
      </c>
      <c r="AQ8" s="201">
        <v>8117.6699999999992</v>
      </c>
      <c r="AR8" s="201">
        <v>144276.55999999997</v>
      </c>
      <c r="AS8" s="201">
        <v>23063.72</v>
      </c>
      <c r="AT8" s="201">
        <v>18263.219999999994</v>
      </c>
      <c r="AU8" s="201">
        <v>12093.310000000001</v>
      </c>
      <c r="AV8" s="201">
        <v>21636.98</v>
      </c>
      <c r="AW8" s="201">
        <v>63436.58</v>
      </c>
      <c r="AX8" s="201">
        <v>33412.720000000001</v>
      </c>
      <c r="AY8" s="201">
        <v>28408.18</v>
      </c>
      <c r="AZ8" s="201">
        <v>179097.8299999999</v>
      </c>
      <c r="BA8" s="201">
        <v>297910.2900000001</v>
      </c>
      <c r="BB8" s="201">
        <v>168598.66</v>
      </c>
      <c r="BC8" s="201">
        <v>120292.48000000001</v>
      </c>
      <c r="BD8" s="201">
        <v>46851.08</v>
      </c>
      <c r="BE8" s="201">
        <v>13453.599999999999</v>
      </c>
      <c r="BF8" s="201">
        <v>183363.78</v>
      </c>
      <c r="BG8" s="201">
        <v>31444.850000000006</v>
      </c>
      <c r="BH8" s="201">
        <v>74573.86</v>
      </c>
      <c r="BI8" s="201">
        <v>86683.73000999997</v>
      </c>
      <c r="BJ8" s="201">
        <v>19583.969999999994</v>
      </c>
      <c r="BK8" s="201">
        <v>177215.74</v>
      </c>
      <c r="BL8" s="201">
        <v>7165.02</v>
      </c>
      <c r="BM8" s="201">
        <v>174827.27</v>
      </c>
      <c r="BN8" s="201">
        <v>23502.100000000002</v>
      </c>
      <c r="BO8" s="201">
        <v>126989.86999999998</v>
      </c>
      <c r="BP8" s="201">
        <v>21323.010000000002</v>
      </c>
      <c r="BQ8" s="201">
        <v>29757.79</v>
      </c>
      <c r="BR8" s="201">
        <v>57116.569999999985</v>
      </c>
      <c r="BS8" s="201">
        <v>11743.38</v>
      </c>
      <c r="BT8" s="201">
        <v>8131.13</v>
      </c>
      <c r="BU8" s="201">
        <v>4563.66</v>
      </c>
      <c r="BV8" s="201">
        <v>29059.8</v>
      </c>
      <c r="BW8" s="201">
        <v>15785.93</v>
      </c>
      <c r="BX8" s="201">
        <v>11842.42</v>
      </c>
      <c r="BY8" s="201">
        <v>77070.179999999993</v>
      </c>
      <c r="BZ8" s="201">
        <v>37108.549999999996</v>
      </c>
      <c r="CA8" s="201">
        <v>18087.660020000003</v>
      </c>
      <c r="CB8" s="201">
        <v>4767755.7000200013</v>
      </c>
      <c r="CD8" s="170" t="s">
        <v>298</v>
      </c>
      <c r="CE8" s="201">
        <v>1676.45</v>
      </c>
      <c r="CF8" s="201">
        <v>202512.30999999991</v>
      </c>
      <c r="CG8" s="201">
        <v>91040.74000000002</v>
      </c>
      <c r="CH8" s="201">
        <v>945584.11999999953</v>
      </c>
      <c r="CI8" s="201">
        <v>119437.37000000002</v>
      </c>
      <c r="CJ8" s="201">
        <v>287125.8299999999</v>
      </c>
      <c r="CK8" s="201">
        <v>210146.15000000002</v>
      </c>
      <c r="CL8" s="201">
        <v>173599.25999999995</v>
      </c>
      <c r="CM8" s="201">
        <v>40915.4</v>
      </c>
      <c r="CN8" s="201">
        <v>44061.64</v>
      </c>
      <c r="CO8" s="201">
        <v>20013.190000000006</v>
      </c>
      <c r="CP8" s="201">
        <v>24497.019999999997</v>
      </c>
      <c r="CQ8" s="201">
        <v>240381.8300000001</v>
      </c>
      <c r="CR8" s="201">
        <v>342234.92000000022</v>
      </c>
      <c r="CS8" s="201">
        <v>51108.380000000005</v>
      </c>
      <c r="CT8" s="201">
        <v>738680.64000000048</v>
      </c>
      <c r="CU8" s="201">
        <v>60363.229999999996</v>
      </c>
      <c r="CV8" s="201">
        <v>726957.83000000019</v>
      </c>
      <c r="CW8" s="201">
        <v>59889.16</v>
      </c>
      <c r="CX8" s="201">
        <v>37368.83</v>
      </c>
      <c r="CY8" s="201">
        <v>404330.48</v>
      </c>
      <c r="CZ8" s="201">
        <v>287889.58999999997</v>
      </c>
      <c r="DA8" s="201">
        <v>99798.279999999984</v>
      </c>
      <c r="DB8" s="201">
        <v>737580.32000000018</v>
      </c>
      <c r="DC8" s="201">
        <v>99884.769999999931</v>
      </c>
      <c r="DD8" s="201">
        <v>52566.989999999991</v>
      </c>
      <c r="DE8" s="201">
        <v>326081.50000000012</v>
      </c>
      <c r="DF8" s="201">
        <v>162118.57999999999</v>
      </c>
      <c r="DG8" s="201">
        <v>252561.74999999974</v>
      </c>
      <c r="DH8" s="201">
        <v>285934.92</v>
      </c>
      <c r="DI8" s="201">
        <v>237409.09</v>
      </c>
      <c r="DJ8" s="201">
        <v>470363.42999999982</v>
      </c>
      <c r="DK8" s="201">
        <v>75107.62</v>
      </c>
      <c r="DL8" s="201">
        <v>202188.56999999998</v>
      </c>
      <c r="DM8" s="201">
        <v>200662.43000000005</v>
      </c>
      <c r="DN8" s="201">
        <v>324793.60000000003</v>
      </c>
      <c r="DO8" s="201">
        <v>334820.18</v>
      </c>
      <c r="DP8" s="201">
        <v>188347.47999999998</v>
      </c>
      <c r="DQ8" s="201">
        <v>22112.480000000003</v>
      </c>
      <c r="DR8" s="201">
        <v>530343.10999999987</v>
      </c>
      <c r="DS8" s="201">
        <v>72629.890000000014</v>
      </c>
      <c r="DT8" s="201">
        <v>87307.749999999985</v>
      </c>
      <c r="DU8" s="201">
        <v>60336.270000000011</v>
      </c>
      <c r="DV8" s="201">
        <v>82501.010000000009</v>
      </c>
      <c r="DW8" s="201">
        <v>254364.27000000005</v>
      </c>
      <c r="DX8" s="201">
        <v>133813.54999999996</v>
      </c>
      <c r="DY8" s="201">
        <v>146715.98999999996</v>
      </c>
      <c r="DZ8" s="201">
        <v>551149.31999999983</v>
      </c>
      <c r="EA8" s="201">
        <v>1108315.3400000003</v>
      </c>
      <c r="EB8" s="201">
        <v>683822.29999999993</v>
      </c>
      <c r="EC8" s="201">
        <v>445097.38000000012</v>
      </c>
      <c r="ED8" s="201">
        <v>205863.91999999998</v>
      </c>
      <c r="EE8" s="201">
        <v>80133.48000000001</v>
      </c>
      <c r="EF8" s="201">
        <v>628249.13999999978</v>
      </c>
      <c r="EG8" s="201">
        <v>145334.48000000004</v>
      </c>
      <c r="EH8" s="201">
        <v>334400.20999999973</v>
      </c>
      <c r="EI8" s="201">
        <v>582297.55000000005</v>
      </c>
      <c r="EJ8" s="201">
        <v>841796.34000000008</v>
      </c>
      <c r="EK8" s="201">
        <v>33303.37000000001</v>
      </c>
      <c r="EL8" s="201">
        <v>720067.78999999922</v>
      </c>
      <c r="EM8" s="201">
        <v>89641.38</v>
      </c>
      <c r="EN8" s="201">
        <v>502041.47999999992</v>
      </c>
      <c r="EO8" s="201">
        <v>29668.240000000005</v>
      </c>
      <c r="EP8" s="201">
        <v>87558.280000000042</v>
      </c>
      <c r="EQ8" s="201">
        <v>174354.97999999998</v>
      </c>
      <c r="ER8" s="201">
        <v>99633.950000000012</v>
      </c>
      <c r="ES8" s="201">
        <v>81213.360000000059</v>
      </c>
      <c r="ET8" s="201">
        <v>14892.05</v>
      </c>
      <c r="EU8" s="201">
        <v>119053.14</v>
      </c>
      <c r="EV8" s="201">
        <v>38346.85</v>
      </c>
      <c r="EW8" s="201">
        <v>6359.2200000000021</v>
      </c>
      <c r="EX8" s="201">
        <v>1990.2100000000003</v>
      </c>
      <c r="EY8" s="201">
        <v>32914.549999999996</v>
      </c>
      <c r="EZ8" s="201">
        <v>-1458.9499999999998</v>
      </c>
      <c r="FA8" s="201">
        <v>18186197.560000006</v>
      </c>
      <c r="FB8" s="201">
        <v>24580866.240000002</v>
      </c>
      <c r="FD8" s="170" t="s">
        <v>298</v>
      </c>
      <c r="FE8" s="201">
        <f t="shared" si="3"/>
        <v>6555.77</v>
      </c>
      <c r="FF8" s="201">
        <f t="shared" si="0"/>
        <v>11.35</v>
      </c>
      <c r="FG8" s="201">
        <f t="shared" si="0"/>
        <v>1709.8</v>
      </c>
      <c r="FH8" s="201">
        <f t="shared" si="0"/>
        <v>32139.62</v>
      </c>
      <c r="FI8" s="201">
        <f t="shared" si="0"/>
        <v>1231.42</v>
      </c>
      <c r="FJ8" s="201">
        <f t="shared" si="0"/>
        <v>10920.6</v>
      </c>
      <c r="FK8" s="201">
        <f t="shared" si="0"/>
        <v>8701.14</v>
      </c>
      <c r="FL8" s="201">
        <f t="shared" si="0"/>
        <v>1156.8599999999999</v>
      </c>
      <c r="FM8" s="201">
        <f t="shared" si="0"/>
        <v>2496.13</v>
      </c>
      <c r="FN8" s="201">
        <f t="shared" si="0"/>
        <v>0</v>
      </c>
      <c r="FO8" s="201">
        <f t="shared" si="0"/>
        <v>134.32</v>
      </c>
      <c r="FP8" s="201">
        <f t="shared" si="0"/>
        <v>191.78</v>
      </c>
      <c r="FQ8" s="201">
        <f t="shared" si="0"/>
        <v>36.119999999999997</v>
      </c>
      <c r="FR8" s="201">
        <f t="shared" si="0"/>
        <v>38.14</v>
      </c>
      <c r="FS8" s="201">
        <f t="shared" si="0"/>
        <v>0</v>
      </c>
      <c r="FT8" s="201">
        <f t="shared" si="0"/>
        <v>7724.77</v>
      </c>
      <c r="FU8" s="201">
        <f t="shared" si="0"/>
        <v>0</v>
      </c>
      <c r="FV8" s="201">
        <f t="shared" si="0"/>
        <v>33214.230000000003</v>
      </c>
      <c r="FW8" s="201">
        <f t="shared" si="4"/>
        <v>29225.279999999999</v>
      </c>
      <c r="FX8" s="201">
        <f t="shared" si="5"/>
        <v>31238.7</v>
      </c>
      <c r="FY8" s="201">
        <f t="shared" si="5"/>
        <v>457.62</v>
      </c>
      <c r="FZ8" s="201">
        <f t="shared" si="5"/>
        <v>266.05</v>
      </c>
      <c r="GA8" s="201">
        <f t="shared" si="5"/>
        <v>270.18</v>
      </c>
      <c r="GB8" s="201">
        <f t="shared" si="5"/>
        <v>7948.87</v>
      </c>
      <c r="GC8" s="201">
        <f t="shared" si="5"/>
        <v>534.35</v>
      </c>
      <c r="GD8" s="201">
        <f t="shared" si="5"/>
        <v>1144.9000000000001</v>
      </c>
      <c r="GE8" s="201">
        <f t="shared" si="5"/>
        <v>383.35</v>
      </c>
      <c r="GF8" s="201">
        <f t="shared" si="5"/>
        <v>1123</v>
      </c>
      <c r="GG8" s="201">
        <f t="shared" si="5"/>
        <v>894.3</v>
      </c>
      <c r="GH8" s="201">
        <f t="shared" si="5"/>
        <v>589.87</v>
      </c>
      <c r="GI8" s="201">
        <f t="shared" si="6"/>
        <v>5874.62</v>
      </c>
      <c r="GJ8" s="201">
        <f t="shared" si="1"/>
        <v>10992.75</v>
      </c>
      <c r="GK8" s="201">
        <f t="shared" si="1"/>
        <v>240.54</v>
      </c>
      <c r="GL8" s="201">
        <f t="shared" si="1"/>
        <v>5174.26</v>
      </c>
      <c r="GM8" s="201">
        <f t="shared" si="1"/>
        <v>77.290000000000006</v>
      </c>
      <c r="GN8" s="201">
        <f t="shared" si="1"/>
        <v>1299.92</v>
      </c>
      <c r="GO8" s="201">
        <f t="shared" si="2"/>
        <v>3219.05</v>
      </c>
      <c r="GP8" s="201">
        <f t="shared" si="2"/>
        <v>3364.07</v>
      </c>
      <c r="GQ8" s="201">
        <f t="shared" si="2"/>
        <v>3641.79</v>
      </c>
      <c r="GR8" s="201">
        <f t="shared" si="2"/>
        <v>2273.56</v>
      </c>
      <c r="GS8" s="201">
        <f t="shared" si="2"/>
        <v>24.18</v>
      </c>
      <c r="GT8" s="201">
        <f t="shared" si="2"/>
        <v>269.85000000000002</v>
      </c>
      <c r="GU8" s="201">
        <f t="shared" si="2"/>
        <v>669.86</v>
      </c>
      <c r="GV8" s="201">
        <f t="shared" si="2"/>
        <v>496.18</v>
      </c>
      <c r="GW8" s="201">
        <f t="shared" si="2"/>
        <v>1079.2</v>
      </c>
      <c r="GX8" s="201">
        <f t="shared" si="2"/>
        <v>1072.6199999999999</v>
      </c>
      <c r="GY8" s="201">
        <f t="shared" si="2"/>
        <v>4480.99</v>
      </c>
      <c r="GZ8" s="201">
        <f t="shared" si="2"/>
        <v>1438.15</v>
      </c>
      <c r="HA8" s="201">
        <f t="shared" si="2"/>
        <v>1173.33</v>
      </c>
      <c r="HB8" s="201">
        <f t="shared" si="2"/>
        <v>13144.45</v>
      </c>
      <c r="HC8" s="201">
        <f t="shared" si="2"/>
        <v>106029.41</v>
      </c>
      <c r="HD8" s="201">
        <f t="shared" si="2"/>
        <v>39637.57</v>
      </c>
      <c r="HE8" s="201">
        <f t="shared" si="2"/>
        <v>14813.21</v>
      </c>
      <c r="HF8" s="201">
        <f t="shared" si="2"/>
        <v>3588.55</v>
      </c>
      <c r="HG8" s="201">
        <f t="shared" si="2"/>
        <v>233.97</v>
      </c>
      <c r="HH8" s="201">
        <f t="shared" si="2"/>
        <v>9577.0300000000007</v>
      </c>
      <c r="HI8" s="201">
        <f t="shared" si="2"/>
        <v>2987.57</v>
      </c>
      <c r="HJ8" s="201">
        <f t="shared" si="2"/>
        <v>3353.59</v>
      </c>
      <c r="HK8" s="201">
        <f t="shared" si="2"/>
        <v>58268.27</v>
      </c>
      <c r="HL8" s="201">
        <f t="shared" si="2"/>
        <v>8183.11</v>
      </c>
      <c r="HM8" s="201">
        <f t="shared" si="2"/>
        <v>4547.21</v>
      </c>
      <c r="HN8" s="201">
        <f t="shared" si="2"/>
        <v>5599.69</v>
      </c>
      <c r="HO8" s="201">
        <f t="shared" si="2"/>
        <v>8013.4</v>
      </c>
      <c r="HP8" s="201">
        <f t="shared" si="2"/>
        <v>998.53</v>
      </c>
      <c r="HQ8" s="201">
        <f t="shared" si="2"/>
        <v>360.31</v>
      </c>
      <c r="HR8" s="201">
        <f t="shared" si="2"/>
        <v>217.76</v>
      </c>
      <c r="HS8" s="201">
        <f t="shared" si="2"/>
        <v>3674.03</v>
      </c>
      <c r="HT8" s="201">
        <f t="shared" si="2"/>
        <v>2915.56</v>
      </c>
      <c r="HU8" s="201">
        <f t="shared" si="2"/>
        <v>74.37</v>
      </c>
      <c r="HV8" s="201">
        <f t="shared" si="2"/>
        <v>18.420000000000002</v>
      </c>
      <c r="HW8" s="201">
        <f t="shared" si="2"/>
        <v>0</v>
      </c>
      <c r="HX8" s="201">
        <f t="shared" si="2"/>
        <v>128.07</v>
      </c>
      <c r="HY8" s="201">
        <f t="shared" si="2"/>
        <v>66.44</v>
      </c>
      <c r="HZ8" s="201">
        <f t="shared" si="2"/>
        <v>20.75</v>
      </c>
      <c r="IA8" s="201">
        <f t="shared" si="2"/>
        <v>714.9</v>
      </c>
      <c r="IB8" s="201">
        <f t="shared" si="2"/>
        <v>53.47</v>
      </c>
      <c r="IC8" s="201">
        <f t="shared" si="2"/>
        <v>36.18</v>
      </c>
      <c r="ID8" s="201">
        <f t="shared" si="7"/>
        <v>514456.5500000001</v>
      </c>
      <c r="IE8" s="260">
        <f t="shared" si="8"/>
        <v>0.16503649820139135</v>
      </c>
      <c r="IF8" s="260">
        <f t="shared" si="9"/>
        <v>0.15759999999999999</v>
      </c>
      <c r="IH8" s="172">
        <f t="shared" si="10"/>
        <v>0.15759999999999999</v>
      </c>
      <c r="IJ8" s="170" t="s">
        <v>298</v>
      </c>
      <c r="IK8" s="260">
        <v>0.15759999999999999</v>
      </c>
      <c r="IM8" s="170" t="s">
        <v>298</v>
      </c>
      <c r="IN8" s="172">
        <v>0.15759999999999999</v>
      </c>
    </row>
    <row r="9" spans="1:248">
      <c r="A9" s="170" t="s">
        <v>299</v>
      </c>
      <c r="B9" s="201"/>
      <c r="C9" s="201">
        <v>24853.369999999992</v>
      </c>
      <c r="D9" s="201">
        <v>2802.76</v>
      </c>
      <c r="E9" s="201">
        <v>10538.730000000005</v>
      </c>
      <c r="F9" s="201">
        <v>237946.26999999993</v>
      </c>
      <c r="G9" s="201">
        <v>29156.04</v>
      </c>
      <c r="H9" s="201">
        <v>39883.589999999982</v>
      </c>
      <c r="I9" s="201">
        <v>34650.030000000006</v>
      </c>
      <c r="J9" s="201">
        <v>23095.07</v>
      </c>
      <c r="K9" s="201">
        <v>33367.94</v>
      </c>
      <c r="L9" s="201">
        <v>4769.78</v>
      </c>
      <c r="M9" s="201">
        <v>5015.1399999999994</v>
      </c>
      <c r="N9" s="201">
        <v>6093.619999999999</v>
      </c>
      <c r="O9" s="201">
        <v>3506.98</v>
      </c>
      <c r="P9" s="201">
        <v>4136.7299999999996</v>
      </c>
      <c r="Q9" s="201">
        <v>55564.079999999987</v>
      </c>
      <c r="R9" s="201">
        <v>43973.89999999998</v>
      </c>
      <c r="S9" s="201">
        <v>6254.24</v>
      </c>
      <c r="T9" s="201">
        <v>89813.330000000016</v>
      </c>
      <c r="U9" s="201">
        <v>11591.76</v>
      </c>
      <c r="V9" s="201">
        <v>112255.13999999998</v>
      </c>
      <c r="W9" s="201">
        <v>7374.7499999999991</v>
      </c>
      <c r="X9" s="201">
        <v>9679.14</v>
      </c>
      <c r="Y9" s="201">
        <v>22926.699989999997</v>
      </c>
      <c r="Z9" s="201">
        <v>46444.029999999992</v>
      </c>
      <c r="AA9" s="201">
        <v>14900.749999999998</v>
      </c>
      <c r="AB9" s="201">
        <v>118792.57999999999</v>
      </c>
      <c r="AC9" s="201">
        <v>21244.469999999994</v>
      </c>
      <c r="AD9" s="201">
        <v>16742.39</v>
      </c>
      <c r="AE9" s="201">
        <v>29228.280000000002</v>
      </c>
      <c r="AF9" s="201">
        <v>11630.74</v>
      </c>
      <c r="AG9" s="201">
        <v>27800.6</v>
      </c>
      <c r="AH9" s="201">
        <v>34089.689999999995</v>
      </c>
      <c r="AI9" s="201">
        <v>14044.820000000002</v>
      </c>
      <c r="AJ9" s="201">
        <v>72471.960000000036</v>
      </c>
      <c r="AK9" s="201">
        <v>8879.6499999999978</v>
      </c>
      <c r="AL9" s="201">
        <v>57387.349999999991</v>
      </c>
      <c r="AM9" s="201">
        <v>16704.449999999997</v>
      </c>
      <c r="AN9" s="201">
        <v>40731.26</v>
      </c>
      <c r="AO9" s="201">
        <v>67251.53</v>
      </c>
      <c r="AP9" s="201">
        <v>20882.100000000002</v>
      </c>
      <c r="AQ9" s="201">
        <v>4906.1600000000008</v>
      </c>
      <c r="AR9" s="201">
        <v>80416.77999999997</v>
      </c>
      <c r="AS9" s="201">
        <v>13096.919999999998</v>
      </c>
      <c r="AT9" s="201">
        <v>10737.21</v>
      </c>
      <c r="AU9" s="201">
        <v>6868.1500000000005</v>
      </c>
      <c r="AV9" s="201">
        <v>13077.170000000002</v>
      </c>
      <c r="AW9" s="201">
        <v>38340.400000000001</v>
      </c>
      <c r="AX9" s="201">
        <v>20194.299999999996</v>
      </c>
      <c r="AY9" s="201">
        <v>17723.07</v>
      </c>
      <c r="AZ9" s="201">
        <v>89222.48000000004</v>
      </c>
      <c r="BA9" s="201">
        <v>217045.49000000017</v>
      </c>
      <c r="BB9" s="201">
        <v>100223.31998999997</v>
      </c>
      <c r="BC9" s="201">
        <v>74613.149999999994</v>
      </c>
      <c r="BD9" s="201">
        <v>28314.350000000009</v>
      </c>
      <c r="BE9" s="201">
        <v>7639.98</v>
      </c>
      <c r="BF9" s="201">
        <v>91754.36</v>
      </c>
      <c r="BG9" s="201">
        <v>17857.939999999999</v>
      </c>
      <c r="BH9" s="201">
        <v>40772.400000000009</v>
      </c>
      <c r="BI9" s="201">
        <v>33005.190009999998</v>
      </c>
      <c r="BJ9" s="201">
        <v>10602.07</v>
      </c>
      <c r="BK9" s="201">
        <v>91255.24</v>
      </c>
      <c r="BL9" s="201">
        <v>4157.6400000000003</v>
      </c>
      <c r="BM9" s="201">
        <v>171776.36999999994</v>
      </c>
      <c r="BN9" s="201">
        <v>18609.149999999998</v>
      </c>
      <c r="BO9" s="201">
        <v>66387.61</v>
      </c>
      <c r="BP9" s="201">
        <v>12887.24</v>
      </c>
      <c r="BQ9" s="201">
        <v>16522.559999999998</v>
      </c>
      <c r="BR9" s="201">
        <v>28378.76</v>
      </c>
      <c r="BS9" s="201">
        <v>5827.13</v>
      </c>
      <c r="BT9" s="201">
        <v>4618.6000000000013</v>
      </c>
      <c r="BU9" s="201">
        <v>2269.7799999999997</v>
      </c>
      <c r="BV9" s="201">
        <v>30667.93</v>
      </c>
      <c r="BW9" s="201">
        <v>8963.91</v>
      </c>
      <c r="BX9" s="201">
        <v>6097.14</v>
      </c>
      <c r="BY9" s="201">
        <v>34059.140000000007</v>
      </c>
      <c r="BZ9" s="201">
        <v>19983.18</v>
      </c>
      <c r="CA9" s="201">
        <v>9980.4199599999993</v>
      </c>
      <c r="CB9" s="201">
        <v>2887328.4299500003</v>
      </c>
      <c r="CD9" s="170" t="s">
        <v>299</v>
      </c>
      <c r="CE9" s="201">
        <v>859.54</v>
      </c>
      <c r="CF9" s="201">
        <v>111029.84999999993</v>
      </c>
      <c r="CG9" s="201">
        <v>46012.969999999972</v>
      </c>
      <c r="CH9" s="201">
        <v>920348.9800000001</v>
      </c>
      <c r="CI9" s="201">
        <v>127437.44999999998</v>
      </c>
      <c r="CJ9" s="201">
        <v>194412.58999999991</v>
      </c>
      <c r="CK9" s="201">
        <v>117561.56000000001</v>
      </c>
      <c r="CL9" s="201">
        <v>96627.220000000016</v>
      </c>
      <c r="CM9" s="201">
        <v>22890.799999999999</v>
      </c>
      <c r="CN9" s="201">
        <v>25603.06</v>
      </c>
      <c r="CO9" s="201">
        <v>11053.419999999998</v>
      </c>
      <c r="CP9" s="201">
        <v>13705.630000000001</v>
      </c>
      <c r="CQ9" s="201">
        <v>133419.82999999999</v>
      </c>
      <c r="CR9" s="201">
        <v>162681.44000000006</v>
      </c>
      <c r="CS9" s="201">
        <v>28610.660000000003</v>
      </c>
      <c r="CT9" s="201">
        <v>342101.24999999988</v>
      </c>
      <c r="CU9" s="201">
        <v>37746.119999999995</v>
      </c>
      <c r="CV9" s="201">
        <v>404589.82999999961</v>
      </c>
      <c r="CW9" s="201">
        <v>31464.210000000003</v>
      </c>
      <c r="CX9" s="201">
        <v>20263.600000000006</v>
      </c>
      <c r="CY9" s="201">
        <v>197629.99000000005</v>
      </c>
      <c r="CZ9" s="201">
        <v>179258.15999999995</v>
      </c>
      <c r="DA9" s="201">
        <v>56449.049999999988</v>
      </c>
      <c r="DB9" s="201">
        <v>468326.93000000005</v>
      </c>
      <c r="DC9" s="201">
        <v>48871.239999999991</v>
      </c>
      <c r="DD9" s="201">
        <v>25410.48</v>
      </c>
      <c r="DE9" s="201">
        <v>159049.21999999994</v>
      </c>
      <c r="DF9" s="201">
        <v>84516.019999999975</v>
      </c>
      <c r="DG9" s="201">
        <v>130740.79999999992</v>
      </c>
      <c r="DH9" s="201">
        <v>131186.92000000004</v>
      </c>
      <c r="DI9" s="201">
        <v>51536.580000000016</v>
      </c>
      <c r="DJ9" s="201">
        <v>308660.31000000006</v>
      </c>
      <c r="DK9" s="201">
        <v>25045.109999999993</v>
      </c>
      <c r="DL9" s="201">
        <v>223157.57999999996</v>
      </c>
      <c r="DM9" s="201">
        <v>119640.93999999997</v>
      </c>
      <c r="DN9" s="201">
        <v>193377.85</v>
      </c>
      <c r="DO9" s="201">
        <v>246847.8</v>
      </c>
      <c r="DP9" s="201">
        <v>134829.18999999997</v>
      </c>
      <c r="DQ9" s="201">
        <v>13431.23</v>
      </c>
      <c r="DR9" s="201">
        <v>214593.92999999996</v>
      </c>
      <c r="DS9" s="201">
        <v>40704.849999999977</v>
      </c>
      <c r="DT9" s="201">
        <v>54778.069999999992</v>
      </c>
      <c r="DU9" s="201">
        <v>33708.019999999997</v>
      </c>
      <c r="DV9" s="201">
        <v>50148.74</v>
      </c>
      <c r="DW9" s="201">
        <v>154597.70000000001</v>
      </c>
      <c r="DX9" s="201">
        <v>81350.240000000005</v>
      </c>
      <c r="DY9" s="201">
        <v>89688.370000000024</v>
      </c>
      <c r="DZ9" s="201">
        <v>334990.97999999952</v>
      </c>
      <c r="EA9" s="201">
        <v>756819.32999999984</v>
      </c>
      <c r="EB9" s="201">
        <v>399212.80999999971</v>
      </c>
      <c r="EC9" s="201">
        <v>241442.18999999997</v>
      </c>
      <c r="ED9" s="201">
        <v>154936.75000000009</v>
      </c>
      <c r="EE9" s="201">
        <v>44679.290000000008</v>
      </c>
      <c r="EF9" s="201">
        <v>325176.18999999977</v>
      </c>
      <c r="EG9" s="201">
        <v>79983.62999999999</v>
      </c>
      <c r="EH9" s="201">
        <v>177032.00999999998</v>
      </c>
      <c r="EI9" s="201">
        <v>225311.34000000005</v>
      </c>
      <c r="EJ9" s="201">
        <v>465286.53999999992</v>
      </c>
      <c r="EK9" s="201">
        <v>40955.380000000012</v>
      </c>
      <c r="EL9" s="201">
        <v>680478.31999999972</v>
      </c>
      <c r="EM9" s="201">
        <v>76369.120000000024</v>
      </c>
      <c r="EN9" s="201">
        <v>227457.29</v>
      </c>
      <c r="EO9" s="201">
        <v>18703.080000000002</v>
      </c>
      <c r="EP9" s="201">
        <v>48393.029999999977</v>
      </c>
      <c r="EQ9" s="201">
        <v>84645.69</v>
      </c>
      <c r="ER9" s="201">
        <v>48529.399999999994</v>
      </c>
      <c r="ES9" s="201">
        <v>45432.100000000028</v>
      </c>
      <c r="ET9" s="201">
        <v>7283.6</v>
      </c>
      <c r="EU9" s="201">
        <v>117753.56999999999</v>
      </c>
      <c r="EV9" s="201">
        <v>21504.160000000003</v>
      </c>
      <c r="EW9" s="201">
        <v>3403.18</v>
      </c>
      <c r="EX9" s="201">
        <v>1018.54</v>
      </c>
      <c r="EY9" s="201">
        <v>18331.86</v>
      </c>
      <c r="EZ9" s="201">
        <v>-283.84999999999991</v>
      </c>
      <c r="FA9" s="201">
        <v>11010800.859999996</v>
      </c>
      <c r="FB9" s="201">
        <v>14609277.879999997</v>
      </c>
      <c r="FD9" s="170" t="s">
        <v>299</v>
      </c>
      <c r="FE9" s="201">
        <f t="shared" si="3"/>
        <v>3614.49</v>
      </c>
      <c r="FF9" s="201">
        <f t="shared" si="0"/>
        <v>6.45</v>
      </c>
      <c r="FG9" s="201">
        <f t="shared" si="0"/>
        <v>865.24</v>
      </c>
      <c r="FH9" s="201">
        <f t="shared" si="0"/>
        <v>31042.31</v>
      </c>
      <c r="FI9" s="201">
        <f t="shared" si="0"/>
        <v>1268.4100000000001</v>
      </c>
      <c r="FJ9" s="201">
        <f t="shared" si="0"/>
        <v>7333.47</v>
      </c>
      <c r="FK9" s="201">
        <f t="shared" si="0"/>
        <v>4794.67</v>
      </c>
      <c r="FL9" s="201">
        <f t="shared" si="0"/>
        <v>646.5</v>
      </c>
      <c r="FM9" s="201">
        <f t="shared" si="0"/>
        <v>1254.6300000000001</v>
      </c>
      <c r="FN9" s="201">
        <f t="shared" si="0"/>
        <v>0</v>
      </c>
      <c r="FO9" s="201">
        <f t="shared" si="0"/>
        <v>75.349999999999994</v>
      </c>
      <c r="FP9" s="201">
        <f t="shared" si="0"/>
        <v>110.94</v>
      </c>
      <c r="FQ9" s="201">
        <f t="shared" si="0"/>
        <v>23.3</v>
      </c>
      <c r="FR9" s="201">
        <f t="shared" si="0"/>
        <v>21.41</v>
      </c>
      <c r="FS9" s="201">
        <f t="shared" si="0"/>
        <v>0</v>
      </c>
      <c r="FT9" s="201">
        <f t="shared" si="0"/>
        <v>3781.79</v>
      </c>
      <c r="FU9" s="201">
        <f t="shared" si="0"/>
        <v>0</v>
      </c>
      <c r="FV9" s="201">
        <f t="shared" si="0"/>
        <v>15808.07</v>
      </c>
      <c r="FW9" s="201">
        <f t="shared" si="4"/>
        <v>17696.22</v>
      </c>
      <c r="FX9" s="201">
        <f t="shared" si="5"/>
        <v>17210.939999999999</v>
      </c>
      <c r="FY9" s="201">
        <f t="shared" si="5"/>
        <v>240.8</v>
      </c>
      <c r="FZ9" s="201">
        <f t="shared" si="5"/>
        <v>149.71</v>
      </c>
      <c r="GA9" s="201">
        <f t="shared" si="5"/>
        <v>132.33000000000001</v>
      </c>
      <c r="GB9" s="201">
        <f t="shared" si="5"/>
        <v>4920.3100000000004</v>
      </c>
      <c r="GC9" s="201">
        <f t="shared" si="5"/>
        <v>313.94</v>
      </c>
      <c r="GD9" s="201">
        <f t="shared" si="5"/>
        <v>704.54</v>
      </c>
      <c r="GE9" s="201">
        <f t="shared" si="5"/>
        <v>189.31</v>
      </c>
      <c r="GF9" s="201">
        <f t="shared" si="5"/>
        <v>547.99</v>
      </c>
      <c r="GG9" s="201">
        <f t="shared" si="5"/>
        <v>451.87</v>
      </c>
      <c r="GH9" s="201">
        <f t="shared" si="5"/>
        <v>307.67</v>
      </c>
      <c r="GI9" s="201">
        <f t="shared" si="6"/>
        <v>3044.56</v>
      </c>
      <c r="GJ9" s="201">
        <f t="shared" si="1"/>
        <v>5090.5200000000004</v>
      </c>
      <c r="GK9" s="201">
        <f t="shared" si="1"/>
        <v>52.47</v>
      </c>
      <c r="GL9" s="201">
        <f t="shared" si="1"/>
        <v>3392.08</v>
      </c>
      <c r="GM9" s="201">
        <f t="shared" si="1"/>
        <v>27.14</v>
      </c>
      <c r="GN9" s="201">
        <f t="shared" si="1"/>
        <v>1402.72</v>
      </c>
      <c r="GO9" s="201">
        <f t="shared" si="2"/>
        <v>1922.47</v>
      </c>
      <c r="GP9" s="201">
        <f t="shared" si="2"/>
        <v>1943.11</v>
      </c>
      <c r="GQ9" s="201">
        <f t="shared" si="2"/>
        <v>2701.25</v>
      </c>
      <c r="GR9" s="201">
        <f t="shared" si="2"/>
        <v>1588.26</v>
      </c>
      <c r="GS9" s="201">
        <f t="shared" si="2"/>
        <v>14.67</v>
      </c>
      <c r="GT9" s="201">
        <f t="shared" si="2"/>
        <v>118</v>
      </c>
      <c r="GU9" s="201">
        <f t="shared" si="2"/>
        <v>376.61</v>
      </c>
      <c r="GV9" s="201">
        <f t="shared" si="2"/>
        <v>307.92</v>
      </c>
      <c r="GW9" s="201">
        <f t="shared" si="2"/>
        <v>604.58000000000004</v>
      </c>
      <c r="GX9" s="201">
        <f t="shared" si="2"/>
        <v>651.23</v>
      </c>
      <c r="GY9" s="201">
        <f t="shared" si="2"/>
        <v>2720.43</v>
      </c>
      <c r="GZ9" s="201">
        <f t="shared" si="2"/>
        <v>873.28</v>
      </c>
      <c r="HA9" s="201">
        <f t="shared" si="2"/>
        <v>719.66</v>
      </c>
      <c r="HB9" s="201">
        <f t="shared" si="2"/>
        <v>7635.84</v>
      </c>
      <c r="HC9" s="201">
        <f t="shared" si="2"/>
        <v>73429.41</v>
      </c>
      <c r="HD9" s="201">
        <f t="shared" si="2"/>
        <v>23223.78</v>
      </c>
      <c r="HE9" s="201">
        <f t="shared" si="2"/>
        <v>8280.65</v>
      </c>
      <c r="HF9" s="201">
        <f t="shared" si="2"/>
        <v>2602.17</v>
      </c>
      <c r="HG9" s="201">
        <f t="shared" si="2"/>
        <v>130.80000000000001</v>
      </c>
      <c r="HH9" s="201">
        <f t="shared" si="2"/>
        <v>4919.78</v>
      </c>
      <c r="HI9" s="201">
        <f t="shared" si="2"/>
        <v>1653.52</v>
      </c>
      <c r="HJ9" s="201">
        <f t="shared" si="2"/>
        <v>1786</v>
      </c>
      <c r="HK9" s="201">
        <f t="shared" si="2"/>
        <v>22499.37</v>
      </c>
      <c r="HL9" s="201">
        <f t="shared" si="2"/>
        <v>4520.9399999999996</v>
      </c>
      <c r="HM9" s="201">
        <f t="shared" si="2"/>
        <v>2855.75</v>
      </c>
      <c r="HN9" s="201">
        <f t="shared" si="2"/>
        <v>5271.7</v>
      </c>
      <c r="HO9" s="201">
        <f t="shared" si="2"/>
        <v>7518.81</v>
      </c>
      <c r="HP9" s="201">
        <f t="shared" si="2"/>
        <v>467.53</v>
      </c>
      <c r="HQ9" s="201">
        <f t="shared" si="2"/>
        <v>195.71</v>
      </c>
      <c r="HR9" s="201">
        <f t="shared" si="2"/>
        <v>122.56</v>
      </c>
      <c r="HS9" s="201">
        <f t="shared" si="2"/>
        <v>1821.03</v>
      </c>
      <c r="HT9" s="201">
        <f t="shared" si="2"/>
        <v>1430.49</v>
      </c>
      <c r="HU9" s="201">
        <f t="shared" si="2"/>
        <v>41.01</v>
      </c>
      <c r="HV9" s="201">
        <f t="shared" si="2"/>
        <v>9.52</v>
      </c>
      <c r="HW9" s="201">
        <f t="shared" si="2"/>
        <v>0</v>
      </c>
      <c r="HX9" s="201">
        <f t="shared" si="2"/>
        <v>99.13</v>
      </c>
      <c r="HY9" s="201">
        <f t="shared" si="2"/>
        <v>37.1</v>
      </c>
      <c r="HZ9" s="201">
        <f t="shared" si="2"/>
        <v>10.67</v>
      </c>
      <c r="IA9" s="201">
        <f t="shared" si="2"/>
        <v>340.54</v>
      </c>
      <c r="IB9" s="201">
        <f t="shared" si="2"/>
        <v>29.55</v>
      </c>
      <c r="IC9" s="201">
        <f t="shared" si="2"/>
        <v>19.96</v>
      </c>
      <c r="ID9" s="201">
        <f t="shared" si="7"/>
        <v>312016.94000000006</v>
      </c>
      <c r="IE9" s="260">
        <f t="shared" si="8"/>
        <v>0.10009432897124866</v>
      </c>
      <c r="IF9" s="260">
        <f t="shared" si="9"/>
        <v>9.5600000000000004E-2</v>
      </c>
      <c r="IH9" s="172">
        <f t="shared" si="10"/>
        <v>9.5600000000000004E-2</v>
      </c>
      <c r="IJ9" s="170" t="s">
        <v>299</v>
      </c>
      <c r="IK9" s="260">
        <v>9.5600000000000004E-2</v>
      </c>
      <c r="IM9" s="170" t="s">
        <v>299</v>
      </c>
      <c r="IN9" s="172">
        <v>9.5600000000000004E-2</v>
      </c>
    </row>
    <row r="10" spans="1:248">
      <c r="A10" s="170" t="s">
        <v>300</v>
      </c>
      <c r="B10" s="201"/>
      <c r="C10" s="201">
        <v>35100.720000000001</v>
      </c>
      <c r="D10" s="201">
        <v>1024.7</v>
      </c>
      <c r="E10" s="201">
        <v>2179.5700000000002</v>
      </c>
      <c r="F10" s="201">
        <v>322961.86000000004</v>
      </c>
      <c r="G10" s="201"/>
      <c r="H10" s="201">
        <v>14132.53</v>
      </c>
      <c r="I10" s="201">
        <v>19420.8</v>
      </c>
      <c r="J10" s="201"/>
      <c r="K10" s="201">
        <v>7316.1600000000008</v>
      </c>
      <c r="L10" s="201">
        <v>1180.49</v>
      </c>
      <c r="M10" s="201">
        <v>6840.96</v>
      </c>
      <c r="N10" s="201">
        <v>4821.420000000001</v>
      </c>
      <c r="O10" s="201">
        <v>220.12</v>
      </c>
      <c r="P10" s="201">
        <v>1513.52</v>
      </c>
      <c r="Q10" s="201"/>
      <c r="R10" s="201">
        <v>12871.86</v>
      </c>
      <c r="S10" s="201">
        <v>2290.6299999999997</v>
      </c>
      <c r="T10" s="201"/>
      <c r="U10" s="201"/>
      <c r="V10" s="201"/>
      <c r="W10" s="201">
        <v>16641.420000000002</v>
      </c>
      <c r="X10" s="201">
        <v>20568.660000000003</v>
      </c>
      <c r="Y10" s="201">
        <v>209.03</v>
      </c>
      <c r="Z10" s="201"/>
      <c r="AA10" s="201"/>
      <c r="AB10" s="201"/>
      <c r="AC10" s="201"/>
      <c r="AD10" s="201"/>
      <c r="AE10" s="201"/>
      <c r="AF10" s="201">
        <v>4822.7</v>
      </c>
      <c r="AG10" s="201">
        <v>8923.5400000000027</v>
      </c>
      <c r="AH10" s="201">
        <v>34512.339999999997</v>
      </c>
      <c r="AI10" s="201"/>
      <c r="AJ10" s="201"/>
      <c r="AK10" s="201">
        <v>2910.9699999999989</v>
      </c>
      <c r="AL10" s="201"/>
      <c r="AM10" s="201"/>
      <c r="AN10" s="201"/>
      <c r="AO10" s="201"/>
      <c r="AP10" s="201"/>
      <c r="AQ10" s="201"/>
      <c r="AR10" s="201"/>
      <c r="AS10" s="201">
        <v>6701.36</v>
      </c>
      <c r="AT10" s="201">
        <v>12000.91</v>
      </c>
      <c r="AU10" s="201">
        <v>2517.25</v>
      </c>
      <c r="AV10" s="201"/>
      <c r="AW10" s="201"/>
      <c r="AX10" s="201"/>
      <c r="AY10" s="201"/>
      <c r="AZ10" s="201"/>
      <c r="BA10" s="201"/>
      <c r="BB10" s="201"/>
      <c r="BC10" s="201"/>
      <c r="BD10" s="201">
        <v>25905.420000000006</v>
      </c>
      <c r="BE10" s="201">
        <v>2798.1499999999996</v>
      </c>
      <c r="BF10" s="201"/>
      <c r="BG10" s="201">
        <v>3708.03</v>
      </c>
      <c r="BH10" s="201">
        <v>-55855.86</v>
      </c>
      <c r="BI10" s="201">
        <v>632.06999999999994</v>
      </c>
      <c r="BJ10" s="201">
        <v>1003.6299999999999</v>
      </c>
      <c r="BK10" s="201"/>
      <c r="BL10" s="201">
        <v>1759.0999999999997</v>
      </c>
      <c r="BM10" s="201"/>
      <c r="BN10" s="201"/>
      <c r="BO10" s="201"/>
      <c r="BP10" s="201"/>
      <c r="BQ10" s="201">
        <v>5215.8300000000008</v>
      </c>
      <c r="BR10" s="201"/>
      <c r="BS10" s="201"/>
      <c r="BT10" s="201">
        <v>1694.58</v>
      </c>
      <c r="BU10" s="201">
        <v>433.24</v>
      </c>
      <c r="BV10" s="201">
        <v>120.6</v>
      </c>
      <c r="BW10" s="201">
        <v>3281.67</v>
      </c>
      <c r="BX10" s="201">
        <v>774.13999999999976</v>
      </c>
      <c r="BY10" s="201">
        <v>923.84999999999991</v>
      </c>
      <c r="BZ10" s="201">
        <v>1795.6899999999998</v>
      </c>
      <c r="CA10" s="201">
        <v>50385.540000000008</v>
      </c>
      <c r="CB10" s="201">
        <v>586259.20000000007</v>
      </c>
      <c r="CD10" s="170" t="s">
        <v>300</v>
      </c>
      <c r="CE10" s="201">
        <v>83.830000000000013</v>
      </c>
      <c r="CF10" s="201">
        <v>466564.12999999977</v>
      </c>
      <c r="CG10" s="201">
        <v>5268.9100000000017</v>
      </c>
      <c r="CH10" s="201">
        <v>1264372.4999999995</v>
      </c>
      <c r="CI10" s="201"/>
      <c r="CJ10" s="201">
        <v>284596.12000000029</v>
      </c>
      <c r="CK10" s="201">
        <v>311491.5</v>
      </c>
      <c r="CL10" s="201"/>
      <c r="CM10" s="201">
        <v>9608.4500000000007</v>
      </c>
      <c r="CN10" s="201">
        <v>10128.019999999999</v>
      </c>
      <c r="CO10" s="201">
        <v>2845.9699999999993</v>
      </c>
      <c r="CP10" s="201">
        <v>5754.4800000000014</v>
      </c>
      <c r="CQ10" s="201"/>
      <c r="CR10" s="201">
        <v>60419.250000000022</v>
      </c>
      <c r="CS10" s="201">
        <v>12047.72</v>
      </c>
      <c r="CT10" s="201"/>
      <c r="CU10" s="201">
        <v>1101.73</v>
      </c>
      <c r="CV10" s="201"/>
      <c r="CW10" s="201">
        <v>27369.039999999994</v>
      </c>
      <c r="CX10" s="201">
        <v>127932.18</v>
      </c>
      <c r="CY10" s="201">
        <v>37.520000000000003</v>
      </c>
      <c r="CZ10" s="201"/>
      <c r="DA10" s="201"/>
      <c r="DB10" s="201"/>
      <c r="DC10" s="201"/>
      <c r="DD10" s="201"/>
      <c r="DE10" s="201"/>
      <c r="DF10" s="201">
        <v>151015.47</v>
      </c>
      <c r="DG10" s="201">
        <v>46021.040000000008</v>
      </c>
      <c r="DH10" s="201">
        <v>141982.05999999997</v>
      </c>
      <c r="DI10" s="201"/>
      <c r="DJ10" s="201"/>
      <c r="DK10" s="201">
        <v>5636.9499999999989</v>
      </c>
      <c r="DL10" s="201"/>
      <c r="DM10" s="201"/>
      <c r="DN10" s="201"/>
      <c r="DO10" s="201"/>
      <c r="DP10" s="201"/>
      <c r="DQ10" s="201"/>
      <c r="DR10" s="201"/>
      <c r="DS10" s="201">
        <v>202902.98</v>
      </c>
      <c r="DT10" s="201">
        <v>30833.109999999993</v>
      </c>
      <c r="DU10" s="201">
        <v>14334</v>
      </c>
      <c r="DV10" s="201"/>
      <c r="DW10" s="201"/>
      <c r="DX10" s="201"/>
      <c r="DY10" s="201"/>
      <c r="DZ10" s="201"/>
      <c r="EA10" s="201"/>
      <c r="EB10" s="201"/>
      <c r="EC10" s="201">
        <v>282.47999999999996</v>
      </c>
      <c r="ED10" s="201">
        <v>83324.140000000043</v>
      </c>
      <c r="EE10" s="201">
        <v>19406.440000000002</v>
      </c>
      <c r="EF10" s="201"/>
      <c r="EG10" s="201">
        <v>33527.21</v>
      </c>
      <c r="EH10" s="201">
        <v>55123.929999999978</v>
      </c>
      <c r="EI10" s="201">
        <v>360.46000000000004</v>
      </c>
      <c r="EJ10" s="201"/>
      <c r="EK10" s="201">
        <v>9906.4800000000014</v>
      </c>
      <c r="EL10" s="201"/>
      <c r="EM10" s="201"/>
      <c r="EN10" s="201"/>
      <c r="EO10" s="201"/>
      <c r="EP10" s="201">
        <v>18937.260000000002</v>
      </c>
      <c r="EQ10" s="201">
        <v>-1313.6</v>
      </c>
      <c r="ER10" s="201"/>
      <c r="ES10" s="201">
        <v>19095.410000000011</v>
      </c>
      <c r="ET10" s="201">
        <v>773.47</v>
      </c>
      <c r="EU10" s="201"/>
      <c r="EV10" s="201">
        <v>8859.4700000000012</v>
      </c>
      <c r="EW10" s="201"/>
      <c r="EX10" s="201">
        <v>118.02</v>
      </c>
      <c r="EY10" s="201">
        <v>8020.0900000000011</v>
      </c>
      <c r="EZ10" s="201"/>
      <c r="FA10" s="201">
        <v>3438768.2200000007</v>
      </c>
      <c r="FB10" s="201">
        <v>7901265.8400000026</v>
      </c>
      <c r="FD10" s="170" t="s">
        <v>300</v>
      </c>
      <c r="FE10" s="201">
        <f t="shared" si="3"/>
        <v>13344.29</v>
      </c>
      <c r="FF10" s="201">
        <f t="shared" si="0"/>
        <v>2.36</v>
      </c>
      <c r="FG10" s="201">
        <f t="shared" si="0"/>
        <v>113.96</v>
      </c>
      <c r="FH10" s="201">
        <f t="shared" si="0"/>
        <v>42540.56</v>
      </c>
      <c r="FI10" s="201">
        <f t="shared" si="0"/>
        <v>0</v>
      </c>
      <c r="FJ10" s="201">
        <f t="shared" si="0"/>
        <v>9350.2099999999991</v>
      </c>
      <c r="FK10" s="201">
        <f t="shared" si="0"/>
        <v>10423.74</v>
      </c>
      <c r="FL10" s="201">
        <f t="shared" si="0"/>
        <v>0</v>
      </c>
      <c r="FM10" s="201">
        <f t="shared" si="0"/>
        <v>275.08999999999997</v>
      </c>
      <c r="FN10" s="201">
        <f t="shared" si="0"/>
        <v>0</v>
      </c>
      <c r="FO10" s="201">
        <f t="shared" si="0"/>
        <v>44.41</v>
      </c>
      <c r="FP10" s="201">
        <f t="shared" si="0"/>
        <v>52.32</v>
      </c>
      <c r="FQ10" s="201">
        <f t="shared" si="0"/>
        <v>4.91</v>
      </c>
      <c r="FR10" s="201">
        <f t="shared" si="0"/>
        <v>8.7200000000000006</v>
      </c>
      <c r="FS10" s="201">
        <f t="shared" si="0"/>
        <v>0</v>
      </c>
      <c r="FT10" s="201">
        <f t="shared" si="0"/>
        <v>1341.23</v>
      </c>
      <c r="FU10" s="201">
        <f t="shared" si="0"/>
        <v>0</v>
      </c>
      <c r="FV10" s="201">
        <f t="shared" si="0"/>
        <v>0</v>
      </c>
      <c r="FW10" s="201">
        <f t="shared" si="4"/>
        <v>5503.79</v>
      </c>
      <c r="FX10" s="201">
        <f t="shared" si="5"/>
        <v>0</v>
      </c>
      <c r="FY10" s="201">
        <f t="shared" si="5"/>
        <v>272.86</v>
      </c>
      <c r="FZ10" s="201">
        <f t="shared" si="5"/>
        <v>742.5</v>
      </c>
      <c r="GA10" s="201">
        <f t="shared" si="5"/>
        <v>0.15</v>
      </c>
      <c r="GB10" s="201">
        <f t="shared" si="5"/>
        <v>0</v>
      </c>
      <c r="GC10" s="201">
        <f t="shared" si="5"/>
        <v>0</v>
      </c>
      <c r="GD10" s="201">
        <f t="shared" si="5"/>
        <v>0</v>
      </c>
      <c r="GE10" s="201">
        <f t="shared" si="5"/>
        <v>0</v>
      </c>
      <c r="GF10" s="201">
        <f t="shared" si="5"/>
        <v>0</v>
      </c>
      <c r="GG10" s="201">
        <f t="shared" si="5"/>
        <v>0</v>
      </c>
      <c r="GH10" s="201">
        <f t="shared" si="5"/>
        <v>498.68</v>
      </c>
      <c r="GI10" s="201">
        <f t="shared" si="6"/>
        <v>1051.04</v>
      </c>
      <c r="GJ10" s="201">
        <f t="shared" si="1"/>
        <v>5436.03</v>
      </c>
      <c r="GK10" s="201">
        <f t="shared" si="1"/>
        <v>0</v>
      </c>
      <c r="GL10" s="201">
        <f t="shared" si="1"/>
        <v>0</v>
      </c>
      <c r="GM10" s="201">
        <f t="shared" si="1"/>
        <v>6.84</v>
      </c>
      <c r="GN10" s="201">
        <f t="shared" si="1"/>
        <v>0</v>
      </c>
      <c r="GO10" s="201">
        <f t="shared" si="2"/>
        <v>0</v>
      </c>
      <c r="GP10" s="201">
        <f t="shared" si="2"/>
        <v>0</v>
      </c>
      <c r="GQ10" s="201">
        <f t="shared" si="2"/>
        <v>0</v>
      </c>
      <c r="GR10" s="201">
        <f t="shared" si="2"/>
        <v>0</v>
      </c>
      <c r="GS10" s="201">
        <f t="shared" si="2"/>
        <v>0</v>
      </c>
      <c r="GT10" s="201">
        <f t="shared" si="2"/>
        <v>0</v>
      </c>
      <c r="GU10" s="201">
        <f t="shared" si="2"/>
        <v>1467.23</v>
      </c>
      <c r="GV10" s="201">
        <f t="shared" si="2"/>
        <v>201.32</v>
      </c>
      <c r="GW10" s="201">
        <f t="shared" si="2"/>
        <v>251.08</v>
      </c>
      <c r="GX10" s="201">
        <f t="shared" ref="GX10:IC10" si="11">ROUND(SUM(IFERROR(INDEX($A$3:$CA$21,MATCH($FD10,$A$3:$A$21,0),MATCH(GX$3,$A$3:$CA$3,0)),0),IFERROR(INDEX($CD$3:$FA$21,MATCH($FD10,$CD$3:$CD$21,0),MATCH(GX$3,$CD$3:$FA$3,0)),0))*GX$2,2)</f>
        <v>0</v>
      </c>
      <c r="GY10" s="201">
        <f t="shared" si="11"/>
        <v>0</v>
      </c>
      <c r="GZ10" s="201">
        <f t="shared" si="11"/>
        <v>0</v>
      </c>
      <c r="HA10" s="201">
        <f t="shared" si="11"/>
        <v>0</v>
      </c>
      <c r="HB10" s="201">
        <f t="shared" si="11"/>
        <v>0</v>
      </c>
      <c r="HC10" s="201">
        <f t="shared" si="11"/>
        <v>0</v>
      </c>
      <c r="HD10" s="201">
        <f t="shared" si="11"/>
        <v>0</v>
      </c>
      <c r="HE10" s="201">
        <f t="shared" si="11"/>
        <v>7.4</v>
      </c>
      <c r="HF10" s="201">
        <f t="shared" si="11"/>
        <v>1551.06</v>
      </c>
      <c r="HG10" s="201">
        <f t="shared" si="11"/>
        <v>55.51</v>
      </c>
      <c r="HH10" s="201">
        <f t="shared" si="11"/>
        <v>0</v>
      </c>
      <c r="HI10" s="201">
        <f t="shared" si="11"/>
        <v>629.28</v>
      </c>
      <c r="HJ10" s="201">
        <f t="shared" si="11"/>
        <v>-6</v>
      </c>
      <c r="HK10" s="201">
        <f t="shared" si="11"/>
        <v>86.45</v>
      </c>
      <c r="HL10" s="201">
        <f t="shared" si="11"/>
        <v>9.5299999999999994</v>
      </c>
      <c r="HM10" s="201">
        <f t="shared" si="11"/>
        <v>213.98</v>
      </c>
      <c r="HN10" s="201">
        <f t="shared" si="11"/>
        <v>13.55</v>
      </c>
      <c r="HO10" s="201">
        <f t="shared" si="11"/>
        <v>0</v>
      </c>
      <c r="HP10" s="201">
        <f t="shared" si="11"/>
        <v>0</v>
      </c>
      <c r="HQ10" s="201">
        <f t="shared" si="11"/>
        <v>0</v>
      </c>
      <c r="HR10" s="201">
        <f t="shared" si="11"/>
        <v>37.869999999999997</v>
      </c>
      <c r="HS10" s="201">
        <f t="shared" si="11"/>
        <v>70.239999999999995</v>
      </c>
      <c r="HT10" s="201">
        <f t="shared" si="11"/>
        <v>0</v>
      </c>
      <c r="HU10" s="201">
        <f t="shared" si="11"/>
        <v>15.28</v>
      </c>
      <c r="HV10" s="201">
        <f t="shared" si="11"/>
        <v>1.97</v>
      </c>
      <c r="HW10" s="201">
        <f t="shared" si="11"/>
        <v>0</v>
      </c>
      <c r="HX10" s="201">
        <f t="shared" si="11"/>
        <v>17.059999999999999</v>
      </c>
      <c r="HY10" s="201">
        <f t="shared" si="11"/>
        <v>9.85</v>
      </c>
      <c r="HZ10" s="201">
        <f t="shared" si="11"/>
        <v>1.34</v>
      </c>
      <c r="IA10" s="201">
        <f t="shared" si="11"/>
        <v>58.14</v>
      </c>
      <c r="IB10" s="201">
        <f t="shared" si="11"/>
        <v>2.69</v>
      </c>
      <c r="IC10" s="201">
        <f t="shared" si="11"/>
        <v>100.77</v>
      </c>
      <c r="ID10" s="201">
        <f t="shared" si="7"/>
        <v>95809.289999999964</v>
      </c>
      <c r="IE10" s="260">
        <f t="shared" si="8"/>
        <v>3.0735403634692907E-2</v>
      </c>
      <c r="IF10" s="260">
        <f>ROUND(IE10*$ID$2,4)+0.0002</f>
        <v>2.9599999999999998E-2</v>
      </c>
      <c r="IH10" s="172">
        <f t="shared" si="10"/>
        <v>2.9599999999999998E-2</v>
      </c>
      <c r="IJ10" s="170" t="s">
        <v>300</v>
      </c>
      <c r="IK10" s="260">
        <v>2.9599999999999998E-2</v>
      </c>
      <c r="IM10" s="170" t="s">
        <v>300</v>
      </c>
      <c r="IN10" s="172">
        <v>2.9599999999999998E-2</v>
      </c>
    </row>
    <row r="11" spans="1:248">
      <c r="A11" s="170" t="s">
        <v>301</v>
      </c>
      <c r="B11" s="201">
        <v>12196.140000000001</v>
      </c>
      <c r="C11" s="201">
        <v>146021.59</v>
      </c>
      <c r="D11" s="201">
        <v>16956.54</v>
      </c>
      <c r="E11" s="201">
        <v>106611.54999999997</v>
      </c>
      <c r="F11" s="201">
        <v>763574.74999999953</v>
      </c>
      <c r="G11" s="201">
        <v>53217.549999999988</v>
      </c>
      <c r="H11" s="201">
        <v>211532.88</v>
      </c>
      <c r="I11" s="201">
        <v>87321.25</v>
      </c>
      <c r="J11" s="201"/>
      <c r="K11" s="201">
        <v>17627.16</v>
      </c>
      <c r="L11" s="201">
        <v>29490.530000000002</v>
      </c>
      <c r="M11" s="201">
        <v>30330.78</v>
      </c>
      <c r="N11" s="201">
        <v>36861.21</v>
      </c>
      <c r="O11" s="201">
        <v>7590.16</v>
      </c>
      <c r="P11" s="201">
        <v>25024.120000000003</v>
      </c>
      <c r="Q11" s="201"/>
      <c r="R11" s="201">
        <v>248139.51000000004</v>
      </c>
      <c r="S11" s="201">
        <v>37826.929999999993</v>
      </c>
      <c r="T11" s="201"/>
      <c r="U11" s="201">
        <v>3592.4399999999996</v>
      </c>
      <c r="V11" s="201"/>
      <c r="W11" s="201">
        <v>51255.73</v>
      </c>
      <c r="X11" s="201">
        <v>57168.290000000008</v>
      </c>
      <c r="Y11" s="201">
        <v>3461.0600000000004</v>
      </c>
      <c r="Z11" s="201"/>
      <c r="AA11" s="201">
        <v>7975.9900000000007</v>
      </c>
      <c r="AB11" s="201"/>
      <c r="AC11" s="201"/>
      <c r="AD11" s="201"/>
      <c r="AE11" s="201"/>
      <c r="AF11" s="201">
        <v>92022.389999999956</v>
      </c>
      <c r="AG11" s="201">
        <v>217986.27000000005</v>
      </c>
      <c r="AH11" s="201">
        <v>212149.08999999997</v>
      </c>
      <c r="AI11" s="201"/>
      <c r="AJ11" s="201"/>
      <c r="AK11" s="201">
        <v>53859.19</v>
      </c>
      <c r="AL11" s="201"/>
      <c r="AM11" s="201"/>
      <c r="AN11" s="201"/>
      <c r="AO11" s="201"/>
      <c r="AP11" s="201"/>
      <c r="AQ11" s="201"/>
      <c r="AR11" s="201"/>
      <c r="AS11" s="201">
        <v>125845.93999999999</v>
      </c>
      <c r="AT11" s="201">
        <v>36755.159999999996</v>
      </c>
      <c r="AU11" s="201">
        <v>41535.469999999994</v>
      </c>
      <c r="AV11" s="201"/>
      <c r="AW11" s="201"/>
      <c r="AX11" s="201"/>
      <c r="AY11" s="201">
        <v>10180.619999999999</v>
      </c>
      <c r="AZ11" s="201"/>
      <c r="BA11" s="201"/>
      <c r="BB11" s="201"/>
      <c r="BC11" s="201"/>
      <c r="BD11" s="201">
        <v>96949.16</v>
      </c>
      <c r="BE11" s="201">
        <v>45370.09</v>
      </c>
      <c r="BF11" s="201">
        <v>81404.509999999995</v>
      </c>
      <c r="BG11" s="201">
        <v>108000.59</v>
      </c>
      <c r="BH11" s="201">
        <v>247030.28</v>
      </c>
      <c r="BI11" s="201">
        <v>62480.579999999987</v>
      </c>
      <c r="BJ11" s="201">
        <v>104419.24000000003</v>
      </c>
      <c r="BK11" s="201"/>
      <c r="BL11" s="201">
        <v>112850.73</v>
      </c>
      <c r="BM11" s="201"/>
      <c r="BN11" s="201"/>
      <c r="BO11" s="201"/>
      <c r="BP11" s="201"/>
      <c r="BQ11" s="201">
        <v>97018.819999999992</v>
      </c>
      <c r="BR11" s="201"/>
      <c r="BS11" s="201">
        <v>148743.87</v>
      </c>
      <c r="BT11" s="201">
        <v>27926.090000000004</v>
      </c>
      <c r="BU11" s="201">
        <v>225291.81</v>
      </c>
      <c r="BV11" s="201">
        <v>283583.44</v>
      </c>
      <c r="BW11" s="201">
        <v>54219.67</v>
      </c>
      <c r="BX11" s="201">
        <v>25270.860000000011</v>
      </c>
      <c r="BY11" s="201">
        <v>316794.31</v>
      </c>
      <c r="BZ11" s="201">
        <v>122936.26000000004</v>
      </c>
      <c r="CA11" s="201">
        <v>92135.320000000022</v>
      </c>
      <c r="CB11" s="201">
        <v>4996535.919999999</v>
      </c>
      <c r="CD11" s="170" t="s">
        <v>301</v>
      </c>
      <c r="CE11" s="201">
        <v>81037.950000000012</v>
      </c>
      <c r="CF11" s="201">
        <v>672629.2</v>
      </c>
      <c r="CG11" s="201">
        <v>470910.41999999981</v>
      </c>
      <c r="CH11" s="201">
        <v>1556970.7400000007</v>
      </c>
      <c r="CI11" s="201">
        <v>139679.87</v>
      </c>
      <c r="CJ11" s="201">
        <v>822632.12000000034</v>
      </c>
      <c r="CK11" s="201">
        <v>738249.07000000018</v>
      </c>
      <c r="CL11" s="201"/>
      <c r="CM11" s="201">
        <v>143517.63999999998</v>
      </c>
      <c r="CN11" s="201">
        <v>148841.62999999998</v>
      </c>
      <c r="CO11" s="201">
        <v>52834.239999999998</v>
      </c>
      <c r="CP11" s="201">
        <v>85931.28</v>
      </c>
      <c r="CQ11" s="201"/>
      <c r="CR11" s="201">
        <v>919989.59000000043</v>
      </c>
      <c r="CS11" s="201">
        <v>179255.00999999998</v>
      </c>
      <c r="CT11" s="201"/>
      <c r="CU11" s="201">
        <v>26734.360000000008</v>
      </c>
      <c r="CV11" s="201"/>
      <c r="CW11" s="201">
        <v>298841.49000000005</v>
      </c>
      <c r="CX11" s="201">
        <v>139551.24</v>
      </c>
      <c r="CY11" s="201">
        <v>97.56</v>
      </c>
      <c r="CZ11" s="201"/>
      <c r="DA11" s="201">
        <v>23924.920000000002</v>
      </c>
      <c r="DB11" s="201"/>
      <c r="DC11" s="201"/>
      <c r="DD11" s="201"/>
      <c r="DE11" s="201"/>
      <c r="DF11" s="201">
        <v>649552.53000000014</v>
      </c>
      <c r="DG11" s="201">
        <v>1167241.2500000002</v>
      </c>
      <c r="DH11" s="201">
        <v>902191.24000000046</v>
      </c>
      <c r="DI11" s="201"/>
      <c r="DJ11" s="201"/>
      <c r="DK11" s="201">
        <v>127287.44</v>
      </c>
      <c r="DL11" s="201"/>
      <c r="DM11" s="201"/>
      <c r="DN11" s="201">
        <v>14564.95</v>
      </c>
      <c r="DO11" s="201"/>
      <c r="DP11" s="201"/>
      <c r="DQ11" s="201"/>
      <c r="DR11" s="201"/>
      <c r="DS11" s="201">
        <v>254283.06000000008</v>
      </c>
      <c r="DT11" s="201">
        <v>144464.23000000001</v>
      </c>
      <c r="DU11" s="201">
        <v>212085.92999999996</v>
      </c>
      <c r="DV11" s="201"/>
      <c r="DW11" s="201">
        <v>50.6</v>
      </c>
      <c r="DX11" s="201"/>
      <c r="DY11" s="201">
        <v>1928.2700000000002</v>
      </c>
      <c r="DZ11" s="201">
        <v>31.340000000000032</v>
      </c>
      <c r="EA11" s="201"/>
      <c r="EB11" s="201"/>
      <c r="EC11" s="201">
        <v>-4534.5599999999995</v>
      </c>
      <c r="ED11" s="201">
        <v>262188.49999999994</v>
      </c>
      <c r="EE11" s="201">
        <v>282603.47000000003</v>
      </c>
      <c r="EF11" s="201">
        <v>178058.03000000003</v>
      </c>
      <c r="EG11" s="201">
        <v>630473.71</v>
      </c>
      <c r="EH11" s="201">
        <v>1107416.9699999997</v>
      </c>
      <c r="EI11" s="201">
        <v>30175.95</v>
      </c>
      <c r="EJ11" s="201"/>
      <c r="EK11" s="201">
        <v>13743.720000000001</v>
      </c>
      <c r="EL11" s="201"/>
      <c r="EM11" s="201"/>
      <c r="EN11" s="201"/>
      <c r="EO11" s="201"/>
      <c r="EP11" s="201">
        <v>324944.42000000004</v>
      </c>
      <c r="EQ11" s="201">
        <v>-18961.060000000001</v>
      </c>
      <c r="ER11" s="201"/>
      <c r="ES11" s="201">
        <v>285306.43999999989</v>
      </c>
      <c r="ET11" s="201">
        <v>864421.58999999973</v>
      </c>
      <c r="EU11" s="201">
        <v>917617.94999999984</v>
      </c>
      <c r="EV11" s="201">
        <v>134095.68999999997</v>
      </c>
      <c r="EW11" s="201"/>
      <c r="EX11" s="201">
        <v>1109931.8599999994</v>
      </c>
      <c r="EY11" s="201">
        <v>116228.68</v>
      </c>
      <c r="EZ11" s="201">
        <v>0</v>
      </c>
      <c r="FA11" s="201">
        <v>16209020.529999996</v>
      </c>
      <c r="FB11" s="201">
        <v>29836906.300000001</v>
      </c>
      <c r="FD11" s="170" t="s">
        <v>301</v>
      </c>
      <c r="FE11" s="201">
        <f t="shared" si="3"/>
        <v>21776.11</v>
      </c>
      <c r="FF11" s="201">
        <f t="shared" si="0"/>
        <v>39</v>
      </c>
      <c r="FG11" s="201">
        <f t="shared" si="0"/>
        <v>8836.09</v>
      </c>
      <c r="FH11" s="201">
        <f t="shared" si="0"/>
        <v>62190.62</v>
      </c>
      <c r="FI11" s="201">
        <f t="shared" si="0"/>
        <v>1562.47</v>
      </c>
      <c r="FJ11" s="201">
        <f t="shared" si="0"/>
        <v>32369.360000000001</v>
      </c>
      <c r="FK11" s="201">
        <f t="shared" si="0"/>
        <v>26005.47</v>
      </c>
      <c r="FL11" s="201">
        <f t="shared" si="0"/>
        <v>0</v>
      </c>
      <c r="FM11" s="201">
        <f t="shared" si="0"/>
        <v>662.78</v>
      </c>
      <c r="FN11" s="201">
        <f t="shared" si="0"/>
        <v>0</v>
      </c>
      <c r="FO11" s="201">
        <f t="shared" si="0"/>
        <v>469.39</v>
      </c>
      <c r="FP11" s="201">
        <f t="shared" si="0"/>
        <v>649.96</v>
      </c>
      <c r="FQ11" s="201">
        <f t="shared" si="0"/>
        <v>96.68</v>
      </c>
      <c r="FR11" s="201">
        <f t="shared" si="0"/>
        <v>133.15</v>
      </c>
      <c r="FS11" s="201">
        <f t="shared" si="0"/>
        <v>0</v>
      </c>
      <c r="FT11" s="201">
        <f t="shared" si="0"/>
        <v>21376.76</v>
      </c>
      <c r="FU11" s="201">
        <f t="shared" si="0"/>
        <v>0</v>
      </c>
      <c r="FV11" s="201">
        <f t="shared" si="0"/>
        <v>0</v>
      </c>
      <c r="FW11" s="201">
        <f t="shared" si="4"/>
        <v>25982.959999999999</v>
      </c>
      <c r="FX11" s="201">
        <f t="shared" si="5"/>
        <v>0</v>
      </c>
      <c r="FY11" s="201">
        <f t="shared" si="5"/>
        <v>2170.6</v>
      </c>
      <c r="FZ11" s="201">
        <f t="shared" si="5"/>
        <v>983.6</v>
      </c>
      <c r="GA11" s="201">
        <f t="shared" si="5"/>
        <v>2.14</v>
      </c>
      <c r="GB11" s="201">
        <f t="shared" si="5"/>
        <v>0</v>
      </c>
      <c r="GC11" s="201">
        <f t="shared" si="5"/>
        <v>140.36000000000001</v>
      </c>
      <c r="GD11" s="201">
        <f t="shared" si="5"/>
        <v>0</v>
      </c>
      <c r="GE11" s="201">
        <f t="shared" si="5"/>
        <v>0</v>
      </c>
      <c r="GF11" s="201">
        <f t="shared" si="5"/>
        <v>0</v>
      </c>
      <c r="GG11" s="201">
        <f t="shared" si="5"/>
        <v>0</v>
      </c>
      <c r="GH11" s="201">
        <f t="shared" si="5"/>
        <v>2373.04</v>
      </c>
      <c r="GI11" s="201">
        <f t="shared" si="6"/>
        <v>28238.62</v>
      </c>
      <c r="GJ11" s="201">
        <f t="shared" si="1"/>
        <v>34321.68</v>
      </c>
      <c r="GK11" s="201">
        <f t="shared" si="1"/>
        <v>0</v>
      </c>
      <c r="GL11" s="201">
        <f t="shared" si="1"/>
        <v>0</v>
      </c>
      <c r="GM11" s="201">
        <f t="shared" si="1"/>
        <v>144.91999999999999</v>
      </c>
      <c r="GN11" s="201">
        <f t="shared" si="1"/>
        <v>0</v>
      </c>
      <c r="GO11" s="201">
        <f t="shared" ref="GO11:IC17" si="12">ROUND(SUM(IFERROR(INDEX($A$3:$CA$21,MATCH($FD11,$A$3:$A$21,0),MATCH(GO$3,$A$3:$CA$3,0)),0),IFERROR(INDEX($CD$3:$FA$21,MATCH($FD11,$CD$3:$CD$21,0),MATCH(GO$3,$CD$3:$FA$3,0)),0))*GO$2,2)</f>
        <v>0</v>
      </c>
      <c r="GP11" s="201">
        <f t="shared" si="12"/>
        <v>120.89</v>
      </c>
      <c r="GQ11" s="201">
        <f t="shared" si="12"/>
        <v>0</v>
      </c>
      <c r="GR11" s="201">
        <f t="shared" si="12"/>
        <v>0</v>
      </c>
      <c r="GS11" s="201">
        <f t="shared" si="12"/>
        <v>0</v>
      </c>
      <c r="GT11" s="201">
        <f t="shared" si="12"/>
        <v>0</v>
      </c>
      <c r="GU11" s="201">
        <f t="shared" si="12"/>
        <v>2660.9</v>
      </c>
      <c r="GV11" s="201">
        <f t="shared" si="12"/>
        <v>851.73</v>
      </c>
      <c r="GW11" s="201">
        <f t="shared" si="12"/>
        <v>3778.96</v>
      </c>
      <c r="GX11" s="201">
        <f t="shared" si="12"/>
        <v>0</v>
      </c>
      <c r="GY11" s="201">
        <f t="shared" si="12"/>
        <v>0.71</v>
      </c>
      <c r="GZ11" s="201">
        <f t="shared" si="12"/>
        <v>0</v>
      </c>
      <c r="HA11" s="201">
        <f t="shared" si="12"/>
        <v>81.13</v>
      </c>
      <c r="HB11" s="201">
        <f t="shared" si="12"/>
        <v>0.56000000000000005</v>
      </c>
      <c r="HC11" s="201">
        <f t="shared" si="12"/>
        <v>0</v>
      </c>
      <c r="HD11" s="201">
        <f t="shared" si="12"/>
        <v>0</v>
      </c>
      <c r="HE11" s="201">
        <f t="shared" si="12"/>
        <v>-118.81</v>
      </c>
      <c r="HF11" s="201">
        <f t="shared" si="12"/>
        <v>5099.75</v>
      </c>
      <c r="HG11" s="201">
        <f t="shared" si="12"/>
        <v>819.93</v>
      </c>
      <c r="HH11" s="201">
        <f t="shared" si="12"/>
        <v>3061.66</v>
      </c>
      <c r="HI11" s="201">
        <f t="shared" si="12"/>
        <v>12480.22</v>
      </c>
      <c r="HJ11" s="201">
        <f t="shared" si="12"/>
        <v>11106.47</v>
      </c>
      <c r="HK11" s="201">
        <f t="shared" si="12"/>
        <v>8070.38</v>
      </c>
      <c r="HL11" s="201">
        <f t="shared" si="12"/>
        <v>991.98</v>
      </c>
      <c r="HM11" s="201">
        <f t="shared" si="12"/>
        <v>296.86</v>
      </c>
      <c r="HN11" s="201">
        <f t="shared" si="12"/>
        <v>868.95</v>
      </c>
      <c r="HO11" s="201">
        <f t="shared" si="12"/>
        <v>0</v>
      </c>
      <c r="HP11" s="201">
        <f t="shared" si="12"/>
        <v>0</v>
      </c>
      <c r="HQ11" s="201">
        <f t="shared" si="12"/>
        <v>0</v>
      </c>
      <c r="HR11" s="201">
        <f t="shared" si="12"/>
        <v>649.89</v>
      </c>
      <c r="HS11" s="201">
        <f t="shared" si="12"/>
        <v>1405.04</v>
      </c>
      <c r="HT11" s="201">
        <f t="shared" si="12"/>
        <v>0</v>
      </c>
      <c r="HU11" s="201">
        <f t="shared" si="12"/>
        <v>347.24</v>
      </c>
      <c r="HV11" s="201">
        <f t="shared" si="12"/>
        <v>713.88</v>
      </c>
      <c r="HW11" s="201">
        <f t="shared" si="12"/>
        <v>0</v>
      </c>
      <c r="HX11" s="201">
        <f t="shared" si="12"/>
        <v>793.59</v>
      </c>
      <c r="HY11" s="201">
        <f t="shared" si="12"/>
        <v>162.66</v>
      </c>
      <c r="HZ11" s="201">
        <f t="shared" si="12"/>
        <v>1702.8</v>
      </c>
      <c r="IA11" s="201">
        <f t="shared" si="12"/>
        <v>2814.65</v>
      </c>
      <c r="IB11" s="201">
        <f t="shared" si="12"/>
        <v>184.4</v>
      </c>
      <c r="IC11" s="201">
        <f t="shared" si="12"/>
        <v>184.27</v>
      </c>
      <c r="ID11" s="201">
        <f t="shared" si="7"/>
        <v>329656.45</v>
      </c>
      <c r="IE11" s="260">
        <f t="shared" si="8"/>
        <v>0.10575304390137914</v>
      </c>
      <c r="IF11" s="260">
        <f t="shared" si="9"/>
        <v>0.10100000000000001</v>
      </c>
      <c r="IH11" s="172">
        <f t="shared" si="10"/>
        <v>0.10100000000000001</v>
      </c>
      <c r="IJ11" s="170" t="s">
        <v>301</v>
      </c>
      <c r="IK11" s="260">
        <v>0.10100000000000001</v>
      </c>
      <c r="IM11" s="170" t="s">
        <v>301</v>
      </c>
      <c r="IN11" s="172">
        <v>0.11660000000000001</v>
      </c>
    </row>
    <row r="12" spans="1:248">
      <c r="A12" s="170" t="s">
        <v>302</v>
      </c>
      <c r="B12" s="201"/>
      <c r="C12" s="201">
        <v>10559.250000000002</v>
      </c>
      <c r="D12" s="201">
        <v>148.74999999999997</v>
      </c>
      <c r="E12" s="201">
        <v>1034.92</v>
      </c>
      <c r="F12" s="201">
        <v>13209.320000000007</v>
      </c>
      <c r="G12" s="201"/>
      <c r="H12" s="201">
        <v>1365.8999999999999</v>
      </c>
      <c r="I12" s="201">
        <v>764.75999999999988</v>
      </c>
      <c r="J12" s="201"/>
      <c r="K12" s="201">
        <v>154.79000000000002</v>
      </c>
      <c r="L12" s="201">
        <v>180.43999999999997</v>
      </c>
      <c r="M12" s="201">
        <v>265.27999999999997</v>
      </c>
      <c r="N12" s="201">
        <v>322.97000000000003</v>
      </c>
      <c r="O12" s="201">
        <v>32</v>
      </c>
      <c r="P12" s="201">
        <v>219.27</v>
      </c>
      <c r="Q12" s="201"/>
      <c r="R12" s="201">
        <v>1808.05</v>
      </c>
      <c r="S12" s="201">
        <v>330.98</v>
      </c>
      <c r="T12" s="201"/>
      <c r="U12" s="201"/>
      <c r="V12" s="201"/>
      <c r="W12" s="201">
        <v>122.02</v>
      </c>
      <c r="X12" s="201">
        <v>256.15000000000009</v>
      </c>
      <c r="Y12" s="201">
        <v>30.390000000000004</v>
      </c>
      <c r="Z12" s="201"/>
      <c r="AA12" s="201"/>
      <c r="AB12" s="201"/>
      <c r="AC12" s="201"/>
      <c r="AD12" s="201"/>
      <c r="AE12" s="201"/>
      <c r="AF12" s="201">
        <v>100.56</v>
      </c>
      <c r="AG12" s="201">
        <v>215.83999999999997</v>
      </c>
      <c r="AH12" s="201">
        <v>273.98000000000008</v>
      </c>
      <c r="AI12" s="201"/>
      <c r="AJ12" s="201"/>
      <c r="AK12" s="201">
        <v>471.82000000000016</v>
      </c>
      <c r="AL12" s="201"/>
      <c r="AM12" s="201"/>
      <c r="AN12" s="201"/>
      <c r="AO12" s="201"/>
      <c r="AP12" s="201"/>
      <c r="AQ12" s="201"/>
      <c r="AR12" s="201"/>
      <c r="AS12" s="201">
        <v>693.35</v>
      </c>
      <c r="AT12" s="201">
        <v>341.40999999999997</v>
      </c>
      <c r="AU12" s="201">
        <v>363.08</v>
      </c>
      <c r="AV12" s="201"/>
      <c r="AW12" s="201"/>
      <c r="AX12" s="201"/>
      <c r="AY12" s="201"/>
      <c r="AZ12" s="201"/>
      <c r="BA12" s="201"/>
      <c r="BB12" s="201"/>
      <c r="BC12" s="201"/>
      <c r="BD12" s="201">
        <v>1851.27</v>
      </c>
      <c r="BE12" s="201">
        <v>404.32</v>
      </c>
      <c r="BF12" s="201"/>
      <c r="BG12" s="201">
        <v>944.40000000000009</v>
      </c>
      <c r="BH12" s="201">
        <v>361.93</v>
      </c>
      <c r="BI12" s="201">
        <v>85.210000000000008</v>
      </c>
      <c r="BJ12" s="201">
        <v>137.84</v>
      </c>
      <c r="BK12" s="201"/>
      <c r="BL12" s="201">
        <v>8.9499999999999993</v>
      </c>
      <c r="BM12" s="201"/>
      <c r="BN12" s="201"/>
      <c r="BO12" s="201"/>
      <c r="BP12" s="201"/>
      <c r="BQ12" s="201">
        <v>815.57999999999981</v>
      </c>
      <c r="BR12" s="201"/>
      <c r="BS12" s="201"/>
      <c r="BT12" s="201">
        <v>243.76000000000002</v>
      </c>
      <c r="BU12" s="201">
        <v>248.3</v>
      </c>
      <c r="BV12" s="201">
        <v>2.13</v>
      </c>
      <c r="BW12" s="201">
        <v>474.72999999999996</v>
      </c>
      <c r="BX12" s="201">
        <v>32.480000000000004</v>
      </c>
      <c r="BY12" s="201">
        <v>41.43</v>
      </c>
      <c r="BZ12" s="201">
        <v>243.95000000000005</v>
      </c>
      <c r="CA12" s="201">
        <v>1115.3700099999996</v>
      </c>
      <c r="CB12" s="201">
        <v>40276.930010000011</v>
      </c>
      <c r="CD12" s="170" t="s">
        <v>302</v>
      </c>
      <c r="CE12" s="201">
        <v>8.33</v>
      </c>
      <c r="CF12" s="201">
        <v>57219.469999999979</v>
      </c>
      <c r="CG12" s="201">
        <v>5289.7300000000005</v>
      </c>
      <c r="CH12" s="201">
        <v>73124.720000000074</v>
      </c>
      <c r="CI12" s="201"/>
      <c r="CJ12" s="201">
        <v>10020.139999999985</v>
      </c>
      <c r="CK12" s="201">
        <v>6382.3300000000008</v>
      </c>
      <c r="CL12" s="201"/>
      <c r="CM12" s="201">
        <v>1248.8600000000001</v>
      </c>
      <c r="CN12" s="201">
        <v>1292.28</v>
      </c>
      <c r="CO12" s="201">
        <v>366.85000000000008</v>
      </c>
      <c r="CP12" s="201">
        <v>747.92999999999984</v>
      </c>
      <c r="CQ12" s="201"/>
      <c r="CR12" s="201">
        <v>7688.7199999999921</v>
      </c>
      <c r="CS12" s="201">
        <v>1555.9699999999998</v>
      </c>
      <c r="CT12" s="201"/>
      <c r="CU12" s="201">
        <v>68.03</v>
      </c>
      <c r="CV12" s="201"/>
      <c r="CW12" s="201">
        <v>819.2299999999999</v>
      </c>
      <c r="CX12" s="201">
        <v>711.43999999999994</v>
      </c>
      <c r="CY12" s="201">
        <v>85.06</v>
      </c>
      <c r="CZ12" s="201"/>
      <c r="DA12" s="201"/>
      <c r="DB12" s="201"/>
      <c r="DC12" s="201"/>
      <c r="DD12" s="201"/>
      <c r="DE12" s="201"/>
      <c r="DF12" s="201">
        <v>688.1</v>
      </c>
      <c r="DG12" s="201">
        <v>990.75999999999908</v>
      </c>
      <c r="DH12" s="201">
        <v>833.86999999999955</v>
      </c>
      <c r="DI12" s="201"/>
      <c r="DJ12" s="201"/>
      <c r="DK12" s="201">
        <v>3328.12</v>
      </c>
      <c r="DL12" s="201"/>
      <c r="DM12" s="201"/>
      <c r="DN12" s="201"/>
      <c r="DO12" s="201"/>
      <c r="DP12" s="201"/>
      <c r="DQ12" s="201"/>
      <c r="DR12" s="201"/>
      <c r="DS12" s="201">
        <v>2205.7599999999993</v>
      </c>
      <c r="DT12" s="201">
        <v>1948.01</v>
      </c>
      <c r="DU12" s="201">
        <v>1842.6</v>
      </c>
      <c r="DV12" s="201"/>
      <c r="DW12" s="201"/>
      <c r="DX12" s="201"/>
      <c r="DY12" s="201"/>
      <c r="DZ12" s="201"/>
      <c r="EA12" s="201"/>
      <c r="EB12" s="201"/>
      <c r="EC12" s="201">
        <v>-35.549999999999997</v>
      </c>
      <c r="ED12" s="201">
        <v>8496.9300000000021</v>
      </c>
      <c r="EE12" s="201">
        <v>2449.7700000000004</v>
      </c>
      <c r="EF12" s="201"/>
      <c r="EG12" s="201">
        <v>4357.659999999998</v>
      </c>
      <c r="EH12" s="201">
        <v>1966.2600000000009</v>
      </c>
      <c r="EI12" s="201">
        <v>54.11</v>
      </c>
      <c r="EJ12" s="201"/>
      <c r="EK12" s="201">
        <v>46.08</v>
      </c>
      <c r="EL12" s="201"/>
      <c r="EM12" s="201"/>
      <c r="EN12" s="201"/>
      <c r="EO12" s="201"/>
      <c r="EP12" s="201">
        <v>2981.9399999999991</v>
      </c>
      <c r="EQ12" s="201">
        <v>-162.96</v>
      </c>
      <c r="ER12" s="201"/>
      <c r="ES12" s="201">
        <v>2480.0599999999995</v>
      </c>
      <c r="ET12" s="201">
        <v>959.58</v>
      </c>
      <c r="EU12" s="201"/>
      <c r="EV12" s="201">
        <v>1165.8399999999995</v>
      </c>
      <c r="EW12" s="201"/>
      <c r="EX12" s="201">
        <v>35.050000000000004</v>
      </c>
      <c r="EY12" s="201">
        <v>1008.6800000000001</v>
      </c>
      <c r="EZ12" s="201"/>
      <c r="FA12" s="201">
        <v>204269.76</v>
      </c>
      <c r="FB12" s="201">
        <v>460651.13</v>
      </c>
      <c r="FD12" s="170" t="s">
        <v>302</v>
      </c>
      <c r="FE12" s="201">
        <f t="shared" si="3"/>
        <v>1802.91</v>
      </c>
      <c r="FF12" s="201">
        <f t="shared" si="0"/>
        <v>0.34</v>
      </c>
      <c r="FG12" s="201">
        <f t="shared" si="0"/>
        <v>96.77</v>
      </c>
      <c r="FH12" s="201">
        <f t="shared" si="0"/>
        <v>2313.75</v>
      </c>
      <c r="FI12" s="201">
        <f t="shared" si="0"/>
        <v>0</v>
      </c>
      <c r="FJ12" s="201">
        <f t="shared" si="0"/>
        <v>356.38</v>
      </c>
      <c r="FK12" s="201">
        <f t="shared" si="0"/>
        <v>225.13</v>
      </c>
      <c r="FL12" s="201">
        <f t="shared" si="0"/>
        <v>0</v>
      </c>
      <c r="FM12" s="201">
        <f t="shared" si="0"/>
        <v>5.82</v>
      </c>
      <c r="FN12" s="201">
        <f t="shared" si="0"/>
        <v>0</v>
      </c>
      <c r="FO12" s="201">
        <f t="shared" si="0"/>
        <v>4.09</v>
      </c>
      <c r="FP12" s="201">
        <f t="shared" si="0"/>
        <v>5.65</v>
      </c>
      <c r="FQ12" s="201">
        <f t="shared" si="0"/>
        <v>0.64</v>
      </c>
      <c r="FR12" s="201">
        <f t="shared" si="0"/>
        <v>1.1599999999999999</v>
      </c>
      <c r="FS12" s="201">
        <f t="shared" si="0"/>
        <v>0</v>
      </c>
      <c r="FT12" s="201">
        <f t="shared" si="0"/>
        <v>173.79</v>
      </c>
      <c r="FU12" s="201">
        <f t="shared" si="0"/>
        <v>0</v>
      </c>
      <c r="FV12" s="201">
        <f t="shared" si="0"/>
        <v>0</v>
      </c>
      <c r="FW12" s="201">
        <f t="shared" si="4"/>
        <v>326.94</v>
      </c>
      <c r="FX12" s="201">
        <f t="shared" si="5"/>
        <v>0</v>
      </c>
      <c r="FY12" s="201">
        <f t="shared" si="5"/>
        <v>5.84</v>
      </c>
      <c r="FZ12" s="201">
        <f t="shared" si="5"/>
        <v>4.84</v>
      </c>
      <c r="GA12" s="201">
        <f t="shared" si="5"/>
        <v>7.0000000000000007E-2</v>
      </c>
      <c r="GB12" s="201">
        <f t="shared" si="5"/>
        <v>0</v>
      </c>
      <c r="GC12" s="201">
        <f t="shared" si="5"/>
        <v>0</v>
      </c>
      <c r="GD12" s="201">
        <f t="shared" si="5"/>
        <v>0</v>
      </c>
      <c r="GE12" s="201">
        <f t="shared" si="5"/>
        <v>0</v>
      </c>
      <c r="GF12" s="201">
        <f t="shared" si="5"/>
        <v>0</v>
      </c>
      <c r="GG12" s="201">
        <f t="shared" si="5"/>
        <v>0</v>
      </c>
      <c r="GH12" s="201">
        <f t="shared" si="5"/>
        <v>2.52</v>
      </c>
      <c r="GI12" s="201">
        <f t="shared" si="6"/>
        <v>23.21</v>
      </c>
      <c r="GJ12" s="201">
        <f t="shared" si="1"/>
        <v>34.119999999999997</v>
      </c>
      <c r="GK12" s="201">
        <f t="shared" si="1"/>
        <v>0</v>
      </c>
      <c r="GL12" s="201">
        <f t="shared" si="1"/>
        <v>0</v>
      </c>
      <c r="GM12" s="201">
        <f t="shared" si="1"/>
        <v>3.04</v>
      </c>
      <c r="GN12" s="201">
        <f t="shared" si="1"/>
        <v>0</v>
      </c>
      <c r="GO12" s="201">
        <f t="shared" si="12"/>
        <v>0</v>
      </c>
      <c r="GP12" s="201">
        <f t="shared" si="12"/>
        <v>0</v>
      </c>
      <c r="GQ12" s="201">
        <f t="shared" si="12"/>
        <v>0</v>
      </c>
      <c r="GR12" s="201">
        <f t="shared" si="12"/>
        <v>0</v>
      </c>
      <c r="GS12" s="201">
        <f t="shared" si="12"/>
        <v>0</v>
      </c>
      <c r="GT12" s="201">
        <f t="shared" si="12"/>
        <v>0</v>
      </c>
      <c r="GU12" s="201">
        <f t="shared" si="12"/>
        <v>20.29</v>
      </c>
      <c r="GV12" s="201">
        <f t="shared" si="12"/>
        <v>10.76</v>
      </c>
      <c r="GW12" s="201">
        <f t="shared" si="12"/>
        <v>32.86</v>
      </c>
      <c r="GX12" s="201">
        <f t="shared" si="12"/>
        <v>0</v>
      </c>
      <c r="GY12" s="201">
        <f t="shared" si="12"/>
        <v>0</v>
      </c>
      <c r="GZ12" s="201">
        <f t="shared" si="12"/>
        <v>0</v>
      </c>
      <c r="HA12" s="201">
        <f t="shared" si="12"/>
        <v>0</v>
      </c>
      <c r="HB12" s="201">
        <f t="shared" si="12"/>
        <v>0</v>
      </c>
      <c r="HC12" s="201">
        <f t="shared" si="12"/>
        <v>0</v>
      </c>
      <c r="HD12" s="201">
        <f t="shared" si="12"/>
        <v>0</v>
      </c>
      <c r="HE12" s="201">
        <f t="shared" si="12"/>
        <v>-0.93</v>
      </c>
      <c r="HF12" s="201">
        <f t="shared" si="12"/>
        <v>146.94</v>
      </c>
      <c r="HG12" s="201">
        <f t="shared" si="12"/>
        <v>7.14</v>
      </c>
      <c r="HH12" s="201">
        <f t="shared" si="12"/>
        <v>0</v>
      </c>
      <c r="HI12" s="201">
        <f t="shared" si="12"/>
        <v>89.6</v>
      </c>
      <c r="HJ12" s="201">
        <f t="shared" si="12"/>
        <v>19.09</v>
      </c>
      <c r="HK12" s="201">
        <f t="shared" si="12"/>
        <v>12.13</v>
      </c>
      <c r="HL12" s="201">
        <f t="shared" si="12"/>
        <v>1.31</v>
      </c>
      <c r="HM12" s="201">
        <f t="shared" si="12"/>
        <v>1</v>
      </c>
      <c r="HN12" s="201">
        <f t="shared" si="12"/>
        <v>7.0000000000000007E-2</v>
      </c>
      <c r="HO12" s="201">
        <f t="shared" si="12"/>
        <v>0</v>
      </c>
      <c r="HP12" s="201">
        <f t="shared" si="12"/>
        <v>0</v>
      </c>
      <c r="HQ12" s="201">
        <f t="shared" si="12"/>
        <v>0</v>
      </c>
      <c r="HR12" s="201">
        <f t="shared" si="12"/>
        <v>5.96</v>
      </c>
      <c r="HS12" s="201">
        <f t="shared" si="12"/>
        <v>11.75</v>
      </c>
      <c r="HT12" s="201">
        <f t="shared" si="12"/>
        <v>0</v>
      </c>
      <c r="HU12" s="201">
        <f t="shared" si="12"/>
        <v>1.98</v>
      </c>
      <c r="HV12" s="201">
        <f t="shared" si="12"/>
        <v>0.96</v>
      </c>
      <c r="HW12" s="201">
        <f t="shared" si="12"/>
        <v>0</v>
      </c>
      <c r="HX12" s="201">
        <f t="shared" si="12"/>
        <v>2.2200000000000002</v>
      </c>
      <c r="HY12" s="201">
        <f t="shared" si="12"/>
        <v>1.42</v>
      </c>
      <c r="HZ12" s="201">
        <f t="shared" si="12"/>
        <v>0.1</v>
      </c>
      <c r="IA12" s="201">
        <f t="shared" si="12"/>
        <v>6.83</v>
      </c>
      <c r="IB12" s="201">
        <f t="shared" si="12"/>
        <v>0.37</v>
      </c>
      <c r="IC12" s="201">
        <f t="shared" si="12"/>
        <v>2.23</v>
      </c>
      <c r="ID12" s="201">
        <f t="shared" si="7"/>
        <v>5761.09</v>
      </c>
      <c r="IE12" s="260">
        <f t="shared" si="8"/>
        <v>1.8481446478289636E-3</v>
      </c>
      <c r="IF12" s="260">
        <f t="shared" si="9"/>
        <v>1.8E-3</v>
      </c>
      <c r="IH12" s="172">
        <f t="shared" si="10"/>
        <v>1.8E-3</v>
      </c>
      <c r="IJ12" s="170" t="s">
        <v>302</v>
      </c>
      <c r="IK12" s="260">
        <v>1.8E-3</v>
      </c>
      <c r="IM12" s="170" t="s">
        <v>302</v>
      </c>
      <c r="IN12" s="172">
        <v>1.8E-3</v>
      </c>
    </row>
    <row r="13" spans="1:248">
      <c r="A13" s="170" t="s">
        <v>303</v>
      </c>
      <c r="B13" s="201"/>
      <c r="C13" s="201"/>
      <c r="D13" s="201"/>
      <c r="E13" s="201"/>
      <c r="F13" s="201">
        <v>8.89</v>
      </c>
      <c r="G13" s="201"/>
      <c r="H13" s="201">
        <v>0.96000000000000008</v>
      </c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>
        <v>1.08</v>
      </c>
      <c r="X13" s="201">
        <v>2.4300000000000002</v>
      </c>
      <c r="Y13" s="201"/>
      <c r="Z13" s="201"/>
      <c r="AA13" s="201"/>
      <c r="AB13" s="201"/>
      <c r="AC13" s="201"/>
      <c r="AD13" s="201"/>
      <c r="AE13" s="201"/>
      <c r="AF13" s="201">
        <v>1.0299999999999998</v>
      </c>
      <c r="AG13" s="201">
        <v>4.5199999999999996</v>
      </c>
      <c r="AH13" s="201">
        <v>8.8000000000000025</v>
      </c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>
        <v>5.76</v>
      </c>
      <c r="AU13" s="201"/>
      <c r="AV13" s="201"/>
      <c r="AW13" s="201"/>
      <c r="AX13" s="201"/>
      <c r="AY13" s="201"/>
      <c r="AZ13" s="201"/>
      <c r="BA13" s="201"/>
      <c r="BB13" s="201"/>
      <c r="BC13" s="201"/>
      <c r="BD13" s="201">
        <v>19.599999999999994</v>
      </c>
      <c r="BE13" s="201"/>
      <c r="BF13" s="201"/>
      <c r="BG13" s="201"/>
      <c r="BH13" s="201"/>
      <c r="BI13" s="201"/>
      <c r="BJ13" s="201">
        <v>-0.03</v>
      </c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>
        <v>1.6199999999999997</v>
      </c>
      <c r="BY13" s="201">
        <v>2.3600000000000003</v>
      </c>
      <c r="BZ13" s="201">
        <v>0.17</v>
      </c>
      <c r="CA13" s="201">
        <v>5.8200099999999999</v>
      </c>
      <c r="CB13" s="201">
        <v>63.010009999999994</v>
      </c>
      <c r="CD13" s="170" t="s">
        <v>303</v>
      </c>
      <c r="CE13" s="201"/>
      <c r="CF13" s="201"/>
      <c r="CG13" s="201"/>
      <c r="CH13" s="201"/>
      <c r="CI13" s="201"/>
      <c r="CJ13" s="201">
        <v>73.11</v>
      </c>
      <c r="CK13" s="201"/>
      <c r="CL13" s="201"/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  <c r="DB13" s="201"/>
      <c r="DC13" s="201"/>
      <c r="DD13" s="201"/>
      <c r="DE13" s="201"/>
      <c r="DF13" s="201"/>
      <c r="DG13" s="201"/>
      <c r="DH13" s="201"/>
      <c r="DI13" s="201"/>
      <c r="DJ13" s="201"/>
      <c r="DK13" s="201"/>
      <c r="DL13" s="201"/>
      <c r="DM13" s="201"/>
      <c r="DN13" s="201"/>
      <c r="DO13" s="201"/>
      <c r="DP13" s="201"/>
      <c r="DQ13" s="201"/>
      <c r="DR13" s="201"/>
      <c r="DS13" s="201"/>
      <c r="DT13" s="201"/>
      <c r="DU13" s="201"/>
      <c r="DV13" s="201"/>
      <c r="DW13" s="201"/>
      <c r="DX13" s="201"/>
      <c r="DY13" s="201"/>
      <c r="DZ13" s="201"/>
      <c r="EA13" s="201"/>
      <c r="EB13" s="201"/>
      <c r="EC13" s="201"/>
      <c r="ED13" s="201"/>
      <c r="EE13" s="201"/>
      <c r="EF13" s="201"/>
      <c r="EG13" s="201"/>
      <c r="EH13" s="201"/>
      <c r="EI13" s="201"/>
      <c r="EJ13" s="201"/>
      <c r="EK13" s="201"/>
      <c r="EL13" s="201"/>
      <c r="EM13" s="201"/>
      <c r="EN13" s="201"/>
      <c r="EO13" s="201"/>
      <c r="EP13" s="201"/>
      <c r="EQ13" s="201"/>
      <c r="ER13" s="201"/>
      <c r="ES13" s="201"/>
      <c r="ET13" s="201"/>
      <c r="EU13" s="201"/>
      <c r="EV13" s="201"/>
      <c r="EW13" s="201"/>
      <c r="EX13" s="201"/>
      <c r="EY13" s="201"/>
      <c r="EZ13" s="201"/>
      <c r="FA13" s="201">
        <v>73.11</v>
      </c>
      <c r="FB13" s="201">
        <v>73.11</v>
      </c>
      <c r="FD13" s="170" t="s">
        <v>303</v>
      </c>
      <c r="FE13" s="201">
        <f t="shared" si="3"/>
        <v>0</v>
      </c>
      <c r="FF13" s="201">
        <f t="shared" si="0"/>
        <v>0</v>
      </c>
      <c r="FG13" s="201">
        <f t="shared" si="0"/>
        <v>0</v>
      </c>
      <c r="FH13" s="201">
        <f t="shared" si="0"/>
        <v>0.24</v>
      </c>
      <c r="FI13" s="201">
        <f t="shared" si="0"/>
        <v>0</v>
      </c>
      <c r="FJ13" s="201">
        <f t="shared" si="0"/>
        <v>2.3199999999999998</v>
      </c>
      <c r="FK13" s="201">
        <f t="shared" si="0"/>
        <v>0</v>
      </c>
      <c r="FL13" s="201">
        <f t="shared" si="0"/>
        <v>0</v>
      </c>
      <c r="FM13" s="201">
        <f t="shared" si="0"/>
        <v>0</v>
      </c>
      <c r="FN13" s="201">
        <f t="shared" si="0"/>
        <v>0</v>
      </c>
      <c r="FO13" s="201">
        <f t="shared" si="0"/>
        <v>0</v>
      </c>
      <c r="FP13" s="201">
        <f t="shared" si="0"/>
        <v>0</v>
      </c>
      <c r="FQ13" s="201">
        <f t="shared" si="0"/>
        <v>0</v>
      </c>
      <c r="FR13" s="201">
        <f t="shared" si="0"/>
        <v>0</v>
      </c>
      <c r="FS13" s="201">
        <f t="shared" si="0"/>
        <v>0</v>
      </c>
      <c r="FT13" s="201">
        <f t="shared" si="0"/>
        <v>0</v>
      </c>
      <c r="FU13" s="201">
        <f t="shared" si="0"/>
        <v>0</v>
      </c>
      <c r="FV13" s="201">
        <f t="shared" si="0"/>
        <v>0</v>
      </c>
      <c r="FW13" s="201">
        <f t="shared" si="4"/>
        <v>0.12</v>
      </c>
      <c r="FX13" s="201">
        <f t="shared" si="5"/>
        <v>0</v>
      </c>
      <c r="FY13" s="201">
        <f t="shared" si="5"/>
        <v>0.01</v>
      </c>
      <c r="FZ13" s="201">
        <f t="shared" si="5"/>
        <v>0.01</v>
      </c>
      <c r="GA13" s="201">
        <f t="shared" si="5"/>
        <v>0</v>
      </c>
      <c r="GB13" s="201">
        <f t="shared" si="5"/>
        <v>0</v>
      </c>
      <c r="GC13" s="201">
        <f t="shared" si="5"/>
        <v>0</v>
      </c>
      <c r="GD13" s="201">
        <f t="shared" si="5"/>
        <v>0</v>
      </c>
      <c r="GE13" s="201">
        <f t="shared" si="5"/>
        <v>0</v>
      </c>
      <c r="GF13" s="201">
        <f t="shared" si="5"/>
        <v>0</v>
      </c>
      <c r="GG13" s="201">
        <f t="shared" si="5"/>
        <v>0</v>
      </c>
      <c r="GH13" s="201">
        <f t="shared" si="5"/>
        <v>0</v>
      </c>
      <c r="GI13" s="201">
        <f t="shared" si="6"/>
        <v>0.09</v>
      </c>
      <c r="GJ13" s="201">
        <f t="shared" si="1"/>
        <v>0.27</v>
      </c>
      <c r="GK13" s="201">
        <f t="shared" si="1"/>
        <v>0</v>
      </c>
      <c r="GL13" s="201">
        <f t="shared" si="1"/>
        <v>0</v>
      </c>
      <c r="GM13" s="201">
        <f t="shared" si="1"/>
        <v>0</v>
      </c>
      <c r="GN13" s="201">
        <f t="shared" si="1"/>
        <v>0</v>
      </c>
      <c r="GO13" s="201">
        <f t="shared" si="12"/>
        <v>0</v>
      </c>
      <c r="GP13" s="201">
        <f t="shared" si="12"/>
        <v>0</v>
      </c>
      <c r="GQ13" s="201">
        <f t="shared" si="12"/>
        <v>0</v>
      </c>
      <c r="GR13" s="201">
        <f t="shared" si="12"/>
        <v>0</v>
      </c>
      <c r="GS13" s="201">
        <f t="shared" si="12"/>
        <v>0</v>
      </c>
      <c r="GT13" s="201">
        <f t="shared" si="12"/>
        <v>0</v>
      </c>
      <c r="GU13" s="201">
        <f t="shared" si="12"/>
        <v>0</v>
      </c>
      <c r="GV13" s="201">
        <f t="shared" si="12"/>
        <v>0.03</v>
      </c>
      <c r="GW13" s="201">
        <f t="shared" si="12"/>
        <v>0</v>
      </c>
      <c r="GX13" s="201">
        <f t="shared" si="12"/>
        <v>0</v>
      </c>
      <c r="GY13" s="201">
        <f t="shared" si="12"/>
        <v>0</v>
      </c>
      <c r="GZ13" s="201">
        <f t="shared" si="12"/>
        <v>0</v>
      </c>
      <c r="HA13" s="201">
        <f t="shared" si="12"/>
        <v>0</v>
      </c>
      <c r="HB13" s="201">
        <f t="shared" si="12"/>
        <v>0</v>
      </c>
      <c r="HC13" s="201">
        <f t="shared" si="12"/>
        <v>0</v>
      </c>
      <c r="HD13" s="201">
        <f t="shared" si="12"/>
        <v>0</v>
      </c>
      <c r="HE13" s="201">
        <f t="shared" si="12"/>
        <v>0</v>
      </c>
      <c r="HF13" s="201">
        <f t="shared" si="12"/>
        <v>0.28000000000000003</v>
      </c>
      <c r="HG13" s="201">
        <f t="shared" si="12"/>
        <v>0</v>
      </c>
      <c r="HH13" s="201">
        <f t="shared" si="12"/>
        <v>0</v>
      </c>
      <c r="HI13" s="201">
        <f t="shared" si="12"/>
        <v>0</v>
      </c>
      <c r="HJ13" s="201">
        <f t="shared" si="12"/>
        <v>0</v>
      </c>
      <c r="HK13" s="201">
        <f t="shared" si="12"/>
        <v>0</v>
      </c>
      <c r="HL13" s="201">
        <f t="shared" si="12"/>
        <v>0</v>
      </c>
      <c r="HM13" s="201">
        <f t="shared" si="12"/>
        <v>0</v>
      </c>
      <c r="HN13" s="201">
        <f t="shared" si="12"/>
        <v>0</v>
      </c>
      <c r="HO13" s="201">
        <f t="shared" si="12"/>
        <v>0</v>
      </c>
      <c r="HP13" s="201">
        <f t="shared" si="12"/>
        <v>0</v>
      </c>
      <c r="HQ13" s="201">
        <f t="shared" si="12"/>
        <v>0</v>
      </c>
      <c r="HR13" s="201">
        <f t="shared" si="12"/>
        <v>0</v>
      </c>
      <c r="HS13" s="201">
        <f t="shared" si="12"/>
        <v>0</v>
      </c>
      <c r="HT13" s="201">
        <f t="shared" si="12"/>
        <v>0</v>
      </c>
      <c r="HU13" s="201">
        <f t="shared" si="12"/>
        <v>0</v>
      </c>
      <c r="HV13" s="201">
        <f t="shared" si="12"/>
        <v>0</v>
      </c>
      <c r="HW13" s="201">
        <f t="shared" si="12"/>
        <v>0</v>
      </c>
      <c r="HX13" s="201">
        <f t="shared" si="12"/>
        <v>0</v>
      </c>
      <c r="HY13" s="201">
        <f t="shared" si="12"/>
        <v>0</v>
      </c>
      <c r="HZ13" s="201">
        <f t="shared" si="12"/>
        <v>0</v>
      </c>
      <c r="IA13" s="201">
        <f t="shared" si="12"/>
        <v>0.02</v>
      </c>
      <c r="IB13" s="201">
        <f t="shared" si="12"/>
        <v>0</v>
      </c>
      <c r="IC13" s="201">
        <f t="shared" si="12"/>
        <v>0.01</v>
      </c>
      <c r="ID13" s="201">
        <f t="shared" si="7"/>
        <v>3.399999999999999</v>
      </c>
      <c r="IE13" s="260">
        <f t="shared" si="8"/>
        <v>1.0907123135758118E-6</v>
      </c>
      <c r="IF13" s="260">
        <f t="shared" si="9"/>
        <v>0</v>
      </c>
      <c r="IH13" s="172">
        <f t="shared" si="10"/>
        <v>0</v>
      </c>
      <c r="IJ13" s="170" t="s">
        <v>303</v>
      </c>
      <c r="IK13" s="260">
        <v>0</v>
      </c>
      <c r="IM13" s="170" t="s">
        <v>303</v>
      </c>
      <c r="IN13" s="172">
        <v>0</v>
      </c>
    </row>
    <row r="14" spans="1:248">
      <c r="A14" s="170" t="s">
        <v>304</v>
      </c>
      <c r="B14" s="201"/>
      <c r="C14" s="201">
        <v>325.85999999999996</v>
      </c>
      <c r="D14" s="201">
        <v>5.17</v>
      </c>
      <c r="E14" s="201">
        <v>75.720000000000013</v>
      </c>
      <c r="F14" s="201">
        <v>90.330000000000041</v>
      </c>
      <c r="G14" s="201"/>
      <c r="H14" s="201">
        <v>109.63999999999999</v>
      </c>
      <c r="I14" s="201">
        <v>28.07</v>
      </c>
      <c r="J14" s="201"/>
      <c r="K14" s="201">
        <v>5.16</v>
      </c>
      <c r="L14" s="201">
        <v>5.4300000000000006</v>
      </c>
      <c r="M14" s="201">
        <v>10.24</v>
      </c>
      <c r="N14" s="201">
        <v>11.68</v>
      </c>
      <c r="O14" s="201">
        <v>1.0900000000000001</v>
      </c>
      <c r="P14" s="201">
        <v>7.8999999999999995</v>
      </c>
      <c r="Q14" s="201"/>
      <c r="R14" s="201">
        <v>70.97</v>
      </c>
      <c r="S14" s="201">
        <v>12.540000000000003</v>
      </c>
      <c r="T14" s="201"/>
      <c r="U14" s="201"/>
      <c r="V14" s="201"/>
      <c r="W14" s="201">
        <v>4.01</v>
      </c>
      <c r="X14" s="201">
        <v>9.8599999999999977</v>
      </c>
      <c r="Y14" s="201">
        <v>1.02</v>
      </c>
      <c r="Z14" s="201"/>
      <c r="AA14" s="201"/>
      <c r="AB14" s="201"/>
      <c r="AC14" s="201"/>
      <c r="AD14" s="201"/>
      <c r="AE14" s="201"/>
      <c r="AF14" s="201">
        <v>3.2400000000000007</v>
      </c>
      <c r="AG14" s="201">
        <v>6.6299999999999981</v>
      </c>
      <c r="AH14" s="201">
        <v>7.9600000000000009</v>
      </c>
      <c r="AI14" s="201"/>
      <c r="AJ14" s="201"/>
      <c r="AK14" s="201">
        <v>15.669999999999998</v>
      </c>
      <c r="AL14" s="201"/>
      <c r="AM14" s="201"/>
      <c r="AN14" s="201"/>
      <c r="AO14" s="201"/>
      <c r="AP14" s="201"/>
      <c r="AQ14" s="201"/>
      <c r="AR14" s="201"/>
      <c r="AS14" s="201">
        <v>25.970000000000002</v>
      </c>
      <c r="AT14" s="201">
        <v>10.74</v>
      </c>
      <c r="AU14" s="201">
        <v>14.200000000000003</v>
      </c>
      <c r="AV14" s="201"/>
      <c r="AW14" s="201"/>
      <c r="AX14" s="201"/>
      <c r="AY14" s="201"/>
      <c r="AZ14" s="201"/>
      <c r="BA14" s="201"/>
      <c r="BB14" s="201"/>
      <c r="BC14" s="201"/>
      <c r="BD14" s="201">
        <v>47.499999999999986</v>
      </c>
      <c r="BE14" s="201">
        <v>15.32</v>
      </c>
      <c r="BF14" s="201"/>
      <c r="BG14" s="201">
        <v>36.549999999999997</v>
      </c>
      <c r="BH14" s="201"/>
      <c r="BI14" s="201">
        <v>0.76</v>
      </c>
      <c r="BJ14" s="201">
        <v>2.2399999999999998</v>
      </c>
      <c r="BK14" s="201"/>
      <c r="BL14" s="201">
        <v>0.37</v>
      </c>
      <c r="BM14" s="201"/>
      <c r="BN14" s="201"/>
      <c r="BO14" s="201"/>
      <c r="BP14" s="201"/>
      <c r="BQ14" s="201">
        <v>31.09</v>
      </c>
      <c r="BR14" s="201"/>
      <c r="BS14" s="201"/>
      <c r="BT14" s="201">
        <v>9.99</v>
      </c>
      <c r="BU14" s="201">
        <v>13.310000000000002</v>
      </c>
      <c r="BV14" s="201">
        <v>7.0000000000000007E-2</v>
      </c>
      <c r="BW14" s="201">
        <v>17.59</v>
      </c>
      <c r="BX14" s="201">
        <v>0.85000000000000009</v>
      </c>
      <c r="BY14" s="201">
        <v>1.0500000000000003</v>
      </c>
      <c r="BZ14" s="201">
        <v>5.18</v>
      </c>
      <c r="CA14" s="201">
        <v>277</v>
      </c>
      <c r="CB14" s="201">
        <v>1317.97</v>
      </c>
      <c r="CD14" s="170" t="s">
        <v>304</v>
      </c>
      <c r="CE14" s="201">
        <v>0.26</v>
      </c>
      <c r="CF14" s="201">
        <v>492.31</v>
      </c>
      <c r="CG14" s="201">
        <v>248.4899999999999</v>
      </c>
      <c r="CH14" s="201">
        <v>1525.5999999999967</v>
      </c>
      <c r="CI14" s="201"/>
      <c r="CJ14" s="201">
        <v>1798.3799999999992</v>
      </c>
      <c r="CK14" s="201">
        <v>309.49999999999994</v>
      </c>
      <c r="CL14" s="201"/>
      <c r="CM14" s="201">
        <v>64.860000000000014</v>
      </c>
      <c r="CN14" s="201">
        <v>64.36</v>
      </c>
      <c r="CO14" s="201">
        <v>19.240000000000002</v>
      </c>
      <c r="CP14" s="201">
        <v>39.47</v>
      </c>
      <c r="CQ14" s="201"/>
      <c r="CR14" s="201">
        <v>390.12999999999971</v>
      </c>
      <c r="CS14" s="201">
        <v>78.249999999999986</v>
      </c>
      <c r="CT14" s="201"/>
      <c r="CU14" s="201">
        <v>2.94</v>
      </c>
      <c r="CV14" s="201"/>
      <c r="CW14" s="201">
        <v>286.64000000000004</v>
      </c>
      <c r="CX14" s="201">
        <v>36.609999999999992</v>
      </c>
      <c r="CY14" s="201">
        <v>5.48</v>
      </c>
      <c r="CZ14" s="201"/>
      <c r="DA14" s="201"/>
      <c r="DB14" s="201"/>
      <c r="DC14" s="201"/>
      <c r="DD14" s="201"/>
      <c r="DE14" s="201"/>
      <c r="DF14" s="201">
        <v>29.17</v>
      </c>
      <c r="DG14" s="201">
        <v>52.399999999999963</v>
      </c>
      <c r="DH14" s="201">
        <v>36.65</v>
      </c>
      <c r="DI14" s="201"/>
      <c r="DJ14" s="201"/>
      <c r="DK14" s="201">
        <v>39.29999999999999</v>
      </c>
      <c r="DL14" s="201"/>
      <c r="DM14" s="201"/>
      <c r="DN14" s="201"/>
      <c r="DO14" s="201"/>
      <c r="DP14" s="201"/>
      <c r="DQ14" s="201"/>
      <c r="DR14" s="201"/>
      <c r="DS14" s="201">
        <v>108.91000000000003</v>
      </c>
      <c r="DT14" s="201">
        <v>100.32000000000001</v>
      </c>
      <c r="DU14" s="201">
        <v>98.250000000000014</v>
      </c>
      <c r="DV14" s="201"/>
      <c r="DW14" s="201"/>
      <c r="DX14" s="201"/>
      <c r="DY14" s="201"/>
      <c r="DZ14" s="201"/>
      <c r="EA14" s="201"/>
      <c r="EB14" s="201"/>
      <c r="EC14" s="201">
        <v>-0.85000000000000009</v>
      </c>
      <c r="ED14" s="201">
        <v>623.55999999999995</v>
      </c>
      <c r="EE14" s="201">
        <v>130.01</v>
      </c>
      <c r="EF14" s="201"/>
      <c r="EG14" s="201">
        <v>216.98000000000005</v>
      </c>
      <c r="EH14" s="201">
        <v>39.529999999999994</v>
      </c>
      <c r="EI14" s="201">
        <v>1.1500000000000001</v>
      </c>
      <c r="EJ14" s="201"/>
      <c r="EK14" s="201">
        <v>1.8900000000000001</v>
      </c>
      <c r="EL14" s="201"/>
      <c r="EM14" s="201"/>
      <c r="EN14" s="201"/>
      <c r="EO14" s="201"/>
      <c r="EP14" s="201">
        <v>134.07</v>
      </c>
      <c r="EQ14" s="201">
        <v>-7.15</v>
      </c>
      <c r="ER14" s="201"/>
      <c r="ES14" s="201">
        <v>128.61999999999998</v>
      </c>
      <c r="ET14" s="201">
        <v>23.150000000000002</v>
      </c>
      <c r="EU14" s="201"/>
      <c r="EV14" s="201">
        <v>57.88000000000001</v>
      </c>
      <c r="EW14" s="201"/>
      <c r="EX14" s="201">
        <v>1.2</v>
      </c>
      <c r="EY14" s="201">
        <v>53.489999999999988</v>
      </c>
      <c r="EZ14" s="201"/>
      <c r="FA14" s="201">
        <v>7231.049999999992</v>
      </c>
      <c r="FB14" s="201">
        <v>9195.2999999999975</v>
      </c>
      <c r="FD14" s="170" t="s">
        <v>304</v>
      </c>
      <c r="FE14" s="201">
        <f t="shared" si="3"/>
        <v>21.76</v>
      </c>
      <c r="FF14" s="201">
        <f t="shared" si="0"/>
        <v>0.01</v>
      </c>
      <c r="FG14" s="201">
        <f t="shared" si="0"/>
        <v>4.96</v>
      </c>
      <c r="FH14" s="201">
        <f t="shared" si="0"/>
        <v>43.31</v>
      </c>
      <c r="FI14" s="201">
        <f t="shared" si="0"/>
        <v>0</v>
      </c>
      <c r="FJ14" s="201">
        <f t="shared" si="0"/>
        <v>59.72</v>
      </c>
      <c r="FK14" s="201">
        <f t="shared" si="0"/>
        <v>10.63</v>
      </c>
      <c r="FL14" s="201">
        <f t="shared" si="0"/>
        <v>0</v>
      </c>
      <c r="FM14" s="201">
        <f t="shared" si="0"/>
        <v>0.19</v>
      </c>
      <c r="FN14" s="201">
        <f t="shared" si="0"/>
        <v>0</v>
      </c>
      <c r="FO14" s="201">
        <f t="shared" si="0"/>
        <v>0.2</v>
      </c>
      <c r="FP14" s="201">
        <f t="shared" si="0"/>
        <v>0.27</v>
      </c>
      <c r="FQ14" s="201">
        <f t="shared" si="0"/>
        <v>0.03</v>
      </c>
      <c r="FR14" s="201">
        <f t="shared" si="0"/>
        <v>0.06</v>
      </c>
      <c r="FS14" s="201">
        <f t="shared" si="0"/>
        <v>0</v>
      </c>
      <c r="FT14" s="201">
        <f t="shared" si="0"/>
        <v>8.44</v>
      </c>
      <c r="FU14" s="201">
        <f t="shared" si="0"/>
        <v>0</v>
      </c>
      <c r="FV14" s="201">
        <f t="shared" si="0"/>
        <v>0</v>
      </c>
      <c r="FW14" s="201">
        <f t="shared" si="4"/>
        <v>11.57</v>
      </c>
      <c r="FX14" s="201">
        <f t="shared" si="5"/>
        <v>0</v>
      </c>
      <c r="FY14" s="201">
        <f t="shared" si="5"/>
        <v>1.8</v>
      </c>
      <c r="FZ14" s="201">
        <f t="shared" si="5"/>
        <v>0.23</v>
      </c>
      <c r="GA14" s="201">
        <f t="shared" si="5"/>
        <v>0</v>
      </c>
      <c r="GB14" s="201">
        <f t="shared" si="5"/>
        <v>0</v>
      </c>
      <c r="GC14" s="201">
        <f t="shared" si="5"/>
        <v>0</v>
      </c>
      <c r="GD14" s="201">
        <f t="shared" si="5"/>
        <v>0</v>
      </c>
      <c r="GE14" s="201">
        <f t="shared" si="5"/>
        <v>0</v>
      </c>
      <c r="GF14" s="201">
        <f t="shared" si="5"/>
        <v>0</v>
      </c>
      <c r="GG14" s="201">
        <f t="shared" si="5"/>
        <v>0</v>
      </c>
      <c r="GH14" s="201">
        <f t="shared" si="5"/>
        <v>0.1</v>
      </c>
      <c r="GI14" s="201">
        <f t="shared" si="6"/>
        <v>1.1299999999999999</v>
      </c>
      <c r="GJ14" s="201">
        <f t="shared" si="1"/>
        <v>1.37</v>
      </c>
      <c r="GK14" s="201">
        <f t="shared" si="1"/>
        <v>0</v>
      </c>
      <c r="GL14" s="201">
        <f t="shared" si="1"/>
        <v>0</v>
      </c>
      <c r="GM14" s="201">
        <f t="shared" si="1"/>
        <v>0.04</v>
      </c>
      <c r="GN14" s="201">
        <f t="shared" si="1"/>
        <v>0</v>
      </c>
      <c r="GO14" s="201">
        <f t="shared" si="12"/>
        <v>0</v>
      </c>
      <c r="GP14" s="201">
        <f t="shared" si="12"/>
        <v>0</v>
      </c>
      <c r="GQ14" s="201">
        <f t="shared" si="12"/>
        <v>0</v>
      </c>
      <c r="GR14" s="201">
        <f t="shared" si="12"/>
        <v>0</v>
      </c>
      <c r="GS14" s="201">
        <f t="shared" si="12"/>
        <v>0</v>
      </c>
      <c r="GT14" s="201">
        <f t="shared" si="12"/>
        <v>0</v>
      </c>
      <c r="GU14" s="201">
        <f t="shared" si="12"/>
        <v>0.94</v>
      </c>
      <c r="GV14" s="201">
        <f t="shared" si="12"/>
        <v>0.52</v>
      </c>
      <c r="GW14" s="201">
        <f t="shared" si="12"/>
        <v>1.68</v>
      </c>
      <c r="GX14" s="201">
        <f t="shared" si="12"/>
        <v>0</v>
      </c>
      <c r="GY14" s="201">
        <f t="shared" si="12"/>
        <v>0</v>
      </c>
      <c r="GZ14" s="201">
        <f t="shared" si="12"/>
        <v>0</v>
      </c>
      <c r="HA14" s="201">
        <f t="shared" si="12"/>
        <v>0</v>
      </c>
      <c r="HB14" s="201">
        <f t="shared" si="12"/>
        <v>0</v>
      </c>
      <c r="HC14" s="201">
        <f t="shared" si="12"/>
        <v>0</v>
      </c>
      <c r="HD14" s="201">
        <f t="shared" si="12"/>
        <v>0</v>
      </c>
      <c r="HE14" s="201">
        <f t="shared" si="12"/>
        <v>-0.02</v>
      </c>
      <c r="HF14" s="201">
        <f t="shared" si="12"/>
        <v>9.5299999999999994</v>
      </c>
      <c r="HG14" s="201">
        <f t="shared" si="12"/>
        <v>0.36</v>
      </c>
      <c r="HH14" s="201">
        <f t="shared" si="12"/>
        <v>0</v>
      </c>
      <c r="HI14" s="201">
        <f t="shared" si="12"/>
        <v>4.28</v>
      </c>
      <c r="HJ14" s="201">
        <f t="shared" si="12"/>
        <v>0.32</v>
      </c>
      <c r="HK14" s="201">
        <f t="shared" si="12"/>
        <v>0.17</v>
      </c>
      <c r="HL14" s="201">
        <f t="shared" si="12"/>
        <v>0.02</v>
      </c>
      <c r="HM14" s="201">
        <f t="shared" si="12"/>
        <v>0.04</v>
      </c>
      <c r="HN14" s="201">
        <f t="shared" si="12"/>
        <v>0</v>
      </c>
      <c r="HO14" s="201">
        <f t="shared" si="12"/>
        <v>0</v>
      </c>
      <c r="HP14" s="201">
        <f t="shared" si="12"/>
        <v>0</v>
      </c>
      <c r="HQ14" s="201">
        <f t="shared" si="12"/>
        <v>0</v>
      </c>
      <c r="HR14" s="201">
        <f t="shared" si="12"/>
        <v>0.27</v>
      </c>
      <c r="HS14" s="201">
        <f t="shared" si="12"/>
        <v>0.43</v>
      </c>
      <c r="HT14" s="201">
        <f t="shared" si="12"/>
        <v>0</v>
      </c>
      <c r="HU14" s="201">
        <f t="shared" si="12"/>
        <v>0.1</v>
      </c>
      <c r="HV14" s="201">
        <f t="shared" si="12"/>
        <v>0.03</v>
      </c>
      <c r="HW14" s="201">
        <f t="shared" si="12"/>
        <v>0</v>
      </c>
      <c r="HX14" s="201">
        <f t="shared" si="12"/>
        <v>0.11</v>
      </c>
      <c r="HY14" s="201">
        <f t="shared" si="12"/>
        <v>0.05</v>
      </c>
      <c r="HZ14" s="201">
        <f t="shared" si="12"/>
        <v>0</v>
      </c>
      <c r="IA14" s="201">
        <f t="shared" si="12"/>
        <v>0.35</v>
      </c>
      <c r="IB14" s="201">
        <f t="shared" si="12"/>
        <v>0.01</v>
      </c>
      <c r="IC14" s="201">
        <f t="shared" si="12"/>
        <v>0.55000000000000004</v>
      </c>
      <c r="ID14" s="201">
        <f t="shared" si="7"/>
        <v>185.56</v>
      </c>
      <c r="IE14" s="260">
        <f t="shared" si="8"/>
        <v>5.9527228502096389E-5</v>
      </c>
      <c r="IF14" s="260">
        <f t="shared" si="9"/>
        <v>1E-4</v>
      </c>
      <c r="IH14" s="172">
        <f t="shared" si="10"/>
        <v>1E-4</v>
      </c>
      <c r="IJ14" s="170" t="s">
        <v>304</v>
      </c>
      <c r="IK14" s="260">
        <v>1E-4</v>
      </c>
      <c r="IM14" s="170" t="s">
        <v>304</v>
      </c>
      <c r="IN14" s="172">
        <v>1E-4</v>
      </c>
    </row>
    <row r="15" spans="1:248">
      <c r="A15" s="170" t="s">
        <v>305</v>
      </c>
      <c r="B15" s="201"/>
      <c r="C15" s="201">
        <v>10860.419999999998</v>
      </c>
      <c r="D15" s="201">
        <v>20.009999999999998</v>
      </c>
      <c r="E15" s="201">
        <v>32.879999999999995</v>
      </c>
      <c r="F15" s="201">
        <v>363.26000000000005</v>
      </c>
      <c r="G15" s="201"/>
      <c r="H15" s="201">
        <v>867.78</v>
      </c>
      <c r="I15" s="201">
        <v>100.77</v>
      </c>
      <c r="J15" s="201"/>
      <c r="K15" s="201">
        <v>21.12</v>
      </c>
      <c r="L15" s="201">
        <v>24.52</v>
      </c>
      <c r="M15" s="201">
        <v>34.299999999999997</v>
      </c>
      <c r="N15" s="201">
        <v>42.8</v>
      </c>
      <c r="O15" s="201">
        <v>4.3599999999999994</v>
      </c>
      <c r="P15" s="201">
        <v>29.11</v>
      </c>
      <c r="Q15" s="201"/>
      <c r="R15" s="201">
        <v>238.70000000000005</v>
      </c>
      <c r="S15" s="201">
        <v>43.099999999999994</v>
      </c>
      <c r="T15" s="201"/>
      <c r="U15" s="201"/>
      <c r="V15" s="201"/>
      <c r="W15" s="201">
        <v>18.580000000000002</v>
      </c>
      <c r="X15" s="201">
        <v>32.989999999999995</v>
      </c>
      <c r="Y15" s="201">
        <v>4.1300000000000008</v>
      </c>
      <c r="Z15" s="201"/>
      <c r="AA15" s="201"/>
      <c r="AB15" s="201"/>
      <c r="AC15" s="201"/>
      <c r="AD15" s="201"/>
      <c r="AE15" s="201"/>
      <c r="AF15" s="201">
        <v>19.019999999999996</v>
      </c>
      <c r="AG15" s="201">
        <v>38.39</v>
      </c>
      <c r="AH15" s="201">
        <v>46.07</v>
      </c>
      <c r="AI15" s="201"/>
      <c r="AJ15" s="201"/>
      <c r="AK15" s="201">
        <v>55.769999999999996</v>
      </c>
      <c r="AL15" s="201"/>
      <c r="AM15" s="201"/>
      <c r="AN15" s="201"/>
      <c r="AO15" s="201"/>
      <c r="AP15" s="201"/>
      <c r="AQ15" s="201"/>
      <c r="AR15" s="201"/>
      <c r="AS15" s="201">
        <v>90.659999999999982</v>
      </c>
      <c r="AT15" s="201">
        <v>57.89</v>
      </c>
      <c r="AU15" s="201">
        <v>46.650000000000006</v>
      </c>
      <c r="AV15" s="201"/>
      <c r="AW15" s="201"/>
      <c r="AX15" s="201"/>
      <c r="AY15" s="201"/>
      <c r="AZ15" s="201"/>
      <c r="BA15" s="201"/>
      <c r="BB15" s="201"/>
      <c r="BC15" s="201"/>
      <c r="BD15" s="201">
        <v>117.60000000000004</v>
      </c>
      <c r="BE15" s="201">
        <v>52.660000000000004</v>
      </c>
      <c r="BF15" s="201"/>
      <c r="BG15" s="201">
        <v>121.89999999999999</v>
      </c>
      <c r="BH15" s="201">
        <v>83.26</v>
      </c>
      <c r="BI15" s="201">
        <v>14.389999999999999</v>
      </c>
      <c r="BJ15" s="201">
        <v>22.839999999999996</v>
      </c>
      <c r="BK15" s="201"/>
      <c r="BL15" s="201">
        <v>1.1400000000000001</v>
      </c>
      <c r="BM15" s="201"/>
      <c r="BN15" s="201"/>
      <c r="BO15" s="201"/>
      <c r="BP15" s="201"/>
      <c r="BQ15" s="201">
        <v>99.180000000000021</v>
      </c>
      <c r="BR15" s="201"/>
      <c r="BS15" s="201"/>
      <c r="BT15" s="201">
        <v>30.68</v>
      </c>
      <c r="BU15" s="201">
        <v>5.93</v>
      </c>
      <c r="BV15" s="201">
        <v>0.43</v>
      </c>
      <c r="BW15" s="201">
        <v>62.310000000000016</v>
      </c>
      <c r="BX15" s="201">
        <v>4.7899999999999991</v>
      </c>
      <c r="BY15" s="201">
        <v>5.97</v>
      </c>
      <c r="BZ15" s="201">
        <v>39.400000000000006</v>
      </c>
      <c r="CA15" s="201">
        <v>41.650010000000002</v>
      </c>
      <c r="CB15" s="201">
        <v>13797.410009999998</v>
      </c>
      <c r="CD15" s="170" t="s">
        <v>305</v>
      </c>
      <c r="CE15" s="201">
        <v>0.49000000000000005</v>
      </c>
      <c r="CF15" s="201">
        <v>36088.150000000023</v>
      </c>
      <c r="CG15" s="201">
        <v>312.93000000000006</v>
      </c>
      <c r="CH15" s="201">
        <v>1215.99</v>
      </c>
      <c r="CI15" s="201"/>
      <c r="CJ15" s="201">
        <v>12563.160000000005</v>
      </c>
      <c r="CK15" s="201">
        <v>855.18999999999994</v>
      </c>
      <c r="CL15" s="201"/>
      <c r="CM15" s="201">
        <v>172.03</v>
      </c>
      <c r="CN15" s="201">
        <v>177.13000000000002</v>
      </c>
      <c r="CO15" s="201">
        <v>50.12</v>
      </c>
      <c r="CP15" s="201">
        <v>103.45999999999998</v>
      </c>
      <c r="CQ15" s="201"/>
      <c r="CR15" s="201">
        <v>1051.1499999999992</v>
      </c>
      <c r="CS15" s="201">
        <v>213.35000000000002</v>
      </c>
      <c r="CT15" s="201"/>
      <c r="CU15" s="201">
        <v>8.17</v>
      </c>
      <c r="CV15" s="201"/>
      <c r="CW15" s="201">
        <v>65.080000000000013</v>
      </c>
      <c r="CX15" s="201">
        <v>99.410000000000025</v>
      </c>
      <c r="CY15" s="201">
        <v>0.7</v>
      </c>
      <c r="CZ15" s="201"/>
      <c r="DA15" s="201"/>
      <c r="DB15" s="201"/>
      <c r="DC15" s="201"/>
      <c r="DD15" s="201"/>
      <c r="DE15" s="201"/>
      <c r="DF15" s="201">
        <v>104.32999999999998</v>
      </c>
      <c r="DG15" s="201">
        <v>143.31000000000003</v>
      </c>
      <c r="DH15" s="201">
        <v>131.9</v>
      </c>
      <c r="DI15" s="201"/>
      <c r="DJ15" s="201"/>
      <c r="DK15" s="201">
        <v>103.47999999999996</v>
      </c>
      <c r="DL15" s="201"/>
      <c r="DM15" s="201"/>
      <c r="DN15" s="201"/>
      <c r="DO15" s="201"/>
      <c r="DP15" s="201"/>
      <c r="DQ15" s="201"/>
      <c r="DR15" s="201"/>
      <c r="DS15" s="201">
        <v>298.45999999999987</v>
      </c>
      <c r="DT15" s="201">
        <v>239.69999999999993</v>
      </c>
      <c r="DU15" s="201">
        <v>257.29000000000002</v>
      </c>
      <c r="DV15" s="201"/>
      <c r="DW15" s="201"/>
      <c r="DX15" s="201"/>
      <c r="DY15" s="201"/>
      <c r="DZ15" s="201"/>
      <c r="EA15" s="201"/>
      <c r="EB15" s="201"/>
      <c r="EC15" s="201">
        <v>-5.96</v>
      </c>
      <c r="ED15" s="201">
        <v>450.67999999999984</v>
      </c>
      <c r="EE15" s="201">
        <v>338.98</v>
      </c>
      <c r="EF15" s="201"/>
      <c r="EG15" s="201">
        <v>589.73000000000013</v>
      </c>
      <c r="EH15" s="201">
        <v>402.56000000000006</v>
      </c>
      <c r="EI15" s="201">
        <v>8.92</v>
      </c>
      <c r="EJ15" s="201"/>
      <c r="EK15" s="201">
        <v>5.76</v>
      </c>
      <c r="EL15" s="201"/>
      <c r="EM15" s="201"/>
      <c r="EN15" s="201"/>
      <c r="EO15" s="201"/>
      <c r="EP15" s="201">
        <v>363.65999999999968</v>
      </c>
      <c r="EQ15" s="201">
        <v>-21.43</v>
      </c>
      <c r="ER15" s="201"/>
      <c r="ES15" s="201">
        <v>340.31000000000029</v>
      </c>
      <c r="ET15" s="201">
        <v>56.96</v>
      </c>
      <c r="EU15" s="201"/>
      <c r="EV15" s="201">
        <v>157.17999999999998</v>
      </c>
      <c r="EW15" s="201"/>
      <c r="EX15" s="201">
        <v>1.96</v>
      </c>
      <c r="EY15" s="201">
        <v>139.97999999999999</v>
      </c>
      <c r="EZ15" s="201"/>
      <c r="FA15" s="201">
        <v>57084.270000000026</v>
      </c>
      <c r="FB15" s="201">
        <v>78135.290000000052</v>
      </c>
      <c r="FD15" s="170" t="s">
        <v>305</v>
      </c>
      <c r="FE15" s="201">
        <f t="shared" si="3"/>
        <v>1248.83</v>
      </c>
      <c r="FF15" s="201">
        <f t="shared" si="0"/>
        <v>0.05</v>
      </c>
      <c r="FG15" s="201">
        <f t="shared" si="0"/>
        <v>5.29</v>
      </c>
      <c r="FH15" s="201">
        <f t="shared" si="0"/>
        <v>42.32</v>
      </c>
      <c r="FI15" s="201">
        <f t="shared" si="0"/>
        <v>0</v>
      </c>
      <c r="FJ15" s="201">
        <f t="shared" si="0"/>
        <v>420.39</v>
      </c>
      <c r="FK15" s="201">
        <f t="shared" si="0"/>
        <v>30.11</v>
      </c>
      <c r="FL15" s="201">
        <f t="shared" si="0"/>
        <v>0</v>
      </c>
      <c r="FM15" s="201">
        <f t="shared" si="0"/>
        <v>0.79</v>
      </c>
      <c r="FN15" s="201">
        <f t="shared" si="0"/>
        <v>0</v>
      </c>
      <c r="FO15" s="201">
        <f t="shared" si="0"/>
        <v>0.56000000000000005</v>
      </c>
      <c r="FP15" s="201">
        <f t="shared" si="0"/>
        <v>0.77</v>
      </c>
      <c r="FQ15" s="201">
        <f t="shared" si="0"/>
        <v>0.09</v>
      </c>
      <c r="FR15" s="201">
        <f t="shared" si="0"/>
        <v>0.16</v>
      </c>
      <c r="FS15" s="201">
        <f t="shared" si="0"/>
        <v>0</v>
      </c>
      <c r="FT15" s="201">
        <f t="shared" si="0"/>
        <v>23.6</v>
      </c>
      <c r="FU15" s="201">
        <f t="shared" si="0"/>
        <v>0</v>
      </c>
      <c r="FV15" s="201">
        <f t="shared" si="0"/>
        <v>0</v>
      </c>
      <c r="FW15" s="201">
        <f t="shared" si="4"/>
        <v>91.35</v>
      </c>
      <c r="FX15" s="201">
        <f t="shared" si="5"/>
        <v>0</v>
      </c>
      <c r="FY15" s="201">
        <f t="shared" si="5"/>
        <v>0.52</v>
      </c>
      <c r="FZ15" s="201">
        <f t="shared" si="5"/>
        <v>0.66</v>
      </c>
      <c r="GA15" s="201">
        <f t="shared" si="5"/>
        <v>0</v>
      </c>
      <c r="GB15" s="201">
        <f t="shared" si="5"/>
        <v>0</v>
      </c>
      <c r="GC15" s="201">
        <f t="shared" si="5"/>
        <v>0</v>
      </c>
      <c r="GD15" s="201">
        <f t="shared" si="5"/>
        <v>0</v>
      </c>
      <c r="GE15" s="201">
        <f t="shared" si="5"/>
        <v>0</v>
      </c>
      <c r="GF15" s="201">
        <f t="shared" si="5"/>
        <v>0</v>
      </c>
      <c r="GG15" s="201">
        <f t="shared" si="5"/>
        <v>0</v>
      </c>
      <c r="GH15" s="201">
        <f t="shared" si="5"/>
        <v>0.39</v>
      </c>
      <c r="GI15" s="201">
        <f t="shared" si="6"/>
        <v>3.48</v>
      </c>
      <c r="GJ15" s="201">
        <f t="shared" si="1"/>
        <v>5.48</v>
      </c>
      <c r="GK15" s="201">
        <f t="shared" si="1"/>
        <v>0</v>
      </c>
      <c r="GL15" s="201">
        <f t="shared" si="1"/>
        <v>0</v>
      </c>
      <c r="GM15" s="201">
        <f t="shared" si="1"/>
        <v>0.13</v>
      </c>
      <c r="GN15" s="201">
        <f t="shared" si="1"/>
        <v>0</v>
      </c>
      <c r="GO15" s="201">
        <f t="shared" si="12"/>
        <v>0</v>
      </c>
      <c r="GP15" s="201">
        <f t="shared" si="12"/>
        <v>0</v>
      </c>
      <c r="GQ15" s="201">
        <f t="shared" si="12"/>
        <v>0</v>
      </c>
      <c r="GR15" s="201">
        <f t="shared" si="12"/>
        <v>0</v>
      </c>
      <c r="GS15" s="201">
        <f t="shared" si="12"/>
        <v>0</v>
      </c>
      <c r="GT15" s="201">
        <f t="shared" si="12"/>
        <v>0</v>
      </c>
      <c r="GU15" s="201">
        <f t="shared" si="12"/>
        <v>2.72</v>
      </c>
      <c r="GV15" s="201">
        <f t="shared" si="12"/>
        <v>1.4</v>
      </c>
      <c r="GW15" s="201">
        <f t="shared" si="12"/>
        <v>4.53</v>
      </c>
      <c r="GX15" s="201">
        <f t="shared" si="12"/>
        <v>0</v>
      </c>
      <c r="GY15" s="201">
        <f t="shared" si="12"/>
        <v>0</v>
      </c>
      <c r="GZ15" s="201">
        <f t="shared" si="12"/>
        <v>0</v>
      </c>
      <c r="HA15" s="201">
        <f t="shared" si="12"/>
        <v>0</v>
      </c>
      <c r="HB15" s="201">
        <f t="shared" si="12"/>
        <v>0</v>
      </c>
      <c r="HC15" s="201">
        <f t="shared" si="12"/>
        <v>0</v>
      </c>
      <c r="HD15" s="201">
        <f t="shared" si="12"/>
        <v>0</v>
      </c>
      <c r="HE15" s="201">
        <f t="shared" si="12"/>
        <v>-0.16</v>
      </c>
      <c r="HF15" s="201">
        <f t="shared" si="12"/>
        <v>8.07</v>
      </c>
      <c r="HG15" s="201">
        <f t="shared" si="12"/>
        <v>0.98</v>
      </c>
      <c r="HH15" s="201">
        <f t="shared" si="12"/>
        <v>0</v>
      </c>
      <c r="HI15" s="201">
        <f t="shared" si="12"/>
        <v>12.03</v>
      </c>
      <c r="HJ15" s="201">
        <f t="shared" si="12"/>
        <v>3.98</v>
      </c>
      <c r="HK15" s="201">
        <f t="shared" si="12"/>
        <v>2.0299999999999998</v>
      </c>
      <c r="HL15" s="201">
        <f t="shared" si="12"/>
        <v>0.22</v>
      </c>
      <c r="HM15" s="201">
        <f t="shared" si="12"/>
        <v>0.12</v>
      </c>
      <c r="HN15" s="201">
        <f t="shared" si="12"/>
        <v>0.01</v>
      </c>
      <c r="HO15" s="201">
        <f t="shared" si="12"/>
        <v>0</v>
      </c>
      <c r="HP15" s="201">
        <f t="shared" si="12"/>
        <v>0</v>
      </c>
      <c r="HQ15" s="201">
        <f t="shared" si="12"/>
        <v>0</v>
      </c>
      <c r="HR15" s="201">
        <f t="shared" si="12"/>
        <v>0.73</v>
      </c>
      <c r="HS15" s="201">
        <f t="shared" si="12"/>
        <v>1.4</v>
      </c>
      <c r="HT15" s="201">
        <f t="shared" si="12"/>
        <v>0</v>
      </c>
      <c r="HU15" s="201">
        <f t="shared" si="12"/>
        <v>0.27</v>
      </c>
      <c r="HV15" s="201">
        <f t="shared" si="12"/>
        <v>7.0000000000000007E-2</v>
      </c>
      <c r="HW15" s="201">
        <f t="shared" si="12"/>
        <v>0</v>
      </c>
      <c r="HX15" s="201">
        <f t="shared" si="12"/>
        <v>0.3</v>
      </c>
      <c r="HY15" s="201">
        <f t="shared" si="12"/>
        <v>0.19</v>
      </c>
      <c r="HZ15" s="201">
        <f t="shared" si="12"/>
        <v>0.01</v>
      </c>
      <c r="IA15" s="201">
        <f t="shared" si="12"/>
        <v>0.95</v>
      </c>
      <c r="IB15" s="201">
        <f t="shared" si="12"/>
        <v>0.06</v>
      </c>
      <c r="IC15" s="201">
        <f t="shared" si="12"/>
        <v>0.08</v>
      </c>
      <c r="ID15" s="201">
        <f t="shared" si="7"/>
        <v>1914.9599999999994</v>
      </c>
      <c r="IE15" s="260">
        <f t="shared" si="8"/>
        <v>6.1431483882504016E-4</v>
      </c>
      <c r="IF15" s="260">
        <f t="shared" si="9"/>
        <v>5.9999999999999995E-4</v>
      </c>
      <c r="IH15" s="172">
        <f t="shared" si="10"/>
        <v>5.9999999999999995E-4</v>
      </c>
      <c r="IJ15" s="170" t="s">
        <v>305</v>
      </c>
      <c r="IK15" s="260">
        <v>5.9999999999999995E-4</v>
      </c>
      <c r="IM15" s="170" t="s">
        <v>305</v>
      </c>
      <c r="IN15" s="172">
        <v>5.9999999999999995E-4</v>
      </c>
    </row>
    <row r="16" spans="1:248">
      <c r="A16" s="170" t="s">
        <v>306</v>
      </c>
      <c r="B16" s="201"/>
      <c r="C16" s="201">
        <v>47.79</v>
      </c>
      <c r="D16" s="201">
        <v>5.17</v>
      </c>
      <c r="E16" s="201">
        <v>3.1500000000000004</v>
      </c>
      <c r="F16" s="201">
        <v>30.440000000000015</v>
      </c>
      <c r="G16" s="201"/>
      <c r="H16" s="201">
        <v>13.849999999999998</v>
      </c>
      <c r="I16" s="201">
        <v>28.08</v>
      </c>
      <c r="J16" s="201"/>
      <c r="K16" s="201">
        <v>5.16</v>
      </c>
      <c r="L16" s="201">
        <v>4.72</v>
      </c>
      <c r="M16" s="201">
        <v>10.24</v>
      </c>
      <c r="N16" s="201">
        <v>11.68</v>
      </c>
      <c r="O16" s="201">
        <v>1.0899999999999999</v>
      </c>
      <c r="P16" s="201">
        <v>7.8999999999999995</v>
      </c>
      <c r="Q16" s="201"/>
      <c r="R16" s="201">
        <v>71.3</v>
      </c>
      <c r="S16" s="201">
        <v>12.54</v>
      </c>
      <c r="T16" s="201"/>
      <c r="U16" s="201"/>
      <c r="V16" s="201"/>
      <c r="W16" s="201">
        <v>2.9899999999999998</v>
      </c>
      <c r="X16" s="201">
        <v>9.1000000000000014</v>
      </c>
      <c r="Y16" s="201">
        <v>1.02</v>
      </c>
      <c r="Z16" s="201"/>
      <c r="AA16" s="201"/>
      <c r="AB16" s="201"/>
      <c r="AC16" s="201"/>
      <c r="AD16" s="201"/>
      <c r="AE16" s="201"/>
      <c r="AF16" s="201">
        <v>0.88</v>
      </c>
      <c r="AG16" s="201">
        <v>1.83</v>
      </c>
      <c r="AH16" s="201">
        <v>2.1800000000000002</v>
      </c>
      <c r="AI16" s="201"/>
      <c r="AJ16" s="201"/>
      <c r="AK16" s="201">
        <v>15.190000000000001</v>
      </c>
      <c r="AL16" s="201"/>
      <c r="AM16" s="201"/>
      <c r="AN16" s="201"/>
      <c r="AO16" s="201"/>
      <c r="AP16" s="201"/>
      <c r="AQ16" s="201"/>
      <c r="AR16" s="201"/>
      <c r="AS16" s="201">
        <v>25.970000000000006</v>
      </c>
      <c r="AT16" s="201">
        <v>4.5999999999999988</v>
      </c>
      <c r="AU16" s="201">
        <v>14.2</v>
      </c>
      <c r="AV16" s="201"/>
      <c r="AW16" s="201"/>
      <c r="AX16" s="201"/>
      <c r="AY16" s="201"/>
      <c r="AZ16" s="201"/>
      <c r="BA16" s="201"/>
      <c r="BB16" s="201"/>
      <c r="BC16" s="201"/>
      <c r="BD16" s="201">
        <v>5.5699999999999967</v>
      </c>
      <c r="BE16" s="201">
        <v>15.319999999999999</v>
      </c>
      <c r="BF16" s="201"/>
      <c r="BG16" s="201">
        <v>36.549999999999997</v>
      </c>
      <c r="BH16" s="201"/>
      <c r="BI16" s="201">
        <v>0.76</v>
      </c>
      <c r="BJ16" s="201">
        <v>2.23</v>
      </c>
      <c r="BK16" s="201"/>
      <c r="BL16" s="201">
        <v>0.37000000000000005</v>
      </c>
      <c r="BM16" s="201"/>
      <c r="BN16" s="201"/>
      <c r="BO16" s="201"/>
      <c r="BP16" s="201"/>
      <c r="BQ16" s="201">
        <v>26.81</v>
      </c>
      <c r="BR16" s="201"/>
      <c r="BS16" s="201"/>
      <c r="BT16" s="201">
        <v>9.99</v>
      </c>
      <c r="BU16" s="201"/>
      <c r="BV16" s="201">
        <v>0.02</v>
      </c>
      <c r="BW16" s="201">
        <v>17.589999999999996</v>
      </c>
      <c r="BX16" s="201">
        <v>0.22</v>
      </c>
      <c r="BY16" s="201">
        <v>0.29000000000000004</v>
      </c>
      <c r="BZ16" s="201">
        <v>5.1499999999999986</v>
      </c>
      <c r="CA16" s="201">
        <v>19.520010000000003</v>
      </c>
      <c r="CB16" s="201">
        <v>471.46001000000007</v>
      </c>
      <c r="CD16" s="170" t="s">
        <v>306</v>
      </c>
      <c r="CE16" s="201">
        <v>-9.9999999999999967E-3</v>
      </c>
      <c r="CF16" s="201">
        <v>3913.1299999999997</v>
      </c>
      <c r="CG16" s="201">
        <v>4.2</v>
      </c>
      <c r="CH16" s="201">
        <v>149.99000000000007</v>
      </c>
      <c r="CI16" s="201"/>
      <c r="CJ16" s="201">
        <v>312.35999999999984</v>
      </c>
      <c r="CK16" s="201">
        <v>274.49999999999994</v>
      </c>
      <c r="CL16" s="201"/>
      <c r="CM16" s="201">
        <v>53.020000000000017</v>
      </c>
      <c r="CN16" s="201">
        <v>56.509999999999984</v>
      </c>
      <c r="CO16" s="201">
        <v>15.34</v>
      </c>
      <c r="CP16" s="201">
        <v>31.93</v>
      </c>
      <c r="CQ16" s="201"/>
      <c r="CR16" s="201">
        <v>321.63999999999942</v>
      </c>
      <c r="CS16" s="201">
        <v>65.909999999999982</v>
      </c>
      <c r="CT16" s="201"/>
      <c r="CU16" s="201">
        <v>2.88</v>
      </c>
      <c r="CV16" s="201"/>
      <c r="CW16" s="201">
        <v>27.459999999999997</v>
      </c>
      <c r="CX16" s="201">
        <v>27.659999999999997</v>
      </c>
      <c r="CY16" s="201">
        <v>0.02</v>
      </c>
      <c r="CZ16" s="201"/>
      <c r="DA16" s="201"/>
      <c r="DB16" s="201"/>
      <c r="DC16" s="201"/>
      <c r="DD16" s="201"/>
      <c r="DE16" s="201"/>
      <c r="DF16" s="201">
        <v>11.799999999999994</v>
      </c>
      <c r="DG16" s="201">
        <v>16.810000000000034</v>
      </c>
      <c r="DH16" s="201">
        <v>13.829999999999993</v>
      </c>
      <c r="DI16" s="201"/>
      <c r="DJ16" s="201"/>
      <c r="DK16" s="201">
        <v>30.66</v>
      </c>
      <c r="DL16" s="201"/>
      <c r="DM16" s="201"/>
      <c r="DN16" s="201"/>
      <c r="DO16" s="201"/>
      <c r="DP16" s="201"/>
      <c r="DQ16" s="201"/>
      <c r="DR16" s="201"/>
      <c r="DS16" s="201">
        <v>93.170000000000044</v>
      </c>
      <c r="DT16" s="201">
        <v>37.200000000000003</v>
      </c>
      <c r="DU16" s="201">
        <v>78.850000000000023</v>
      </c>
      <c r="DV16" s="201"/>
      <c r="DW16" s="201"/>
      <c r="DX16" s="201"/>
      <c r="DY16" s="201"/>
      <c r="DZ16" s="201"/>
      <c r="EA16" s="201"/>
      <c r="EB16" s="201"/>
      <c r="EC16" s="201">
        <v>-1.5599999999999998</v>
      </c>
      <c r="ED16" s="201">
        <v>61.769999999999968</v>
      </c>
      <c r="EE16" s="201">
        <v>107.36</v>
      </c>
      <c r="EF16" s="201"/>
      <c r="EG16" s="201">
        <v>184.84000000000006</v>
      </c>
      <c r="EH16" s="201"/>
      <c r="EI16" s="201"/>
      <c r="EJ16" s="201"/>
      <c r="EK16" s="201">
        <v>1.8400000000000003</v>
      </c>
      <c r="EL16" s="201"/>
      <c r="EM16" s="201"/>
      <c r="EN16" s="201"/>
      <c r="EO16" s="201"/>
      <c r="EP16" s="201">
        <v>99.13000000000001</v>
      </c>
      <c r="EQ16" s="201">
        <v>-7.15</v>
      </c>
      <c r="ER16" s="201"/>
      <c r="ES16" s="201">
        <v>102.53999999999996</v>
      </c>
      <c r="ET16" s="201"/>
      <c r="EU16" s="201"/>
      <c r="EV16" s="201">
        <v>48.610000000000014</v>
      </c>
      <c r="EW16" s="201"/>
      <c r="EX16" s="201">
        <v>0.11000000000000001</v>
      </c>
      <c r="EY16" s="201">
        <v>42.23</v>
      </c>
      <c r="EZ16" s="201"/>
      <c r="FA16" s="201">
        <v>6178.579999999999</v>
      </c>
      <c r="FB16" s="201">
        <v>7996.94</v>
      </c>
      <c r="FD16" s="170" t="s">
        <v>306</v>
      </c>
      <c r="FE16" s="201">
        <f t="shared" si="3"/>
        <v>105.36</v>
      </c>
      <c r="FF16" s="201">
        <f t="shared" si="0"/>
        <v>0.01</v>
      </c>
      <c r="FG16" s="201">
        <f t="shared" si="0"/>
        <v>0.11</v>
      </c>
      <c r="FH16" s="201">
        <f t="shared" si="0"/>
        <v>4.84</v>
      </c>
      <c r="FI16" s="201">
        <f t="shared" si="0"/>
        <v>0</v>
      </c>
      <c r="FJ16" s="201">
        <f t="shared" si="0"/>
        <v>10.210000000000001</v>
      </c>
      <c r="FK16" s="201">
        <f t="shared" si="0"/>
        <v>9.5299999999999994</v>
      </c>
      <c r="FL16" s="201">
        <f t="shared" si="0"/>
        <v>0</v>
      </c>
      <c r="FM16" s="201">
        <f t="shared" si="0"/>
        <v>0.19</v>
      </c>
      <c r="FN16" s="201">
        <f t="shared" si="0"/>
        <v>0</v>
      </c>
      <c r="FO16" s="201">
        <f t="shared" si="0"/>
        <v>0.17</v>
      </c>
      <c r="FP16" s="201">
        <f t="shared" si="0"/>
        <v>0.24</v>
      </c>
      <c r="FQ16" s="201">
        <f t="shared" si="0"/>
        <v>0.03</v>
      </c>
      <c r="FR16" s="201">
        <f t="shared" si="0"/>
        <v>0.05</v>
      </c>
      <c r="FS16" s="201">
        <f t="shared" si="0"/>
        <v>0</v>
      </c>
      <c r="FT16" s="201">
        <f t="shared" si="0"/>
        <v>7.19</v>
      </c>
      <c r="FU16" s="201">
        <f t="shared" si="0"/>
        <v>0</v>
      </c>
      <c r="FV16" s="201">
        <f t="shared" si="0"/>
        <v>0</v>
      </c>
      <c r="FW16" s="201">
        <f t="shared" si="4"/>
        <v>9.89</v>
      </c>
      <c r="FX16" s="201">
        <f t="shared" si="5"/>
        <v>0</v>
      </c>
      <c r="FY16" s="201">
        <f t="shared" si="5"/>
        <v>0.19</v>
      </c>
      <c r="FZ16" s="201">
        <f t="shared" si="5"/>
        <v>0.18</v>
      </c>
      <c r="GA16" s="201">
        <f t="shared" si="5"/>
        <v>0</v>
      </c>
      <c r="GB16" s="201">
        <f t="shared" si="5"/>
        <v>0</v>
      </c>
      <c r="GC16" s="201">
        <f t="shared" si="5"/>
        <v>0</v>
      </c>
      <c r="GD16" s="201">
        <f t="shared" si="5"/>
        <v>0</v>
      </c>
      <c r="GE16" s="201">
        <f t="shared" si="5"/>
        <v>0</v>
      </c>
      <c r="GF16" s="201">
        <f t="shared" si="5"/>
        <v>0</v>
      </c>
      <c r="GG16" s="201">
        <f t="shared" si="5"/>
        <v>0</v>
      </c>
      <c r="GH16" s="201">
        <f t="shared" si="5"/>
        <v>0.04</v>
      </c>
      <c r="GI16" s="201">
        <f t="shared" si="6"/>
        <v>0.36</v>
      </c>
      <c r="GJ16" s="201">
        <f t="shared" si="1"/>
        <v>0.49</v>
      </c>
      <c r="GK16" s="201">
        <f t="shared" si="1"/>
        <v>0</v>
      </c>
      <c r="GL16" s="201">
        <f t="shared" si="1"/>
        <v>0</v>
      </c>
      <c r="GM16" s="201">
        <f t="shared" si="1"/>
        <v>0.04</v>
      </c>
      <c r="GN16" s="201">
        <f t="shared" si="1"/>
        <v>0</v>
      </c>
      <c r="GO16" s="201">
        <f t="shared" si="12"/>
        <v>0</v>
      </c>
      <c r="GP16" s="201">
        <f t="shared" si="12"/>
        <v>0</v>
      </c>
      <c r="GQ16" s="201">
        <f t="shared" si="12"/>
        <v>0</v>
      </c>
      <c r="GR16" s="201">
        <f t="shared" si="12"/>
        <v>0</v>
      </c>
      <c r="GS16" s="201">
        <f t="shared" si="12"/>
        <v>0</v>
      </c>
      <c r="GT16" s="201">
        <f t="shared" si="12"/>
        <v>0</v>
      </c>
      <c r="GU16" s="201">
        <f t="shared" si="12"/>
        <v>0.83</v>
      </c>
      <c r="GV16" s="201">
        <f t="shared" si="12"/>
        <v>0.2</v>
      </c>
      <c r="GW16" s="201">
        <f t="shared" si="12"/>
        <v>1.39</v>
      </c>
      <c r="GX16" s="201">
        <f t="shared" si="12"/>
        <v>0</v>
      </c>
      <c r="GY16" s="201">
        <f t="shared" si="12"/>
        <v>0</v>
      </c>
      <c r="GZ16" s="201">
        <f t="shared" si="12"/>
        <v>0</v>
      </c>
      <c r="HA16" s="201">
        <f t="shared" si="12"/>
        <v>0</v>
      </c>
      <c r="HB16" s="201">
        <f t="shared" si="12"/>
        <v>0</v>
      </c>
      <c r="HC16" s="201">
        <f t="shared" si="12"/>
        <v>0</v>
      </c>
      <c r="HD16" s="201">
        <f t="shared" si="12"/>
        <v>0</v>
      </c>
      <c r="HE16" s="201">
        <f t="shared" si="12"/>
        <v>-0.04</v>
      </c>
      <c r="HF16" s="201">
        <f t="shared" si="12"/>
        <v>0.96</v>
      </c>
      <c r="HG16" s="201">
        <f t="shared" si="12"/>
        <v>0.31</v>
      </c>
      <c r="HH16" s="201">
        <f t="shared" si="12"/>
        <v>0</v>
      </c>
      <c r="HI16" s="201">
        <f t="shared" si="12"/>
        <v>3.74</v>
      </c>
      <c r="HJ16" s="201">
        <f t="shared" si="12"/>
        <v>0</v>
      </c>
      <c r="HK16" s="201">
        <f t="shared" si="12"/>
        <v>7.0000000000000007E-2</v>
      </c>
      <c r="HL16" s="201">
        <f t="shared" si="12"/>
        <v>0.02</v>
      </c>
      <c r="HM16" s="201">
        <f t="shared" si="12"/>
        <v>0.04</v>
      </c>
      <c r="HN16" s="201">
        <f t="shared" si="12"/>
        <v>0</v>
      </c>
      <c r="HO16" s="201">
        <f t="shared" si="12"/>
        <v>0</v>
      </c>
      <c r="HP16" s="201">
        <f t="shared" si="12"/>
        <v>0</v>
      </c>
      <c r="HQ16" s="201">
        <f t="shared" si="12"/>
        <v>0</v>
      </c>
      <c r="HR16" s="201">
        <f t="shared" si="12"/>
        <v>0.2</v>
      </c>
      <c r="HS16" s="201">
        <f t="shared" si="12"/>
        <v>0.35</v>
      </c>
      <c r="HT16" s="201">
        <f t="shared" si="12"/>
        <v>0</v>
      </c>
      <c r="HU16" s="201">
        <f t="shared" si="12"/>
        <v>0.08</v>
      </c>
      <c r="HV16" s="201">
        <f t="shared" si="12"/>
        <v>0.01</v>
      </c>
      <c r="HW16" s="201">
        <f t="shared" si="12"/>
        <v>0</v>
      </c>
      <c r="HX16" s="201">
        <f t="shared" si="12"/>
        <v>0.09</v>
      </c>
      <c r="HY16" s="201">
        <f t="shared" si="12"/>
        <v>0.05</v>
      </c>
      <c r="HZ16" s="201">
        <f t="shared" si="12"/>
        <v>0</v>
      </c>
      <c r="IA16" s="201">
        <f t="shared" si="12"/>
        <v>0.28000000000000003</v>
      </c>
      <c r="IB16" s="201">
        <f t="shared" si="12"/>
        <v>0.01</v>
      </c>
      <c r="IC16" s="201">
        <f t="shared" si="12"/>
        <v>0.04</v>
      </c>
      <c r="ID16" s="201">
        <f t="shared" si="7"/>
        <v>157.75</v>
      </c>
      <c r="IE16" s="260">
        <f t="shared" si="8"/>
        <v>5.0605843372524813E-5</v>
      </c>
      <c r="IF16" s="260">
        <f t="shared" si="9"/>
        <v>0</v>
      </c>
      <c r="IH16" s="172">
        <f t="shared" si="10"/>
        <v>0</v>
      </c>
      <c r="IJ16" s="170" t="s">
        <v>306</v>
      </c>
      <c r="IK16" s="260">
        <v>0</v>
      </c>
      <c r="IM16" s="170" t="s">
        <v>306</v>
      </c>
      <c r="IN16" s="172">
        <v>0</v>
      </c>
    </row>
    <row r="17" spans="1:248">
      <c r="A17" s="170" t="s">
        <v>307</v>
      </c>
      <c r="B17" s="201"/>
      <c r="C17" s="201">
        <v>42499.94000000001</v>
      </c>
      <c r="D17" s="201">
        <v>4797.6600000000008</v>
      </c>
      <c r="E17" s="201">
        <v>20945.629999999997</v>
      </c>
      <c r="F17" s="201">
        <v>205397.90999999974</v>
      </c>
      <c r="G17" s="201">
        <v>33583.419999999991</v>
      </c>
      <c r="H17" s="201">
        <v>83998.04</v>
      </c>
      <c r="I17" s="201">
        <v>58575.23</v>
      </c>
      <c r="J17" s="201">
        <v>35240.130000000012</v>
      </c>
      <c r="K17" s="201">
        <v>56020.07</v>
      </c>
      <c r="L17" s="201">
        <v>8165.5899999999983</v>
      </c>
      <c r="M17" s="201">
        <v>8579.5400000000009</v>
      </c>
      <c r="N17" s="201">
        <v>10428.380000000001</v>
      </c>
      <c r="O17" s="201">
        <v>3646.8999999999996</v>
      </c>
      <c r="P17" s="201">
        <v>7079.630000000001</v>
      </c>
      <c r="Q17" s="201">
        <v>82066.560000000012</v>
      </c>
      <c r="R17" s="201">
        <v>80281.97000000003</v>
      </c>
      <c r="S17" s="201">
        <v>10700.43</v>
      </c>
      <c r="T17" s="201">
        <v>122745.19</v>
      </c>
      <c r="U17" s="201">
        <v>14483.81</v>
      </c>
      <c r="V17" s="201">
        <v>214614.65999999997</v>
      </c>
      <c r="W17" s="201">
        <v>14384.250000000002</v>
      </c>
      <c r="X17" s="201">
        <v>16613.150000000001</v>
      </c>
      <c r="Y17" s="201">
        <v>38438.489990000002</v>
      </c>
      <c r="Z17" s="201">
        <v>98812.640000000014</v>
      </c>
      <c r="AA17" s="201">
        <v>15584.67</v>
      </c>
      <c r="AB17" s="201">
        <v>122407.43</v>
      </c>
      <c r="AC17" s="201">
        <v>32186.52</v>
      </c>
      <c r="AD17" s="201">
        <v>55103.439999999995</v>
      </c>
      <c r="AE17" s="201">
        <v>29962.28</v>
      </c>
      <c r="AF17" s="201">
        <v>23118.789999999997</v>
      </c>
      <c r="AG17" s="201">
        <v>55874.950000000004</v>
      </c>
      <c r="AH17" s="201">
        <v>60036.109999999979</v>
      </c>
      <c r="AI17" s="201">
        <v>18219.37</v>
      </c>
      <c r="AJ17" s="201">
        <v>68631.240000000005</v>
      </c>
      <c r="AK17" s="201">
        <v>31216.930000000011</v>
      </c>
      <c r="AL17" s="201">
        <v>68033.859999999986</v>
      </c>
      <c r="AM17" s="201">
        <v>20253.95</v>
      </c>
      <c r="AN17" s="201">
        <v>18348.48</v>
      </c>
      <c r="AO17" s="201">
        <v>82021.570000000007</v>
      </c>
      <c r="AP17" s="201">
        <v>38384.180000000008</v>
      </c>
      <c r="AQ17" s="201">
        <v>5948.67</v>
      </c>
      <c r="AR17" s="201">
        <v>80993.47</v>
      </c>
      <c r="AS17" s="201">
        <v>22409.07</v>
      </c>
      <c r="AT17" s="201">
        <v>15672.459999999997</v>
      </c>
      <c r="AU17" s="201">
        <v>11748.449999999999</v>
      </c>
      <c r="AV17" s="201"/>
      <c r="AW17" s="201"/>
      <c r="AX17" s="201"/>
      <c r="AY17" s="201">
        <v>27281.55000000001</v>
      </c>
      <c r="AZ17" s="201">
        <v>190135.30000000005</v>
      </c>
      <c r="BA17" s="201">
        <v>251576.32000000009</v>
      </c>
      <c r="BB17" s="201">
        <v>179130.82</v>
      </c>
      <c r="BC17" s="201">
        <v>156292.93999999997</v>
      </c>
      <c r="BD17" s="201">
        <v>47410.129999999983</v>
      </c>
      <c r="BE17" s="201">
        <v>13071.330000000004</v>
      </c>
      <c r="BF17" s="201">
        <v>189465.84999999998</v>
      </c>
      <c r="BG17" s="201">
        <v>30549.26</v>
      </c>
      <c r="BH17" s="201">
        <v>69814.33</v>
      </c>
      <c r="BI17" s="201">
        <v>55591.69000000001</v>
      </c>
      <c r="BJ17" s="201">
        <v>18101.32</v>
      </c>
      <c r="BK17" s="201">
        <v>116497.94999999998</v>
      </c>
      <c r="BL17" s="201">
        <v>42102.349999999991</v>
      </c>
      <c r="BM17" s="201">
        <v>286455.44999999995</v>
      </c>
      <c r="BN17" s="201">
        <v>15082.37</v>
      </c>
      <c r="BO17" s="201">
        <v>52563.750000000015</v>
      </c>
      <c r="BP17" s="201">
        <v>15625.640000000001</v>
      </c>
      <c r="BQ17" s="201">
        <v>28176.770000000004</v>
      </c>
      <c r="BR17" s="201">
        <v>41603.22</v>
      </c>
      <c r="BS17" s="201">
        <v>6088.9400000000005</v>
      </c>
      <c r="BT17" s="201">
        <v>7898.0300000000007</v>
      </c>
      <c r="BU17" s="201">
        <v>3804.1800000000003</v>
      </c>
      <c r="BV17" s="201">
        <v>30337.829999999998</v>
      </c>
      <c r="BW17" s="201">
        <v>15338.3</v>
      </c>
      <c r="BX17" s="201">
        <v>12641.409999999998</v>
      </c>
      <c r="BY17" s="201">
        <v>61297.599999999999</v>
      </c>
      <c r="BZ17" s="201">
        <v>34052.11</v>
      </c>
      <c r="CA17" s="201">
        <v>24306.059990000005</v>
      </c>
      <c r="CB17" s="201">
        <v>4170547.90998</v>
      </c>
      <c r="CD17" s="170" t="s">
        <v>307</v>
      </c>
      <c r="CE17" s="201">
        <v>1630.1399999999999</v>
      </c>
      <c r="CF17" s="201">
        <v>202279.82999999996</v>
      </c>
      <c r="CG17" s="201">
        <v>94397.159999999974</v>
      </c>
      <c r="CH17" s="201">
        <v>760261.15000000026</v>
      </c>
      <c r="CI17" s="201">
        <v>136011.66</v>
      </c>
      <c r="CJ17" s="201">
        <v>411759.91999999969</v>
      </c>
      <c r="CK17" s="201">
        <v>215136.49000000002</v>
      </c>
      <c r="CL17" s="201">
        <v>146791.61000000002</v>
      </c>
      <c r="CM17" s="201">
        <v>41925.070000000007</v>
      </c>
      <c r="CN17" s="201">
        <v>43809.67</v>
      </c>
      <c r="CO17" s="201">
        <v>19213.259999999995</v>
      </c>
      <c r="CP17" s="201">
        <v>25106.639999999996</v>
      </c>
      <c r="CQ17" s="201">
        <v>215867.42000000004</v>
      </c>
      <c r="CR17" s="201">
        <v>292989.19000000024</v>
      </c>
      <c r="CS17" s="201">
        <v>52336.189999999995</v>
      </c>
      <c r="CT17" s="201">
        <v>536308.89999999991</v>
      </c>
      <c r="CU17" s="201">
        <v>45764.69000000001</v>
      </c>
      <c r="CV17" s="201">
        <v>789818.76999999967</v>
      </c>
      <c r="CW17" s="201">
        <v>58224.860000000037</v>
      </c>
      <c r="CX17" s="201">
        <v>37386.57</v>
      </c>
      <c r="CY17" s="201">
        <v>390132.2699999999</v>
      </c>
      <c r="CZ17" s="201">
        <v>396343.19000000024</v>
      </c>
      <c r="DA17" s="201">
        <v>70819.23000000001</v>
      </c>
      <c r="DB17" s="201">
        <v>511043.97999999992</v>
      </c>
      <c r="DC17" s="201">
        <v>90018.389999999956</v>
      </c>
      <c r="DD17" s="201">
        <v>195259.79</v>
      </c>
      <c r="DE17" s="201">
        <v>291722.80999999994</v>
      </c>
      <c r="DF17" s="201">
        <v>157773.37999999992</v>
      </c>
      <c r="DG17" s="201">
        <v>246332.08999999997</v>
      </c>
      <c r="DH17" s="201">
        <v>251360.26000000007</v>
      </c>
      <c r="DI17" s="201">
        <v>64759.909999999996</v>
      </c>
      <c r="DJ17" s="201">
        <v>398301.08000000007</v>
      </c>
      <c r="DK17" s="201">
        <v>45114.06</v>
      </c>
      <c r="DL17" s="201">
        <v>236520.97999999995</v>
      </c>
      <c r="DM17" s="201">
        <v>133090.05000000002</v>
      </c>
      <c r="DN17" s="201">
        <v>94001.639999999985</v>
      </c>
      <c r="DO17" s="201">
        <v>355117.78999999969</v>
      </c>
      <c r="DP17" s="201">
        <v>248557.02000000008</v>
      </c>
      <c r="DQ17" s="201">
        <v>16149.09</v>
      </c>
      <c r="DR17" s="201">
        <v>321755.87000000017</v>
      </c>
      <c r="DS17" s="201">
        <v>73937.329999999987</v>
      </c>
      <c r="DT17" s="201">
        <v>79002.09</v>
      </c>
      <c r="DU17" s="201">
        <v>62118.579999999994</v>
      </c>
      <c r="DV17" s="201"/>
      <c r="DW17" s="201">
        <v>17.170000000000002</v>
      </c>
      <c r="DX17" s="201"/>
      <c r="DY17" s="201">
        <v>148262.09000000005</v>
      </c>
      <c r="DZ17" s="201">
        <v>626637.03999999957</v>
      </c>
      <c r="EA17" s="201">
        <v>473971.2900000001</v>
      </c>
      <c r="EB17" s="201">
        <v>735527.82999999973</v>
      </c>
      <c r="EC17" s="201">
        <v>650504.79000000015</v>
      </c>
      <c r="ED17" s="201">
        <v>184132.90000000011</v>
      </c>
      <c r="EE17" s="201">
        <v>82994.64</v>
      </c>
      <c r="EF17" s="201">
        <v>610506.52999999991</v>
      </c>
      <c r="EG17" s="201">
        <v>160172.51000000004</v>
      </c>
      <c r="EH17" s="201">
        <v>313355.54000000004</v>
      </c>
      <c r="EI17" s="201">
        <v>417337.14000000025</v>
      </c>
      <c r="EJ17" s="201">
        <v>546503.07999999961</v>
      </c>
      <c r="EK17" s="201">
        <v>158541.59999999992</v>
      </c>
      <c r="EL17" s="201">
        <v>1117711.2099999997</v>
      </c>
      <c r="EM17" s="201">
        <v>60090.05000000001</v>
      </c>
      <c r="EN17" s="201">
        <v>201661.01999999996</v>
      </c>
      <c r="EO17" s="201">
        <v>22277.559999999998</v>
      </c>
      <c r="EP17" s="201">
        <v>88437.37</v>
      </c>
      <c r="EQ17" s="201">
        <v>121042.52999999996</v>
      </c>
      <c r="ER17" s="201">
        <v>56824.189999999995</v>
      </c>
      <c r="ES17" s="201">
        <v>83243.949999999968</v>
      </c>
      <c r="ET17" s="201">
        <v>13444.920000000002</v>
      </c>
      <c r="EU17" s="201">
        <v>112777.2</v>
      </c>
      <c r="EV17" s="201">
        <v>38973.57</v>
      </c>
      <c r="EW17" s="201">
        <v>4801.5899999999983</v>
      </c>
      <c r="EX17" s="201">
        <v>1891.3799999999999</v>
      </c>
      <c r="EY17" s="201">
        <v>34230.909999999996</v>
      </c>
      <c r="EZ17" s="201">
        <v>-1945.2699999999993</v>
      </c>
      <c r="FA17" s="201">
        <v>15920176.399999997</v>
      </c>
      <c r="FB17" s="201">
        <v>21639622.07</v>
      </c>
      <c r="FD17" s="170" t="s">
        <v>307</v>
      </c>
      <c r="FE17" s="201">
        <f t="shared" si="3"/>
        <v>6511.14</v>
      </c>
      <c r="FF17" s="201">
        <f t="shared" si="0"/>
        <v>11.03</v>
      </c>
      <c r="FG17" s="201">
        <f t="shared" si="0"/>
        <v>1764.74</v>
      </c>
      <c r="FH17" s="201">
        <f t="shared" si="0"/>
        <v>25879.66</v>
      </c>
      <c r="FI17" s="201">
        <f t="shared" si="0"/>
        <v>1373.72</v>
      </c>
      <c r="FJ17" s="201">
        <f t="shared" si="0"/>
        <v>15517.22</v>
      </c>
      <c r="FK17" s="201">
        <f t="shared" si="0"/>
        <v>8621.92</v>
      </c>
      <c r="FL17" s="201">
        <f t="shared" si="0"/>
        <v>982.97</v>
      </c>
      <c r="FM17" s="201">
        <f t="shared" si="0"/>
        <v>2106.35</v>
      </c>
      <c r="FN17" s="201">
        <f t="shared" si="0"/>
        <v>0</v>
      </c>
      <c r="FO17" s="201">
        <f t="shared" si="0"/>
        <v>136.36000000000001</v>
      </c>
      <c r="FP17" s="201">
        <f t="shared" si="0"/>
        <v>189.83</v>
      </c>
      <c r="FQ17" s="201">
        <f t="shared" si="0"/>
        <v>36.58</v>
      </c>
      <c r="FR17" s="201">
        <f t="shared" si="0"/>
        <v>38.619999999999997</v>
      </c>
      <c r="FS17" s="201">
        <f t="shared" si="0"/>
        <v>0</v>
      </c>
      <c r="FT17" s="201">
        <f t="shared" si="0"/>
        <v>6830.86</v>
      </c>
      <c r="FU17" s="201">
        <f t="shared" si="0"/>
        <v>0</v>
      </c>
      <c r="FV17" s="201">
        <f t="shared" si="0"/>
        <v>24121.38</v>
      </c>
      <c r="FW17" s="201">
        <f t="shared" si="4"/>
        <v>25568.68</v>
      </c>
      <c r="FX17" s="201">
        <f t="shared" si="5"/>
        <v>33447.629999999997</v>
      </c>
      <c r="FY17" s="201">
        <f t="shared" si="5"/>
        <v>450.18</v>
      </c>
      <c r="FZ17" s="201">
        <f t="shared" si="5"/>
        <v>270</v>
      </c>
      <c r="GA17" s="201">
        <f t="shared" si="5"/>
        <v>257.14</v>
      </c>
      <c r="GB17" s="201">
        <f t="shared" si="5"/>
        <v>10794.4</v>
      </c>
      <c r="GC17" s="201">
        <f t="shared" si="5"/>
        <v>380.18</v>
      </c>
      <c r="GD17" s="201">
        <f t="shared" si="5"/>
        <v>760.14</v>
      </c>
      <c r="GE17" s="201">
        <f t="shared" si="5"/>
        <v>329.95</v>
      </c>
      <c r="GF17" s="201">
        <f t="shared" si="5"/>
        <v>3254.72</v>
      </c>
      <c r="GG17" s="201">
        <f t="shared" si="5"/>
        <v>772.04</v>
      </c>
      <c r="GH17" s="201">
        <f t="shared" si="5"/>
        <v>578.85</v>
      </c>
      <c r="GI17" s="201">
        <f t="shared" si="6"/>
        <v>5803.29</v>
      </c>
      <c r="GJ17" s="201">
        <f t="shared" si="1"/>
        <v>9591.01</v>
      </c>
      <c r="GK17" s="201">
        <f t="shared" si="1"/>
        <v>66.38</v>
      </c>
      <c r="GL17" s="201">
        <f t="shared" si="1"/>
        <v>4155.7</v>
      </c>
      <c r="GM17" s="201">
        <f t="shared" si="1"/>
        <v>61.06</v>
      </c>
      <c r="GN17" s="201">
        <f t="shared" si="1"/>
        <v>1522.77</v>
      </c>
      <c r="GO17" s="201">
        <f t="shared" si="12"/>
        <v>2162.15</v>
      </c>
      <c r="GP17" s="201">
        <f t="shared" si="12"/>
        <v>932.51</v>
      </c>
      <c r="GQ17" s="201">
        <f t="shared" si="12"/>
        <v>3759.4</v>
      </c>
      <c r="GR17" s="201">
        <f t="shared" si="12"/>
        <v>2926.8</v>
      </c>
      <c r="GS17" s="201">
        <f t="shared" si="12"/>
        <v>17.68</v>
      </c>
      <c r="GT17" s="201">
        <f t="shared" si="12"/>
        <v>161.1</v>
      </c>
      <c r="GU17" s="201">
        <f t="shared" si="12"/>
        <v>674.42</v>
      </c>
      <c r="GV17" s="201">
        <f t="shared" si="12"/>
        <v>444.97</v>
      </c>
      <c r="GW17" s="201">
        <f t="shared" si="12"/>
        <v>1100.6199999999999</v>
      </c>
      <c r="GX17" s="201">
        <f t="shared" ref="GX17:IC17" si="13">ROUND(SUM(IFERROR(INDEX($A$3:$CA$21,MATCH($FD17,$A$3:$A$21,0),MATCH(GX$3,$A$3:$CA$3,0)),0),IFERROR(INDEX($CD$3:$FA$21,MATCH($FD17,$CD$3:$CD$21,0),MATCH(GX$3,$CD$3:$FA$3,0)),0))*GX$2,2)</f>
        <v>0</v>
      </c>
      <c r="GY17" s="201">
        <f t="shared" si="13"/>
        <v>0.24</v>
      </c>
      <c r="GZ17" s="201">
        <f t="shared" si="13"/>
        <v>0</v>
      </c>
      <c r="HA17" s="201">
        <f t="shared" si="13"/>
        <v>1176.1400000000001</v>
      </c>
      <c r="HB17" s="201">
        <f t="shared" si="13"/>
        <v>14701.9</v>
      </c>
      <c r="HC17" s="201">
        <f t="shared" si="13"/>
        <v>54706.29</v>
      </c>
      <c r="HD17" s="201">
        <f t="shared" si="13"/>
        <v>42531.63</v>
      </c>
      <c r="HE17" s="201">
        <f t="shared" si="13"/>
        <v>21138.1</v>
      </c>
      <c r="HF17" s="201">
        <f t="shared" si="13"/>
        <v>3287.91</v>
      </c>
      <c r="HG17" s="201">
        <f t="shared" si="13"/>
        <v>240.16</v>
      </c>
      <c r="HH17" s="201">
        <f t="shared" si="13"/>
        <v>9439.67</v>
      </c>
      <c r="HI17" s="201">
        <f t="shared" si="13"/>
        <v>3223.2</v>
      </c>
      <c r="HJ17" s="201">
        <f t="shared" si="13"/>
        <v>3141.99</v>
      </c>
      <c r="HK17" s="201">
        <f t="shared" si="13"/>
        <v>41192.1</v>
      </c>
      <c r="HL17" s="201">
        <f t="shared" si="13"/>
        <v>5363.74</v>
      </c>
      <c r="HM17" s="201">
        <f t="shared" si="13"/>
        <v>5940.85</v>
      </c>
      <c r="HN17" s="201">
        <f t="shared" si="13"/>
        <v>8930.56</v>
      </c>
      <c r="HO17" s="201">
        <f t="shared" si="13"/>
        <v>10500.33</v>
      </c>
      <c r="HP17" s="201">
        <f t="shared" si="13"/>
        <v>411.81</v>
      </c>
      <c r="HQ17" s="201">
        <f t="shared" si="13"/>
        <v>172.14</v>
      </c>
      <c r="HR17" s="201">
        <f t="shared" si="13"/>
        <v>208.13</v>
      </c>
      <c r="HS17" s="201">
        <f t="shared" si="13"/>
        <v>2685.95</v>
      </c>
      <c r="HT17" s="201">
        <f t="shared" si="13"/>
        <v>1830.75</v>
      </c>
      <c r="HU17" s="201">
        <f t="shared" si="13"/>
        <v>71.47</v>
      </c>
      <c r="HV17" s="201">
        <f t="shared" si="13"/>
        <v>17.07</v>
      </c>
      <c r="HW17" s="201">
        <f t="shared" si="13"/>
        <v>0</v>
      </c>
      <c r="HX17" s="201">
        <f t="shared" si="13"/>
        <v>131.69</v>
      </c>
      <c r="HY17" s="201">
        <f t="shared" si="13"/>
        <v>60.42</v>
      </c>
      <c r="HZ17" s="201">
        <f t="shared" si="13"/>
        <v>21.8</v>
      </c>
      <c r="IA17" s="201">
        <f t="shared" si="13"/>
        <v>620.94000000000005</v>
      </c>
      <c r="IB17" s="201">
        <f t="shared" si="13"/>
        <v>48.16</v>
      </c>
      <c r="IC17" s="201">
        <f t="shared" si="13"/>
        <v>48.61</v>
      </c>
      <c r="ID17" s="201">
        <f t="shared" si="7"/>
        <v>436209.89999999985</v>
      </c>
      <c r="IE17" s="260">
        <f t="shared" si="8"/>
        <v>0.13993514977460986</v>
      </c>
      <c r="IF17" s="260">
        <f t="shared" si="9"/>
        <v>0.1336</v>
      </c>
      <c r="IH17" s="172">
        <f t="shared" si="10"/>
        <v>0.1336</v>
      </c>
      <c r="IJ17" s="170" t="s">
        <v>307</v>
      </c>
      <c r="IK17" s="260">
        <v>0.1336</v>
      </c>
      <c r="IM17" s="170" t="s">
        <v>307</v>
      </c>
      <c r="IN17" s="172">
        <v>0.1336</v>
      </c>
    </row>
    <row r="18" spans="1:248">
      <c r="A18" s="206" t="s">
        <v>308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D18" s="170" t="s">
        <v>308</v>
      </c>
      <c r="CE18" s="201">
        <v>57.9</v>
      </c>
      <c r="CF18" s="201">
        <v>376.85</v>
      </c>
      <c r="CG18" s="201">
        <v>11000.460000000001</v>
      </c>
      <c r="CH18" s="201">
        <v>921973.23999999987</v>
      </c>
      <c r="CI18" s="201">
        <v>83995.090000000011</v>
      </c>
      <c r="CJ18" s="201">
        <v>6514.090000000002</v>
      </c>
      <c r="CK18" s="201"/>
      <c r="CL18" s="201">
        <v>201.25</v>
      </c>
      <c r="CM18" s="201"/>
      <c r="CN18" s="201">
        <v>101.08</v>
      </c>
      <c r="CO18" s="201">
        <v>44590.740000000013</v>
      </c>
      <c r="CP18" s="201"/>
      <c r="CQ18" s="201"/>
      <c r="CR18" s="201">
        <v>60992.390000000007</v>
      </c>
      <c r="CS18" s="201">
        <v>-1.5999999999999996</v>
      </c>
      <c r="CT18" s="201"/>
      <c r="CU18" s="201">
        <v>187.04</v>
      </c>
      <c r="CV18" s="201"/>
      <c r="CW18" s="201">
        <v>2195.7600000000002</v>
      </c>
      <c r="CX18" s="201">
        <v>530.34</v>
      </c>
      <c r="CY18" s="201">
        <v>8.32</v>
      </c>
      <c r="CZ18" s="201"/>
      <c r="DA18" s="201"/>
      <c r="DB18" s="201"/>
      <c r="DC18" s="201"/>
      <c r="DD18" s="201"/>
      <c r="DE18" s="201"/>
      <c r="DF18" s="201">
        <v>5214.8</v>
      </c>
      <c r="DG18" s="201">
        <v>7360.150000000006</v>
      </c>
      <c r="DH18" s="201">
        <v>6446.45</v>
      </c>
      <c r="DI18" s="201"/>
      <c r="DJ18" s="201"/>
      <c r="DK18" s="201">
        <v>6154.77</v>
      </c>
      <c r="DL18" s="201"/>
      <c r="DM18" s="201"/>
      <c r="DN18" s="201"/>
      <c r="DO18" s="201"/>
      <c r="DP18" s="201"/>
      <c r="DQ18" s="201"/>
      <c r="DR18" s="201"/>
      <c r="DS18" s="201"/>
      <c r="DT18" s="201">
        <v>8153.5999999999995</v>
      </c>
      <c r="DU18" s="201"/>
      <c r="DV18" s="201"/>
      <c r="DW18" s="201"/>
      <c r="DX18" s="201"/>
      <c r="DY18" s="201"/>
      <c r="DZ18" s="201"/>
      <c r="EA18" s="201"/>
      <c r="EB18" s="201"/>
      <c r="EC18" s="201">
        <v>78.190000000000026</v>
      </c>
      <c r="ED18" s="201">
        <v>19434.600000000002</v>
      </c>
      <c r="EE18" s="201"/>
      <c r="EF18" s="201">
        <v>44841.15</v>
      </c>
      <c r="EG18" s="201"/>
      <c r="EH18" s="201">
        <v>-7.0000000000000007E-2</v>
      </c>
      <c r="EI18" s="201"/>
      <c r="EJ18" s="201"/>
      <c r="EK18" s="201">
        <v>140524.66999999993</v>
      </c>
      <c r="EL18" s="201"/>
      <c r="EM18" s="201"/>
      <c r="EN18" s="201"/>
      <c r="EO18" s="201"/>
      <c r="EP18" s="201">
        <v>2.0299999999999998</v>
      </c>
      <c r="EQ18" s="201"/>
      <c r="ER18" s="201"/>
      <c r="ES18" s="201">
        <v>2.27</v>
      </c>
      <c r="ET18" s="201"/>
      <c r="EU18" s="201"/>
      <c r="EV18" s="201"/>
      <c r="EW18" s="201"/>
      <c r="EX18" s="201">
        <v>50.17</v>
      </c>
      <c r="EY18" s="201"/>
      <c r="EZ18" s="201">
        <v>0</v>
      </c>
      <c r="FA18" s="201">
        <v>1370985.7299999995</v>
      </c>
      <c r="FB18" s="201">
        <v>3150679.919999999</v>
      </c>
      <c r="FD18" s="170" t="s">
        <v>308</v>
      </c>
      <c r="FE18" s="201">
        <f t="shared" si="3"/>
        <v>10.02</v>
      </c>
      <c r="FF18" s="201">
        <f t="shared" si="0"/>
        <v>0</v>
      </c>
      <c r="FG18" s="201">
        <f t="shared" si="0"/>
        <v>168.31</v>
      </c>
      <c r="FH18" s="201">
        <f t="shared" si="0"/>
        <v>24708.880000000001</v>
      </c>
      <c r="FI18" s="201">
        <f t="shared" si="0"/>
        <v>680.36</v>
      </c>
      <c r="FJ18" s="201">
        <f t="shared" si="0"/>
        <v>203.89</v>
      </c>
      <c r="FK18" s="201">
        <f t="shared" si="0"/>
        <v>0</v>
      </c>
      <c r="FL18" s="201">
        <f t="shared" si="0"/>
        <v>1.0900000000000001</v>
      </c>
      <c r="FM18" s="201">
        <f t="shared" si="0"/>
        <v>0</v>
      </c>
      <c r="FN18" s="201">
        <f t="shared" si="0"/>
        <v>0</v>
      </c>
      <c r="FO18" s="201">
        <f t="shared" si="0"/>
        <v>0</v>
      </c>
      <c r="FP18" s="201">
        <f t="shared" si="0"/>
        <v>0.35</v>
      </c>
      <c r="FQ18" s="201">
        <f t="shared" si="0"/>
        <v>71.349999999999994</v>
      </c>
      <c r="FR18" s="201">
        <f t="shared" si="0"/>
        <v>0</v>
      </c>
      <c r="FS18" s="201">
        <f t="shared" si="0"/>
        <v>0</v>
      </c>
      <c r="FT18" s="201">
        <f t="shared" si="0"/>
        <v>1116.1600000000001</v>
      </c>
      <c r="FU18" s="201">
        <f t="shared" si="0"/>
        <v>0</v>
      </c>
      <c r="FV18" s="201">
        <f t="shared" si="0"/>
        <v>0</v>
      </c>
      <c r="FW18" s="201">
        <f>ROUND(SUM(U20,CU18,FA18)*FW$2,2)</f>
        <v>2193.88</v>
      </c>
      <c r="FX18" s="201">
        <f t="shared" si="5"/>
        <v>0</v>
      </c>
      <c r="FY18" s="201">
        <f t="shared" si="5"/>
        <v>13.61</v>
      </c>
      <c r="FZ18" s="201">
        <f t="shared" si="5"/>
        <v>2.65</v>
      </c>
      <c r="GA18" s="201">
        <f t="shared" si="5"/>
        <v>0</v>
      </c>
      <c r="GB18" s="201">
        <f t="shared" si="5"/>
        <v>0</v>
      </c>
      <c r="GC18" s="201">
        <f t="shared" si="5"/>
        <v>0</v>
      </c>
      <c r="GD18" s="201">
        <f t="shared" si="5"/>
        <v>0</v>
      </c>
      <c r="GE18" s="201">
        <f t="shared" si="5"/>
        <v>0</v>
      </c>
      <c r="GF18" s="201">
        <f t="shared" si="5"/>
        <v>0</v>
      </c>
      <c r="GG18" s="201">
        <f t="shared" si="5"/>
        <v>0</v>
      </c>
      <c r="GH18" s="201">
        <f t="shared" si="5"/>
        <v>16.690000000000001</v>
      </c>
      <c r="GI18" s="201">
        <f>ROUND(SUM(B20,CE18,AG20,DG18)*GI$2,2)</f>
        <v>141.94</v>
      </c>
      <c r="GJ18" s="201">
        <f t="shared" si="1"/>
        <v>198.55</v>
      </c>
      <c r="GK18" s="201">
        <f t="shared" si="1"/>
        <v>0</v>
      </c>
      <c r="GL18" s="201">
        <f t="shared" si="1"/>
        <v>0</v>
      </c>
      <c r="GM18" s="201">
        <f t="shared" si="1"/>
        <v>4.92</v>
      </c>
      <c r="GN18" s="201">
        <f t="shared" si="1"/>
        <v>0</v>
      </c>
      <c r="GO18" s="201">
        <f t="shared" ref="GO18:IC21" si="14">ROUND(SUM(IFERROR(INDEX($A$3:$CA$21,MATCH($FD18,$A$3:$A$21,0),MATCH(GO$3,$A$3:$CA$3,0)),0),IFERROR(INDEX($CD$3:$FA$21,MATCH($FD18,$CD$3:$CD$21,0),MATCH(GO$3,$CD$3:$FA$3,0)),0))*GO$2,2)</f>
        <v>0</v>
      </c>
      <c r="GP18" s="201">
        <f t="shared" si="14"/>
        <v>0</v>
      </c>
      <c r="GQ18" s="201">
        <f t="shared" si="14"/>
        <v>0</v>
      </c>
      <c r="GR18" s="201">
        <f t="shared" si="14"/>
        <v>0</v>
      </c>
      <c r="GS18" s="201">
        <f t="shared" si="14"/>
        <v>0</v>
      </c>
      <c r="GT18" s="201">
        <f t="shared" si="14"/>
        <v>0</v>
      </c>
      <c r="GU18" s="201">
        <f t="shared" si="14"/>
        <v>0</v>
      </c>
      <c r="GV18" s="201">
        <f t="shared" si="14"/>
        <v>38.32</v>
      </c>
      <c r="GW18" s="201">
        <f t="shared" si="14"/>
        <v>0</v>
      </c>
      <c r="GX18" s="201">
        <f t="shared" si="14"/>
        <v>0</v>
      </c>
      <c r="GY18" s="201">
        <f t="shared" si="14"/>
        <v>0</v>
      </c>
      <c r="GZ18" s="201">
        <f t="shared" si="14"/>
        <v>0</v>
      </c>
      <c r="HA18" s="201">
        <f t="shared" si="14"/>
        <v>0</v>
      </c>
      <c r="HB18" s="201">
        <f t="shared" si="14"/>
        <v>0</v>
      </c>
      <c r="HC18" s="201">
        <f t="shared" si="14"/>
        <v>0</v>
      </c>
      <c r="HD18" s="201">
        <f t="shared" si="14"/>
        <v>0</v>
      </c>
      <c r="HE18" s="201">
        <f t="shared" si="14"/>
        <v>2.0499999999999998</v>
      </c>
      <c r="HF18" s="201">
        <f t="shared" si="14"/>
        <v>275.97000000000003</v>
      </c>
      <c r="HG18" s="201">
        <f t="shared" si="14"/>
        <v>0</v>
      </c>
      <c r="HH18" s="201">
        <f t="shared" si="14"/>
        <v>529.13</v>
      </c>
      <c r="HI18" s="201">
        <f t="shared" si="14"/>
        <v>0</v>
      </c>
      <c r="HJ18" s="201">
        <f t="shared" si="14"/>
        <v>0</v>
      </c>
      <c r="HK18" s="201">
        <f t="shared" si="14"/>
        <v>0</v>
      </c>
      <c r="HL18" s="201">
        <f t="shared" si="14"/>
        <v>0</v>
      </c>
      <c r="HM18" s="201">
        <f t="shared" si="14"/>
        <v>3035.33</v>
      </c>
      <c r="HN18" s="201">
        <f t="shared" si="14"/>
        <v>0</v>
      </c>
      <c r="HO18" s="201">
        <f t="shared" si="14"/>
        <v>0</v>
      </c>
      <c r="HP18" s="201">
        <f t="shared" si="14"/>
        <v>0</v>
      </c>
      <c r="HQ18" s="201">
        <f t="shared" si="14"/>
        <v>0</v>
      </c>
      <c r="HR18" s="201">
        <f t="shared" si="14"/>
        <v>0</v>
      </c>
      <c r="HS18" s="201">
        <f t="shared" si="14"/>
        <v>0</v>
      </c>
      <c r="HT18" s="201">
        <f t="shared" si="14"/>
        <v>0</v>
      </c>
      <c r="HU18" s="201">
        <f t="shared" si="14"/>
        <v>0</v>
      </c>
      <c r="HV18" s="201">
        <f t="shared" si="14"/>
        <v>0</v>
      </c>
      <c r="HW18" s="201">
        <f t="shared" si="14"/>
        <v>0</v>
      </c>
      <c r="HX18" s="201">
        <f t="shared" si="14"/>
        <v>0</v>
      </c>
      <c r="HY18" s="201">
        <f t="shared" si="14"/>
        <v>0</v>
      </c>
      <c r="HZ18" s="201">
        <f t="shared" si="14"/>
        <v>0.08</v>
      </c>
      <c r="IA18" s="201">
        <f t="shared" si="14"/>
        <v>0</v>
      </c>
      <c r="IB18" s="201">
        <f t="shared" si="14"/>
        <v>0</v>
      </c>
      <c r="IC18" s="201">
        <f t="shared" si="14"/>
        <v>0</v>
      </c>
      <c r="ID18" s="201">
        <f t="shared" si="7"/>
        <v>33413.53</v>
      </c>
      <c r="IE18" s="260">
        <f t="shared" si="8"/>
        <v>1.0718984885598472E-2</v>
      </c>
      <c r="IF18" s="260">
        <f t="shared" si="9"/>
        <v>1.0200000000000001E-2</v>
      </c>
      <c r="IH18" s="172">
        <f t="shared" si="10"/>
        <v>1.0200000000000001E-2</v>
      </c>
      <c r="IJ18" s="170" t="s">
        <v>301</v>
      </c>
      <c r="IK18" s="260">
        <v>1.0200000000000001E-2</v>
      </c>
      <c r="IM18" s="170" t="s">
        <v>310</v>
      </c>
      <c r="IN18" s="172">
        <v>3.3E-3</v>
      </c>
    </row>
    <row r="19" spans="1:248">
      <c r="A19" s="206" t="s">
        <v>309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D19" s="170" t="s">
        <v>309</v>
      </c>
      <c r="CE19" s="201">
        <v>21.49</v>
      </c>
      <c r="CF19" s="201">
        <v>168.97</v>
      </c>
      <c r="CG19" s="201">
        <v>8590.2000000000007</v>
      </c>
      <c r="CH19" s="201">
        <v>409242.41</v>
      </c>
      <c r="CI19" s="201">
        <v>130.47999999999999</v>
      </c>
      <c r="CJ19" s="201">
        <v>2766.4200000000005</v>
      </c>
      <c r="CK19" s="201"/>
      <c r="CL19" s="201"/>
      <c r="CM19" s="201"/>
      <c r="CN19" s="201">
        <v>35.82</v>
      </c>
      <c r="CO19" s="201">
        <v>8711.57</v>
      </c>
      <c r="CP19" s="201"/>
      <c r="CQ19" s="201"/>
      <c r="CR19" s="201">
        <v>389.59000000000003</v>
      </c>
      <c r="CS19" s="201">
        <v>-1.3499999999999996</v>
      </c>
      <c r="CT19" s="201"/>
      <c r="CU19" s="201">
        <v>1754.6000000000004</v>
      </c>
      <c r="CV19" s="201"/>
      <c r="CW19" s="201">
        <v>925.36999999999978</v>
      </c>
      <c r="CX19" s="201">
        <v>218.01999999999998</v>
      </c>
      <c r="CY19" s="201">
        <v>4.82</v>
      </c>
      <c r="CZ19" s="201"/>
      <c r="DA19" s="201"/>
      <c r="DB19" s="201"/>
      <c r="DC19" s="201"/>
      <c r="DD19" s="201"/>
      <c r="DE19" s="201"/>
      <c r="DF19" s="201">
        <v>2241.19</v>
      </c>
      <c r="DG19" s="201">
        <v>3101.3400000000015</v>
      </c>
      <c r="DH19" s="201">
        <v>2708.3399999999997</v>
      </c>
      <c r="DI19" s="201"/>
      <c r="DJ19" s="201"/>
      <c r="DK19" s="201">
        <v>354.27</v>
      </c>
      <c r="DL19" s="201"/>
      <c r="DM19" s="201"/>
      <c r="DN19" s="201"/>
      <c r="DO19" s="201"/>
      <c r="DP19" s="201"/>
      <c r="DQ19" s="201"/>
      <c r="DR19" s="201"/>
      <c r="DS19" s="201"/>
      <c r="DT19" s="201">
        <v>3483.72</v>
      </c>
      <c r="DU19" s="201"/>
      <c r="DV19" s="201"/>
      <c r="DW19" s="201"/>
      <c r="DX19" s="201"/>
      <c r="DY19" s="201"/>
      <c r="DZ19" s="201"/>
      <c r="EA19" s="201"/>
      <c r="EB19" s="201"/>
      <c r="EC19" s="201">
        <v>22.879999999999995</v>
      </c>
      <c r="ED19" s="201">
        <v>8311.02</v>
      </c>
      <c r="EE19" s="201"/>
      <c r="EF19" s="201">
        <v>68893.56</v>
      </c>
      <c r="EG19" s="201"/>
      <c r="EH19" s="201">
        <v>-0.03</v>
      </c>
      <c r="EI19" s="201"/>
      <c r="EJ19" s="201"/>
      <c r="EK19" s="201">
        <v>188827.70999999996</v>
      </c>
      <c r="EL19" s="201"/>
      <c r="EM19" s="201"/>
      <c r="EN19" s="201"/>
      <c r="EO19" s="201"/>
      <c r="EP19" s="201">
        <v>1.18</v>
      </c>
      <c r="EQ19" s="201"/>
      <c r="ER19" s="201"/>
      <c r="ES19" s="201">
        <v>1.33</v>
      </c>
      <c r="ET19" s="201"/>
      <c r="EU19" s="201">
        <v>91019.180000000008</v>
      </c>
      <c r="EV19" s="201"/>
      <c r="EW19" s="201"/>
      <c r="EX19" s="201">
        <v>20.79</v>
      </c>
      <c r="EY19" s="201"/>
      <c r="EZ19" s="201"/>
      <c r="FA19" s="201">
        <v>801944.89</v>
      </c>
      <c r="FB19" s="201">
        <v>1033964.1299999998</v>
      </c>
      <c r="FD19" s="170" t="s">
        <v>309</v>
      </c>
      <c r="FE19" s="201">
        <f t="shared" si="3"/>
        <v>4.49</v>
      </c>
      <c r="FF19" s="201">
        <f t="shared" si="0"/>
        <v>0</v>
      </c>
      <c r="FG19" s="201">
        <f t="shared" si="0"/>
        <v>131.43</v>
      </c>
      <c r="FH19" s="201">
        <f t="shared" si="0"/>
        <v>10967.7</v>
      </c>
      <c r="FI19" s="201">
        <f t="shared" si="0"/>
        <v>1.06</v>
      </c>
      <c r="FJ19" s="201">
        <f t="shared" si="0"/>
        <v>86.59</v>
      </c>
      <c r="FK19" s="201">
        <f t="shared" si="0"/>
        <v>0</v>
      </c>
      <c r="FL19" s="201">
        <f t="shared" si="0"/>
        <v>0</v>
      </c>
      <c r="FM19" s="201">
        <f t="shared" si="0"/>
        <v>0</v>
      </c>
      <c r="FN19" s="201">
        <f t="shared" si="0"/>
        <v>0</v>
      </c>
      <c r="FO19" s="201">
        <f t="shared" si="0"/>
        <v>0</v>
      </c>
      <c r="FP19" s="201">
        <f t="shared" si="0"/>
        <v>0.13</v>
      </c>
      <c r="FQ19" s="201">
        <f t="shared" si="0"/>
        <v>13.94</v>
      </c>
      <c r="FR19" s="201">
        <f t="shared" si="0"/>
        <v>0</v>
      </c>
      <c r="FS19" s="201">
        <f t="shared" si="0"/>
        <v>0</v>
      </c>
      <c r="FT19" s="201">
        <f t="shared" si="0"/>
        <v>7.13</v>
      </c>
      <c r="FU19" s="201">
        <f t="shared" ref="FU19:GH21" si="15">ROUND(SUM(IFERROR(INDEX($A$3:$CA$21,MATCH($FD19,$A$3:$A$21,0),MATCH(FU$3,$A$3:$CA$3,0)),0),IFERROR(INDEX($CD$3:$FA$21,MATCH($FD19,$CD$3:$CD$21,0),MATCH(FU$3,$CD$3:$FA$3,0)),0))*FU$2,2)</f>
        <v>0</v>
      </c>
      <c r="FV19" s="201">
        <f t="shared" si="15"/>
        <v>0</v>
      </c>
      <c r="FW19" s="201">
        <f>ROUND(SUM(U21,CU19,FA19)*FW$2,2)</f>
        <v>1285.92</v>
      </c>
      <c r="FX19" s="201">
        <f t="shared" si="15"/>
        <v>0</v>
      </c>
      <c r="FY19" s="201">
        <f t="shared" si="15"/>
        <v>5.74</v>
      </c>
      <c r="FZ19" s="201">
        <f t="shared" si="5"/>
        <v>1.0900000000000001</v>
      </c>
      <c r="GA19" s="201">
        <f t="shared" si="5"/>
        <v>0</v>
      </c>
      <c r="GB19" s="201">
        <f t="shared" si="5"/>
        <v>0</v>
      </c>
      <c r="GC19" s="201">
        <f t="shared" si="5"/>
        <v>0</v>
      </c>
      <c r="GD19" s="201">
        <f t="shared" si="5"/>
        <v>0</v>
      </c>
      <c r="GE19" s="201">
        <f t="shared" si="5"/>
        <v>0</v>
      </c>
      <c r="GF19" s="201">
        <f t="shared" si="5"/>
        <v>0</v>
      </c>
      <c r="GG19" s="201">
        <f t="shared" si="5"/>
        <v>0</v>
      </c>
      <c r="GH19" s="201">
        <f t="shared" si="5"/>
        <v>7.17</v>
      </c>
      <c r="GI19" s="201">
        <f>ROUND(SUM(B21,CE19,AG21,DG19)*GI$2,2)</f>
        <v>59.92</v>
      </c>
      <c r="GJ19" s="201">
        <f t="shared" si="1"/>
        <v>83.42</v>
      </c>
      <c r="GK19" s="201">
        <f t="shared" si="1"/>
        <v>0</v>
      </c>
      <c r="GL19" s="201">
        <f t="shared" si="1"/>
        <v>0</v>
      </c>
      <c r="GM19" s="201">
        <f t="shared" si="1"/>
        <v>0.28000000000000003</v>
      </c>
      <c r="GN19" s="201">
        <f t="shared" si="1"/>
        <v>0</v>
      </c>
      <c r="GO19" s="201">
        <f t="shared" si="14"/>
        <v>0</v>
      </c>
      <c r="GP19" s="201">
        <f t="shared" si="14"/>
        <v>0</v>
      </c>
      <c r="GQ19" s="201">
        <f t="shared" si="14"/>
        <v>0</v>
      </c>
      <c r="GR19" s="201">
        <f t="shared" si="14"/>
        <v>0</v>
      </c>
      <c r="GS19" s="201">
        <f t="shared" si="14"/>
        <v>0</v>
      </c>
      <c r="GT19" s="201">
        <f t="shared" si="14"/>
        <v>0</v>
      </c>
      <c r="GU19" s="201">
        <f t="shared" si="14"/>
        <v>0</v>
      </c>
      <c r="GV19" s="201">
        <f t="shared" si="14"/>
        <v>16.37</v>
      </c>
      <c r="GW19" s="201">
        <f t="shared" si="14"/>
        <v>0</v>
      </c>
      <c r="GX19" s="201">
        <f t="shared" si="14"/>
        <v>0</v>
      </c>
      <c r="GY19" s="201">
        <f t="shared" si="14"/>
        <v>0</v>
      </c>
      <c r="GZ19" s="201">
        <f t="shared" si="14"/>
        <v>0</v>
      </c>
      <c r="HA19" s="201">
        <f t="shared" si="14"/>
        <v>0</v>
      </c>
      <c r="HB19" s="201">
        <f t="shared" si="14"/>
        <v>0</v>
      </c>
      <c r="HC19" s="201">
        <f t="shared" si="14"/>
        <v>0</v>
      </c>
      <c r="HD19" s="201">
        <f t="shared" si="14"/>
        <v>0</v>
      </c>
      <c r="HE19" s="201">
        <f t="shared" si="14"/>
        <v>0.6</v>
      </c>
      <c r="HF19" s="201">
        <f t="shared" si="14"/>
        <v>118.02</v>
      </c>
      <c r="HG19" s="201">
        <f t="shared" si="14"/>
        <v>0</v>
      </c>
      <c r="HH19" s="201">
        <f t="shared" si="14"/>
        <v>812.94</v>
      </c>
      <c r="HI19" s="201">
        <f t="shared" si="14"/>
        <v>0</v>
      </c>
      <c r="HJ19" s="201">
        <f t="shared" si="14"/>
        <v>0</v>
      </c>
      <c r="HK19" s="201">
        <f t="shared" si="14"/>
        <v>0</v>
      </c>
      <c r="HL19" s="201">
        <f t="shared" si="14"/>
        <v>0</v>
      </c>
      <c r="HM19" s="201">
        <f t="shared" si="14"/>
        <v>4078.68</v>
      </c>
      <c r="HN19" s="201">
        <f t="shared" si="14"/>
        <v>0</v>
      </c>
      <c r="HO19" s="201">
        <f t="shared" si="14"/>
        <v>0</v>
      </c>
      <c r="HP19" s="201">
        <f t="shared" si="14"/>
        <v>0</v>
      </c>
      <c r="HQ19" s="201">
        <f t="shared" si="14"/>
        <v>0</v>
      </c>
      <c r="HR19" s="201">
        <f t="shared" si="14"/>
        <v>0</v>
      </c>
      <c r="HS19" s="201">
        <f t="shared" si="14"/>
        <v>0</v>
      </c>
      <c r="HT19" s="201">
        <f t="shared" si="14"/>
        <v>0</v>
      </c>
      <c r="HU19" s="201">
        <f t="shared" si="14"/>
        <v>0</v>
      </c>
      <c r="HV19" s="201">
        <f t="shared" si="14"/>
        <v>0</v>
      </c>
      <c r="HW19" s="201">
        <f t="shared" si="14"/>
        <v>0</v>
      </c>
      <c r="HX19" s="201">
        <f t="shared" si="14"/>
        <v>0</v>
      </c>
      <c r="HY19" s="201">
        <f t="shared" si="14"/>
        <v>0</v>
      </c>
      <c r="HZ19" s="201">
        <f t="shared" si="14"/>
        <v>0.03</v>
      </c>
      <c r="IA19" s="201">
        <f t="shared" si="14"/>
        <v>0</v>
      </c>
      <c r="IB19" s="201">
        <f t="shared" si="14"/>
        <v>0</v>
      </c>
      <c r="IC19" s="201">
        <f t="shared" si="14"/>
        <v>0</v>
      </c>
      <c r="ID19" s="201">
        <f t="shared" si="7"/>
        <v>17682.650000000001</v>
      </c>
      <c r="IE19" s="260">
        <f t="shared" si="8"/>
        <v>5.6725541446033343E-3</v>
      </c>
      <c r="IF19" s="260">
        <f t="shared" si="9"/>
        <v>5.4000000000000003E-3</v>
      </c>
      <c r="IH19" s="172">
        <f t="shared" si="10"/>
        <v>5.4000000000000003E-3</v>
      </c>
      <c r="IJ19" s="170" t="s">
        <v>301</v>
      </c>
      <c r="IK19" s="260">
        <v>5.4000000000000003E-3</v>
      </c>
      <c r="IM19" s="170" t="s">
        <v>311</v>
      </c>
      <c r="IN19" s="172">
        <v>2.9999999999999997E-4</v>
      </c>
    </row>
    <row r="20" spans="1:248">
      <c r="A20" s="170" t="s">
        <v>310</v>
      </c>
      <c r="B20" s="201"/>
      <c r="C20" s="201">
        <v>47.79</v>
      </c>
      <c r="D20" s="201">
        <v>5.17</v>
      </c>
      <c r="E20" s="201">
        <v>3.1500000000000004</v>
      </c>
      <c r="F20" s="201">
        <v>43.970000000000006</v>
      </c>
      <c r="G20" s="201"/>
      <c r="H20" s="201">
        <v>21.75</v>
      </c>
      <c r="I20" s="201">
        <v>28.09</v>
      </c>
      <c r="J20" s="201"/>
      <c r="K20" s="201">
        <v>5.16</v>
      </c>
      <c r="L20" s="201">
        <v>4.7200000000000006</v>
      </c>
      <c r="M20" s="201">
        <v>10.24</v>
      </c>
      <c r="N20" s="201">
        <v>11.679999999999998</v>
      </c>
      <c r="O20" s="201">
        <v>1.0900000000000001</v>
      </c>
      <c r="P20" s="201">
        <v>7.8999999999999995</v>
      </c>
      <c r="Q20" s="201"/>
      <c r="R20" s="201">
        <v>71.62</v>
      </c>
      <c r="S20" s="201">
        <v>12.54</v>
      </c>
      <c r="T20" s="201"/>
      <c r="U20" s="201"/>
      <c r="V20" s="201"/>
      <c r="W20" s="201">
        <v>5.65</v>
      </c>
      <c r="X20" s="201">
        <v>10.790000000000003</v>
      </c>
      <c r="Y20" s="201">
        <v>1.02</v>
      </c>
      <c r="Z20" s="201"/>
      <c r="AA20" s="201"/>
      <c r="AB20" s="201"/>
      <c r="AC20" s="201"/>
      <c r="AD20" s="201"/>
      <c r="AE20" s="201"/>
      <c r="AF20" s="201">
        <v>6.7200000000000006</v>
      </c>
      <c r="AG20" s="201">
        <v>13.18</v>
      </c>
      <c r="AH20" s="201">
        <v>15.829999999999997</v>
      </c>
      <c r="AI20" s="201"/>
      <c r="AJ20" s="201"/>
      <c r="AK20" s="201">
        <v>15.19</v>
      </c>
      <c r="AL20" s="201"/>
      <c r="AM20" s="201"/>
      <c r="AN20" s="201"/>
      <c r="AO20" s="201"/>
      <c r="AP20" s="201"/>
      <c r="AQ20" s="201"/>
      <c r="AR20" s="201"/>
      <c r="AS20" s="201">
        <v>25.970000000000002</v>
      </c>
      <c r="AT20" s="201">
        <v>19.149999999999999</v>
      </c>
      <c r="AU20" s="201">
        <v>14.2</v>
      </c>
      <c r="AV20" s="201"/>
      <c r="AW20" s="201"/>
      <c r="AX20" s="201"/>
      <c r="AY20" s="201"/>
      <c r="AZ20" s="201"/>
      <c r="BA20" s="201"/>
      <c r="BB20" s="201">
        <v>4182.6499999999996</v>
      </c>
      <c r="BC20" s="201"/>
      <c r="BD20" s="201">
        <v>40.02000000000001</v>
      </c>
      <c r="BE20" s="201">
        <v>15.32</v>
      </c>
      <c r="BF20" s="201"/>
      <c r="BG20" s="201">
        <v>36.549999999999997</v>
      </c>
      <c r="BH20" s="201"/>
      <c r="BI20" s="201">
        <v>0.76</v>
      </c>
      <c r="BJ20" s="201">
        <v>2.2199999999999998</v>
      </c>
      <c r="BK20" s="201"/>
      <c r="BL20" s="201">
        <v>0.37</v>
      </c>
      <c r="BM20" s="201"/>
      <c r="BN20" s="201"/>
      <c r="BO20" s="201"/>
      <c r="BP20" s="201"/>
      <c r="BQ20" s="201">
        <v>26.810000000000002</v>
      </c>
      <c r="BR20" s="201"/>
      <c r="BS20" s="201"/>
      <c r="BT20" s="201">
        <v>9.99</v>
      </c>
      <c r="BU20" s="201"/>
      <c r="BV20" s="201">
        <v>0.15000000000000002</v>
      </c>
      <c r="BW20" s="201">
        <v>17.590000000000003</v>
      </c>
      <c r="BX20" s="201">
        <v>1.46</v>
      </c>
      <c r="BY20" s="201">
        <v>1.95</v>
      </c>
      <c r="BZ20" s="201">
        <v>5.2499999999999982</v>
      </c>
      <c r="CA20" s="201">
        <v>6.4700099999999994</v>
      </c>
      <c r="CB20" s="201">
        <v>4750.1300099999999</v>
      </c>
      <c r="CD20" s="170" t="s">
        <v>310</v>
      </c>
      <c r="CE20" s="201">
        <v>0.18999999999999997</v>
      </c>
      <c r="CF20" s="201">
        <v>238.69999999999993</v>
      </c>
      <c r="CG20" s="201">
        <v>4.2</v>
      </c>
      <c r="CH20" s="201">
        <v>193.1600000000002</v>
      </c>
      <c r="CI20" s="201"/>
      <c r="CJ20" s="201">
        <v>103.40000000000003</v>
      </c>
      <c r="CK20" s="201">
        <v>274.49999999999994</v>
      </c>
      <c r="CL20" s="201"/>
      <c r="CM20" s="201">
        <v>53.020000000000017</v>
      </c>
      <c r="CN20" s="201">
        <v>56.699999999999982</v>
      </c>
      <c r="CO20" s="201">
        <v>15.34</v>
      </c>
      <c r="CP20" s="201">
        <v>31.93</v>
      </c>
      <c r="CQ20" s="201"/>
      <c r="CR20" s="201">
        <v>328.81999999999954</v>
      </c>
      <c r="CS20" s="201">
        <v>65.839999999999975</v>
      </c>
      <c r="CT20" s="201"/>
      <c r="CU20" s="201">
        <v>2.94</v>
      </c>
      <c r="CV20" s="201"/>
      <c r="CW20" s="201">
        <v>17.919999999999991</v>
      </c>
      <c r="CX20" s="201">
        <v>30.919999999999987</v>
      </c>
      <c r="CY20" s="201">
        <v>0.14000000000000001</v>
      </c>
      <c r="CZ20" s="201"/>
      <c r="DA20" s="201"/>
      <c r="DB20" s="201"/>
      <c r="DC20" s="201"/>
      <c r="DD20" s="201"/>
      <c r="DE20" s="201"/>
      <c r="DF20" s="201">
        <v>48.069999999999993</v>
      </c>
      <c r="DG20" s="201">
        <v>64.340000000000074</v>
      </c>
      <c r="DH20" s="201">
        <v>56.419999999999966</v>
      </c>
      <c r="DI20" s="201"/>
      <c r="DJ20" s="201"/>
      <c r="DK20" s="201">
        <v>30.66</v>
      </c>
      <c r="DL20" s="201"/>
      <c r="DM20" s="201"/>
      <c r="DN20" s="201"/>
      <c r="DO20" s="201"/>
      <c r="DP20" s="201"/>
      <c r="DQ20" s="201"/>
      <c r="DR20" s="201"/>
      <c r="DS20" s="201">
        <v>93.170000000000044</v>
      </c>
      <c r="DT20" s="201">
        <v>91.90000000000002</v>
      </c>
      <c r="DU20" s="201">
        <v>78.850000000000023</v>
      </c>
      <c r="DV20" s="201"/>
      <c r="DW20" s="201"/>
      <c r="DX20" s="201"/>
      <c r="DY20" s="201"/>
      <c r="DZ20" s="201"/>
      <c r="EA20" s="201"/>
      <c r="EB20" s="201">
        <v>22409.280000000002</v>
      </c>
      <c r="EC20" s="201">
        <v>-0.4099999999999997</v>
      </c>
      <c r="ED20" s="201">
        <v>175.76999999999998</v>
      </c>
      <c r="EE20" s="201">
        <v>107.36</v>
      </c>
      <c r="EF20" s="201"/>
      <c r="EG20" s="201">
        <v>184.84000000000006</v>
      </c>
      <c r="EH20" s="201">
        <v>39.529999999999994</v>
      </c>
      <c r="EI20" s="201">
        <v>1.1500000000000001</v>
      </c>
      <c r="EJ20" s="201"/>
      <c r="EK20" s="201">
        <v>1.8400000000000003</v>
      </c>
      <c r="EL20" s="201"/>
      <c r="EM20" s="201"/>
      <c r="EN20" s="201"/>
      <c r="EO20" s="201"/>
      <c r="EP20" s="201">
        <v>99.160000000000011</v>
      </c>
      <c r="EQ20" s="201">
        <v>-7.15</v>
      </c>
      <c r="ER20" s="201"/>
      <c r="ES20" s="201">
        <v>102.36999999999998</v>
      </c>
      <c r="ET20" s="201"/>
      <c r="EU20" s="201"/>
      <c r="EV20" s="201">
        <v>48.610000000000007</v>
      </c>
      <c r="EW20" s="201"/>
      <c r="EX20" s="201">
        <v>0.52999999999999992</v>
      </c>
      <c r="EY20" s="201">
        <v>42.23</v>
      </c>
      <c r="EZ20" s="201"/>
      <c r="FA20" s="201">
        <v>25086.240000000002</v>
      </c>
      <c r="FB20" s="201">
        <v>26753.480000000003</v>
      </c>
      <c r="FD20" s="170" t="s">
        <v>310</v>
      </c>
      <c r="FE20" s="201">
        <f t="shared" si="3"/>
        <v>7.62</v>
      </c>
      <c r="FF20" s="201">
        <f t="shared" si="3"/>
        <v>0.01</v>
      </c>
      <c r="FG20" s="201">
        <f t="shared" si="3"/>
        <v>0.11</v>
      </c>
      <c r="FH20" s="201">
        <f t="shared" si="3"/>
        <v>6.36</v>
      </c>
      <c r="FI20" s="201">
        <f t="shared" si="3"/>
        <v>0</v>
      </c>
      <c r="FJ20" s="201">
        <f t="shared" si="3"/>
        <v>3.92</v>
      </c>
      <c r="FK20" s="201">
        <f t="shared" si="3"/>
        <v>9.5299999999999994</v>
      </c>
      <c r="FL20" s="201">
        <f t="shared" si="3"/>
        <v>0</v>
      </c>
      <c r="FM20" s="201">
        <f t="shared" si="3"/>
        <v>0.19</v>
      </c>
      <c r="FN20" s="201">
        <f t="shared" si="3"/>
        <v>0</v>
      </c>
      <c r="FO20" s="201">
        <f t="shared" si="3"/>
        <v>0.17</v>
      </c>
      <c r="FP20" s="201">
        <f t="shared" si="3"/>
        <v>0.24</v>
      </c>
      <c r="FQ20" s="201">
        <f t="shared" si="3"/>
        <v>0.03</v>
      </c>
      <c r="FR20" s="201">
        <f t="shared" si="3"/>
        <v>0.05</v>
      </c>
      <c r="FS20" s="201">
        <f t="shared" si="3"/>
        <v>0</v>
      </c>
      <c r="FT20" s="201">
        <f t="shared" si="3"/>
        <v>7.33</v>
      </c>
      <c r="FU20" s="201">
        <f t="shared" si="15"/>
        <v>0</v>
      </c>
      <c r="FV20" s="201">
        <f t="shared" si="15"/>
        <v>0</v>
      </c>
      <c r="FW20" s="201">
        <f>ROUND(SUM(U22,CU20,FA20)*FW$2,2)</f>
        <v>235.58</v>
      </c>
      <c r="FX20" s="201">
        <f t="shared" si="15"/>
        <v>0</v>
      </c>
      <c r="FY20" s="201">
        <f t="shared" si="15"/>
        <v>0.15</v>
      </c>
      <c r="FZ20" s="201">
        <f t="shared" si="15"/>
        <v>0.21</v>
      </c>
      <c r="GA20" s="201">
        <f t="shared" si="15"/>
        <v>0</v>
      </c>
      <c r="GB20" s="201">
        <f t="shared" si="15"/>
        <v>0</v>
      </c>
      <c r="GC20" s="201">
        <f t="shared" si="15"/>
        <v>0</v>
      </c>
      <c r="GD20" s="201">
        <f t="shared" si="15"/>
        <v>0</v>
      </c>
      <c r="GE20" s="201">
        <f t="shared" si="15"/>
        <v>0</v>
      </c>
      <c r="GF20" s="201">
        <f t="shared" si="15"/>
        <v>0</v>
      </c>
      <c r="GG20" s="201">
        <f t="shared" si="15"/>
        <v>0</v>
      </c>
      <c r="GH20" s="201">
        <f t="shared" si="15"/>
        <v>0.18</v>
      </c>
      <c r="GI20" s="201">
        <f>ROUND(SUM(B22,CE20,AG22,DG20)*GI$2,2)</f>
        <v>9331.5400000000009</v>
      </c>
      <c r="GJ20" s="201">
        <f t="shared" ref="GJ20:GY21" si="16">ROUND(SUM(IFERROR(INDEX($A$3:$CA$21,MATCH($FD20,$A$3:$A$21,0),MATCH(GJ$3,$A$3:$CA$3,0)),0),IFERROR(INDEX($CD$3:$FA$21,MATCH($FD20,$CD$3:$CD$21,0),MATCH(GJ$3,$CD$3:$FA$3,0)),0))*GJ$2,2)</f>
        <v>2.23</v>
      </c>
      <c r="GK20" s="201">
        <f t="shared" si="16"/>
        <v>0</v>
      </c>
      <c r="GL20" s="201">
        <f t="shared" si="16"/>
        <v>0</v>
      </c>
      <c r="GM20" s="201">
        <f t="shared" si="16"/>
        <v>0.04</v>
      </c>
      <c r="GN20" s="201">
        <f t="shared" si="16"/>
        <v>0</v>
      </c>
      <c r="GO20" s="201">
        <f t="shared" si="16"/>
        <v>0</v>
      </c>
      <c r="GP20" s="201">
        <f t="shared" si="16"/>
        <v>0</v>
      </c>
      <c r="GQ20" s="201">
        <f t="shared" si="16"/>
        <v>0</v>
      </c>
      <c r="GR20" s="201">
        <f t="shared" si="16"/>
        <v>0</v>
      </c>
      <c r="GS20" s="201">
        <f t="shared" si="16"/>
        <v>0</v>
      </c>
      <c r="GT20" s="201">
        <f t="shared" si="16"/>
        <v>0</v>
      </c>
      <c r="GU20" s="201">
        <f t="shared" si="16"/>
        <v>0.83</v>
      </c>
      <c r="GV20" s="201">
        <f t="shared" si="16"/>
        <v>0.52</v>
      </c>
      <c r="GW20" s="201">
        <f t="shared" si="16"/>
        <v>1.39</v>
      </c>
      <c r="GX20" s="201">
        <f t="shared" si="16"/>
        <v>0</v>
      </c>
      <c r="GY20" s="201">
        <f t="shared" si="16"/>
        <v>0</v>
      </c>
      <c r="GZ20" s="201">
        <f t="shared" si="14"/>
        <v>0</v>
      </c>
      <c r="HA20" s="201">
        <f t="shared" si="14"/>
        <v>0</v>
      </c>
      <c r="HB20" s="201">
        <f t="shared" si="14"/>
        <v>0</v>
      </c>
      <c r="HC20" s="201">
        <f t="shared" si="14"/>
        <v>0</v>
      </c>
      <c r="HD20" s="201">
        <f t="shared" si="14"/>
        <v>1236.52</v>
      </c>
      <c r="HE20" s="201">
        <f t="shared" si="14"/>
        <v>-0.01</v>
      </c>
      <c r="HF20" s="201">
        <f t="shared" si="14"/>
        <v>3.06</v>
      </c>
      <c r="HG20" s="201">
        <f t="shared" si="14"/>
        <v>0.31</v>
      </c>
      <c r="HH20" s="201">
        <f t="shared" si="14"/>
        <v>0</v>
      </c>
      <c r="HI20" s="201">
        <f t="shared" si="14"/>
        <v>3.74</v>
      </c>
      <c r="HJ20" s="201">
        <f t="shared" si="14"/>
        <v>0.32</v>
      </c>
      <c r="HK20" s="201">
        <f t="shared" si="14"/>
        <v>0.17</v>
      </c>
      <c r="HL20" s="201">
        <f t="shared" si="14"/>
        <v>0.02</v>
      </c>
      <c r="HM20" s="201">
        <f t="shared" si="14"/>
        <v>0.04</v>
      </c>
      <c r="HN20" s="201">
        <f t="shared" si="14"/>
        <v>0</v>
      </c>
      <c r="HO20" s="201">
        <f t="shared" si="14"/>
        <v>0</v>
      </c>
      <c r="HP20" s="201">
        <f t="shared" si="14"/>
        <v>0</v>
      </c>
      <c r="HQ20" s="201">
        <f t="shared" si="14"/>
        <v>0</v>
      </c>
      <c r="HR20" s="201">
        <f t="shared" si="14"/>
        <v>0.2</v>
      </c>
      <c r="HS20" s="201">
        <f t="shared" si="14"/>
        <v>0.35</v>
      </c>
      <c r="HT20" s="201">
        <f t="shared" si="14"/>
        <v>0</v>
      </c>
      <c r="HU20" s="201">
        <f t="shared" si="14"/>
        <v>0.08</v>
      </c>
      <c r="HV20" s="201">
        <f t="shared" si="14"/>
        <v>0.01</v>
      </c>
      <c r="HW20" s="201">
        <f t="shared" si="14"/>
        <v>0</v>
      </c>
      <c r="HX20" s="201">
        <f t="shared" si="14"/>
        <v>0.09</v>
      </c>
      <c r="HY20" s="201">
        <f t="shared" si="14"/>
        <v>0.05</v>
      </c>
      <c r="HZ20" s="201">
        <f t="shared" si="14"/>
        <v>0</v>
      </c>
      <c r="IA20" s="201">
        <f t="shared" si="14"/>
        <v>0.28999999999999998</v>
      </c>
      <c r="IB20" s="201">
        <f t="shared" si="14"/>
        <v>0.01</v>
      </c>
      <c r="IC20" s="201">
        <f t="shared" si="14"/>
        <v>0.01</v>
      </c>
      <c r="ID20" s="201">
        <f>SUM(FE20:IC20)</f>
        <v>10853.490000000003</v>
      </c>
      <c r="IE20" s="260">
        <f t="shared" si="8"/>
        <v>3.4817750553741015E-3</v>
      </c>
      <c r="IF20" s="260">
        <f t="shared" si="9"/>
        <v>3.3E-3</v>
      </c>
      <c r="IH20" s="172">
        <f t="shared" si="10"/>
        <v>3.3E-3</v>
      </c>
      <c r="IJ20" s="170" t="s">
        <v>310</v>
      </c>
      <c r="IK20" s="260">
        <v>3.3E-3</v>
      </c>
      <c r="IM20" s="170" t="s">
        <v>128</v>
      </c>
      <c r="IN20" s="172">
        <v>1.0000000000000002</v>
      </c>
    </row>
    <row r="21" spans="1:248">
      <c r="A21" s="170" t="s">
        <v>311</v>
      </c>
      <c r="B21" s="201"/>
      <c r="C21" s="201">
        <v>12.01</v>
      </c>
      <c r="D21" s="201">
        <v>2.2800000000000002</v>
      </c>
      <c r="E21" s="201">
        <v>0.5</v>
      </c>
      <c r="F21" s="201">
        <v>27.91</v>
      </c>
      <c r="G21" s="201"/>
      <c r="H21" s="201">
        <v>11.790000000000001</v>
      </c>
      <c r="I21" s="201">
        <v>8.26</v>
      </c>
      <c r="J21" s="201"/>
      <c r="K21" s="201">
        <v>2.83</v>
      </c>
      <c r="L21" s="201">
        <v>3.4</v>
      </c>
      <c r="M21" s="201">
        <v>1.8299999999999998</v>
      </c>
      <c r="N21" s="201">
        <v>3.8800000000000003</v>
      </c>
      <c r="O21" s="201">
        <v>0.56999999999999995</v>
      </c>
      <c r="P21" s="201">
        <v>2.71</v>
      </c>
      <c r="Q21" s="201"/>
      <c r="R21" s="201">
        <v>13.489999999999998</v>
      </c>
      <c r="S21" s="201">
        <v>2.76</v>
      </c>
      <c r="T21" s="201"/>
      <c r="U21" s="201"/>
      <c r="V21" s="201"/>
      <c r="W21" s="201">
        <v>4.67</v>
      </c>
      <c r="X21" s="201">
        <v>2.8099999999999996</v>
      </c>
      <c r="Y21" s="201">
        <v>0.52</v>
      </c>
      <c r="Z21" s="201"/>
      <c r="AA21" s="201"/>
      <c r="AB21" s="201"/>
      <c r="AC21" s="201"/>
      <c r="AD21" s="201"/>
      <c r="AE21" s="201"/>
      <c r="AF21" s="201">
        <v>7.219999999999998</v>
      </c>
      <c r="AG21" s="201">
        <v>14.550000000000002</v>
      </c>
      <c r="AH21" s="201">
        <v>18.289999999999996</v>
      </c>
      <c r="AI21" s="201"/>
      <c r="AJ21" s="201"/>
      <c r="AK21" s="201">
        <v>5.03</v>
      </c>
      <c r="AL21" s="201"/>
      <c r="AM21" s="201"/>
      <c r="AN21" s="201"/>
      <c r="AO21" s="201"/>
      <c r="AP21" s="201"/>
      <c r="AQ21" s="201"/>
      <c r="AR21" s="201"/>
      <c r="AS21" s="201">
        <v>6.39</v>
      </c>
      <c r="AT21" s="201">
        <v>19.350000000000001</v>
      </c>
      <c r="AU21" s="201">
        <v>2.02</v>
      </c>
      <c r="AV21" s="201"/>
      <c r="AW21" s="201"/>
      <c r="AX21" s="201"/>
      <c r="AY21" s="201"/>
      <c r="AZ21" s="201"/>
      <c r="BA21" s="201"/>
      <c r="BB21" s="201">
        <v>5167.7699999999995</v>
      </c>
      <c r="BC21" s="201"/>
      <c r="BD21" s="201">
        <v>45.379999999999988</v>
      </c>
      <c r="BE21" s="201">
        <v>3.37</v>
      </c>
      <c r="BF21" s="201"/>
      <c r="BG21" s="201">
        <v>6.13</v>
      </c>
      <c r="BH21" s="201"/>
      <c r="BI21" s="201">
        <v>0</v>
      </c>
      <c r="BJ21" s="201">
        <v>1.18</v>
      </c>
      <c r="BK21" s="201"/>
      <c r="BL21" s="201">
        <v>0.03</v>
      </c>
      <c r="BM21" s="201"/>
      <c r="BN21" s="201"/>
      <c r="BO21" s="201"/>
      <c r="BP21" s="201"/>
      <c r="BQ21" s="201">
        <v>8.34</v>
      </c>
      <c r="BR21" s="201"/>
      <c r="BS21" s="201"/>
      <c r="BT21" s="201">
        <v>0.35</v>
      </c>
      <c r="BU21" s="201"/>
      <c r="BV21" s="201">
        <v>0.17</v>
      </c>
      <c r="BW21" s="201">
        <v>4.7299999999999995</v>
      </c>
      <c r="BX21" s="201">
        <v>1.82</v>
      </c>
      <c r="BY21" s="201">
        <v>2.5</v>
      </c>
      <c r="BZ21" s="201">
        <v>0.15000000000000002</v>
      </c>
      <c r="CA21" s="201">
        <v>6.81</v>
      </c>
      <c r="CB21" s="201">
        <v>5423.7999999999993</v>
      </c>
      <c r="CD21" s="170" t="s">
        <v>311</v>
      </c>
      <c r="CE21" s="201">
        <v>0.18</v>
      </c>
      <c r="CF21" s="201">
        <v>214.46</v>
      </c>
      <c r="CG21" s="201">
        <v>1.45</v>
      </c>
      <c r="CH21" s="201">
        <v>170.19000000000023</v>
      </c>
      <c r="CI21" s="201"/>
      <c r="CJ21" s="201">
        <v>88.65000000000002</v>
      </c>
      <c r="CK21" s="201">
        <v>250.64</v>
      </c>
      <c r="CL21" s="201"/>
      <c r="CM21" s="201">
        <v>48.460000000000008</v>
      </c>
      <c r="CN21" s="201">
        <v>47.06</v>
      </c>
      <c r="CO21" s="201">
        <v>15.07</v>
      </c>
      <c r="CP21" s="201">
        <v>29.099999999999994</v>
      </c>
      <c r="CQ21" s="201"/>
      <c r="CR21" s="201">
        <v>285.20999999999964</v>
      </c>
      <c r="CS21" s="201">
        <v>59.829999999999977</v>
      </c>
      <c r="CT21" s="201"/>
      <c r="CU21" s="201">
        <v>2.0299999999999998</v>
      </c>
      <c r="CV21" s="201"/>
      <c r="CW21" s="201">
        <v>13.380000000000003</v>
      </c>
      <c r="CX21" s="201">
        <v>27.54</v>
      </c>
      <c r="CY21" s="201">
        <v>0.08</v>
      </c>
      <c r="CZ21" s="201"/>
      <c r="DA21" s="201"/>
      <c r="DB21" s="201"/>
      <c r="DC21" s="201"/>
      <c r="DD21" s="201"/>
      <c r="DE21" s="201"/>
      <c r="DF21" s="201">
        <v>35.750000000000014</v>
      </c>
      <c r="DG21" s="201">
        <v>49.460000000000022</v>
      </c>
      <c r="DH21" s="201">
        <v>43.849999999999987</v>
      </c>
      <c r="DI21" s="201"/>
      <c r="DJ21" s="201"/>
      <c r="DK21" s="201">
        <v>25.62</v>
      </c>
      <c r="DL21" s="201"/>
      <c r="DM21" s="201"/>
      <c r="DN21" s="201"/>
      <c r="DO21" s="201"/>
      <c r="DP21" s="201"/>
      <c r="DQ21" s="201"/>
      <c r="DR21" s="201"/>
      <c r="DS21" s="201">
        <v>75.610000000000028</v>
      </c>
      <c r="DT21" s="201">
        <v>75.42</v>
      </c>
      <c r="DU21" s="201">
        <v>78.370000000000019</v>
      </c>
      <c r="DV21" s="201"/>
      <c r="DW21" s="201"/>
      <c r="DX21" s="201"/>
      <c r="DY21" s="201"/>
      <c r="DZ21" s="201"/>
      <c r="EA21" s="201"/>
      <c r="EB21" s="201">
        <v>17698.520000000008</v>
      </c>
      <c r="EC21" s="201">
        <v>-1.1300000000000001</v>
      </c>
      <c r="ED21" s="201">
        <v>135.50000000000003</v>
      </c>
      <c r="EE21" s="201">
        <v>117.53</v>
      </c>
      <c r="EF21" s="201"/>
      <c r="EG21" s="201">
        <v>156.81</v>
      </c>
      <c r="EH21" s="201">
        <v>39.529999999999994</v>
      </c>
      <c r="EI21" s="201">
        <v>1.1500000000000001</v>
      </c>
      <c r="EJ21" s="201"/>
      <c r="EK21" s="201">
        <v>1.75</v>
      </c>
      <c r="EL21" s="201"/>
      <c r="EM21" s="201"/>
      <c r="EN21" s="201"/>
      <c r="EO21" s="201"/>
      <c r="EP21" s="201">
        <v>87.179999999999978</v>
      </c>
      <c r="EQ21" s="201">
        <v>-7.15</v>
      </c>
      <c r="ER21" s="201"/>
      <c r="ES21" s="201">
        <v>94.21999999999997</v>
      </c>
      <c r="ET21" s="201"/>
      <c r="EU21" s="201"/>
      <c r="EV21" s="201">
        <v>37.89</v>
      </c>
      <c r="EW21" s="201"/>
      <c r="EX21" s="201">
        <v>0.43</v>
      </c>
      <c r="EY21" s="201">
        <v>49.719999999999992</v>
      </c>
      <c r="EZ21" s="201"/>
      <c r="FA21" s="201">
        <v>20049.360000000008</v>
      </c>
      <c r="FB21" s="201">
        <v>21613.600000000006</v>
      </c>
      <c r="FD21" s="170" t="s">
        <v>311</v>
      </c>
      <c r="FE21" s="201">
        <f t="shared" si="3"/>
        <v>6.02</v>
      </c>
      <c r="FF21" s="201">
        <f t="shared" si="3"/>
        <v>0.01</v>
      </c>
      <c r="FG21" s="201">
        <f t="shared" si="3"/>
        <v>0.03</v>
      </c>
      <c r="FH21" s="201">
        <f t="shared" si="3"/>
        <v>5.31</v>
      </c>
      <c r="FI21" s="201">
        <f t="shared" si="3"/>
        <v>0</v>
      </c>
      <c r="FJ21" s="201">
        <f t="shared" si="3"/>
        <v>3.14</v>
      </c>
      <c r="FK21" s="201">
        <f t="shared" si="3"/>
        <v>8.16</v>
      </c>
      <c r="FL21" s="201">
        <f t="shared" si="3"/>
        <v>0</v>
      </c>
      <c r="FM21" s="201">
        <f t="shared" si="3"/>
        <v>0.11</v>
      </c>
      <c r="FN21" s="201">
        <f t="shared" si="3"/>
        <v>0</v>
      </c>
      <c r="FO21" s="201">
        <f t="shared" si="3"/>
        <v>0.14000000000000001</v>
      </c>
      <c r="FP21" s="201">
        <f t="shared" si="3"/>
        <v>0.18</v>
      </c>
      <c r="FQ21" s="201">
        <f t="shared" si="3"/>
        <v>0.03</v>
      </c>
      <c r="FR21" s="201">
        <f t="shared" si="3"/>
        <v>0.04</v>
      </c>
      <c r="FS21" s="201">
        <f t="shared" si="3"/>
        <v>0</v>
      </c>
      <c r="FT21" s="201">
        <f t="shared" si="3"/>
        <v>5.47</v>
      </c>
      <c r="FU21" s="201">
        <f t="shared" si="15"/>
        <v>0</v>
      </c>
      <c r="FV21" s="201">
        <f t="shared" si="15"/>
        <v>0</v>
      </c>
      <c r="FW21" s="201">
        <f>ROUND(SUM(U23,CU21,FA21)*FW$2,2)</f>
        <v>32.08</v>
      </c>
      <c r="FX21" s="201">
        <f t="shared" si="15"/>
        <v>0</v>
      </c>
      <c r="FY21" s="201">
        <f t="shared" si="15"/>
        <v>0.11</v>
      </c>
      <c r="FZ21" s="201">
        <f t="shared" si="15"/>
        <v>0.15</v>
      </c>
      <c r="GA21" s="201">
        <f t="shared" si="15"/>
        <v>0</v>
      </c>
      <c r="GB21" s="201">
        <f t="shared" si="15"/>
        <v>0</v>
      </c>
      <c r="GC21" s="201">
        <f t="shared" si="15"/>
        <v>0</v>
      </c>
      <c r="GD21" s="201">
        <f t="shared" si="15"/>
        <v>0</v>
      </c>
      <c r="GE21" s="201">
        <f t="shared" si="15"/>
        <v>0</v>
      </c>
      <c r="GF21" s="201">
        <f t="shared" si="15"/>
        <v>0</v>
      </c>
      <c r="GG21" s="201">
        <f t="shared" si="15"/>
        <v>0</v>
      </c>
      <c r="GH21" s="201">
        <f t="shared" si="15"/>
        <v>0.14000000000000001</v>
      </c>
      <c r="GI21" s="201">
        <f>ROUND(SUM(B23,CE21,AG23,DG21)*GI$2,2)</f>
        <v>0.95</v>
      </c>
      <c r="GJ21" s="201">
        <f t="shared" si="16"/>
        <v>1.91</v>
      </c>
      <c r="GK21" s="201">
        <f t="shared" si="16"/>
        <v>0</v>
      </c>
      <c r="GL21" s="201">
        <f t="shared" si="16"/>
        <v>0</v>
      </c>
      <c r="GM21" s="201">
        <f t="shared" si="16"/>
        <v>0.02</v>
      </c>
      <c r="GN21" s="201">
        <f t="shared" si="16"/>
        <v>0</v>
      </c>
      <c r="GO21" s="201">
        <f t="shared" si="16"/>
        <v>0</v>
      </c>
      <c r="GP21" s="201">
        <f t="shared" si="16"/>
        <v>0</v>
      </c>
      <c r="GQ21" s="201">
        <f t="shared" si="16"/>
        <v>0</v>
      </c>
      <c r="GR21" s="201">
        <f t="shared" si="16"/>
        <v>0</v>
      </c>
      <c r="GS21" s="201">
        <f t="shared" si="16"/>
        <v>0</v>
      </c>
      <c r="GT21" s="201">
        <f t="shared" si="16"/>
        <v>0</v>
      </c>
      <c r="GU21" s="201">
        <f t="shared" si="16"/>
        <v>0.56999999999999995</v>
      </c>
      <c r="GV21" s="201">
        <f t="shared" si="16"/>
        <v>0.45</v>
      </c>
      <c r="GW21" s="201">
        <f t="shared" si="16"/>
        <v>1.2</v>
      </c>
      <c r="GX21" s="201">
        <f t="shared" si="16"/>
        <v>0</v>
      </c>
      <c r="GY21" s="201">
        <f t="shared" si="16"/>
        <v>0</v>
      </c>
      <c r="GZ21" s="201">
        <f t="shared" si="14"/>
        <v>0</v>
      </c>
      <c r="HA21" s="201">
        <f t="shared" si="14"/>
        <v>0</v>
      </c>
      <c r="HB21" s="201">
        <f t="shared" si="14"/>
        <v>0</v>
      </c>
      <c r="HC21" s="201">
        <f t="shared" si="14"/>
        <v>0</v>
      </c>
      <c r="HD21" s="201">
        <f t="shared" si="14"/>
        <v>1063.28</v>
      </c>
      <c r="HE21" s="201">
        <f t="shared" si="14"/>
        <v>-0.03</v>
      </c>
      <c r="HF21" s="201">
        <f t="shared" si="14"/>
        <v>2.57</v>
      </c>
      <c r="HG21" s="201">
        <f t="shared" si="14"/>
        <v>0.3</v>
      </c>
      <c r="HH21" s="201">
        <f t="shared" si="14"/>
        <v>0</v>
      </c>
      <c r="HI21" s="201">
        <f t="shared" si="14"/>
        <v>2.75</v>
      </c>
      <c r="HJ21" s="201">
        <f t="shared" si="14"/>
        <v>0.32</v>
      </c>
      <c r="HK21" s="201">
        <f t="shared" si="14"/>
        <v>0.1</v>
      </c>
      <c r="HL21" s="201">
        <f t="shared" si="14"/>
        <v>0.01</v>
      </c>
      <c r="HM21" s="201">
        <f t="shared" si="14"/>
        <v>0.04</v>
      </c>
      <c r="HN21" s="201">
        <f t="shared" si="14"/>
        <v>0</v>
      </c>
      <c r="HO21" s="201">
        <f t="shared" si="14"/>
        <v>0</v>
      </c>
      <c r="HP21" s="201">
        <f t="shared" si="14"/>
        <v>0</v>
      </c>
      <c r="HQ21" s="201">
        <f t="shared" si="14"/>
        <v>0</v>
      </c>
      <c r="HR21" s="201">
        <f t="shared" si="14"/>
        <v>0.17</v>
      </c>
      <c r="HS21" s="201">
        <f t="shared" si="14"/>
        <v>0.02</v>
      </c>
      <c r="HT21" s="201">
        <f t="shared" si="14"/>
        <v>0</v>
      </c>
      <c r="HU21" s="201">
        <f t="shared" si="14"/>
        <v>0.08</v>
      </c>
      <c r="HV21" s="201">
        <f t="shared" si="14"/>
        <v>0</v>
      </c>
      <c r="HW21" s="201">
        <f t="shared" si="14"/>
        <v>0</v>
      </c>
      <c r="HX21" s="201">
        <f t="shared" si="14"/>
        <v>7.0000000000000007E-2</v>
      </c>
      <c r="HY21" s="201">
        <f t="shared" si="14"/>
        <v>0.01</v>
      </c>
      <c r="HZ21" s="201">
        <f t="shared" si="14"/>
        <v>0</v>
      </c>
      <c r="IA21" s="201">
        <f t="shared" si="14"/>
        <v>0.34</v>
      </c>
      <c r="IB21" s="201">
        <f t="shared" si="14"/>
        <v>0</v>
      </c>
      <c r="IC21" s="201">
        <f t="shared" si="14"/>
        <v>0.01</v>
      </c>
      <c r="ID21" s="201">
        <f>SUM(FE21:IC21)</f>
        <v>1136.2599999999995</v>
      </c>
      <c r="IE21" s="260">
        <f t="shared" si="8"/>
        <v>3.6450963924225055E-4</v>
      </c>
      <c r="IF21" s="260">
        <f t="shared" si="9"/>
        <v>2.9999999999999997E-4</v>
      </c>
      <c r="IH21" s="172">
        <f t="shared" si="10"/>
        <v>2.9999999999999997E-4</v>
      </c>
      <c r="IJ21" s="170" t="s">
        <v>311</v>
      </c>
      <c r="IK21" s="260">
        <v>2.9999999999999997E-4</v>
      </c>
    </row>
    <row r="22" spans="1:248">
      <c r="A22" s="241" t="s">
        <v>128</v>
      </c>
      <c r="B22" s="242">
        <v>12196.140000000001</v>
      </c>
      <c r="C22" s="242">
        <v>420483.02999999991</v>
      </c>
      <c r="D22" s="242">
        <v>42704.830000000009</v>
      </c>
      <c r="E22" s="242">
        <v>209222.43</v>
      </c>
      <c r="F22" s="242">
        <v>2311546.899999999</v>
      </c>
      <c r="G22" s="242">
        <v>196344.19999999998</v>
      </c>
      <c r="H22" s="242">
        <v>577621.08000000007</v>
      </c>
      <c r="I22" s="242">
        <v>410293.58000000007</v>
      </c>
      <c r="J22" s="242">
        <v>209349.92</v>
      </c>
      <c r="K22" s="242">
        <v>316160.93999999994</v>
      </c>
      <c r="L22" s="242">
        <v>73360.739999999991</v>
      </c>
      <c r="M22" s="242">
        <v>81395.190000000031</v>
      </c>
      <c r="N22" s="242">
        <v>95427.839999999982</v>
      </c>
      <c r="O22" s="242">
        <v>23449.219999999998</v>
      </c>
      <c r="P22" s="242">
        <v>63023.850000000006</v>
      </c>
      <c r="Q22" s="242">
        <v>462304.19000000012</v>
      </c>
      <c r="R22" s="242">
        <v>666048.12</v>
      </c>
      <c r="S22" s="242">
        <v>95270.719999999972</v>
      </c>
      <c r="T22" s="242">
        <v>956951.02</v>
      </c>
      <c r="U22" s="242">
        <v>122149.75999999997</v>
      </c>
      <c r="V22" s="242">
        <v>1142635.1899900001</v>
      </c>
      <c r="W22" s="242">
        <v>139368.45000000004</v>
      </c>
      <c r="X22" s="242">
        <v>155548.01999999999</v>
      </c>
      <c r="Y22" s="242">
        <v>203613.27996999997</v>
      </c>
      <c r="Z22" s="242">
        <v>512750.92000000004</v>
      </c>
      <c r="AA22" s="242">
        <v>142510.51</v>
      </c>
      <c r="AB22" s="242">
        <v>864563.25</v>
      </c>
      <c r="AC22" s="242">
        <v>182636.09</v>
      </c>
      <c r="AD22" s="242">
        <v>184860.93000000002</v>
      </c>
      <c r="AE22" s="242">
        <v>202269.46000000002</v>
      </c>
      <c r="AF22" s="242">
        <v>200834.95999999996</v>
      </c>
      <c r="AG22" s="242">
        <v>476301.88000000012</v>
      </c>
      <c r="AH22" s="242">
        <v>555530.43999999994</v>
      </c>
      <c r="AI22" s="242">
        <v>182661.72</v>
      </c>
      <c r="AJ22" s="242">
        <v>419856.73000000004</v>
      </c>
      <c r="AK22" s="242">
        <v>170570.83000000005</v>
      </c>
      <c r="AL22" s="242">
        <v>320466.88</v>
      </c>
      <c r="AM22" s="242">
        <v>168222.21000000002</v>
      </c>
      <c r="AN22" s="242">
        <v>400791.14</v>
      </c>
      <c r="AO22" s="242">
        <v>482062.46</v>
      </c>
      <c r="AP22" s="242">
        <v>223345.18</v>
      </c>
      <c r="AQ22" s="242">
        <v>49407.409999999996</v>
      </c>
      <c r="AR22" s="242">
        <v>653864.26</v>
      </c>
      <c r="AS22" s="242">
        <v>248047.18000000002</v>
      </c>
      <c r="AT22" s="242">
        <v>137422.29</v>
      </c>
      <c r="AU22" s="242">
        <v>104612.53999999998</v>
      </c>
      <c r="AV22" s="242">
        <v>115829.69</v>
      </c>
      <c r="AW22" s="242">
        <v>339596.31999999995</v>
      </c>
      <c r="AX22" s="242">
        <v>180949.13999999998</v>
      </c>
      <c r="AY22" s="242">
        <v>191139.13</v>
      </c>
      <c r="AZ22" s="242">
        <v>1027859.5899999999</v>
      </c>
      <c r="BA22" s="242">
        <v>1814219.2599999998</v>
      </c>
      <c r="BB22" s="242">
        <v>834487.19001000014</v>
      </c>
      <c r="BC22" s="242">
        <v>594903.43999999994</v>
      </c>
      <c r="BD22" s="242">
        <v>351765.38000000006</v>
      </c>
      <c r="BE22" s="242">
        <v>115541.66000000002</v>
      </c>
      <c r="BF22" s="242">
        <v>954284.2300000001</v>
      </c>
      <c r="BG22" s="242">
        <v>269176.73</v>
      </c>
      <c r="BH22" s="242">
        <v>563319.8600000001</v>
      </c>
      <c r="BI22" s="242">
        <v>375675.29000000004</v>
      </c>
      <c r="BJ22" s="242">
        <v>201235.50000000003</v>
      </c>
      <c r="BK22" s="242">
        <v>607533.6900099999</v>
      </c>
      <c r="BL22" s="242">
        <v>201188.02</v>
      </c>
      <c r="BM22" s="242">
        <v>1145998.03</v>
      </c>
      <c r="BN22" s="242">
        <v>141914.39000000001</v>
      </c>
      <c r="BO22" s="242">
        <v>482570.49999999994</v>
      </c>
      <c r="BP22" s="242">
        <v>129780.94</v>
      </c>
      <c r="BQ22" s="242">
        <v>247986.99999999997</v>
      </c>
      <c r="BR22" s="242">
        <v>241951.61</v>
      </c>
      <c r="BS22" s="242">
        <v>195903.2</v>
      </c>
      <c r="BT22" s="242">
        <v>70337.610000000015</v>
      </c>
      <c r="BU22" s="242">
        <v>246465.26999999996</v>
      </c>
      <c r="BV22" s="242">
        <v>454393.72000000009</v>
      </c>
      <c r="BW22" s="242">
        <v>136555.47999999998</v>
      </c>
      <c r="BX22" s="242">
        <v>81246.520000000019</v>
      </c>
      <c r="BY22" s="242">
        <v>650488.92000000004</v>
      </c>
      <c r="BZ22" s="242">
        <v>304360.09000000008</v>
      </c>
      <c r="CA22" s="242">
        <v>236776.65001000007</v>
      </c>
      <c r="CB22" s="242">
        <v>29375491.959989995</v>
      </c>
      <c r="CD22" s="241" t="s">
        <v>128</v>
      </c>
      <c r="CE22" s="242">
        <v>244201.87000000017</v>
      </c>
      <c r="CF22" s="242">
        <v>2837744.08</v>
      </c>
      <c r="CG22" s="242">
        <v>1586623.9199999997</v>
      </c>
      <c r="CH22" s="242">
        <v>17822132.530000001</v>
      </c>
      <c r="CI22" s="242">
        <v>886367.21</v>
      </c>
      <c r="CJ22" s="242">
        <v>3910623.2100000009</v>
      </c>
      <c r="CK22" s="242">
        <v>2342080.71</v>
      </c>
      <c r="CL22" s="242">
        <v>941897.13999999978</v>
      </c>
      <c r="CM22" s="242">
        <v>668596.75000000012</v>
      </c>
      <c r="CN22" s="242">
        <v>603377.42999999982</v>
      </c>
      <c r="CO22" s="242">
        <v>234594.87000000005</v>
      </c>
      <c r="CP22" s="242">
        <v>331638.35000000003</v>
      </c>
      <c r="CQ22" s="242">
        <v>1495076.44</v>
      </c>
      <c r="CR22" s="242">
        <v>3276839.9800000009</v>
      </c>
      <c r="CS22" s="242">
        <v>608359.4</v>
      </c>
      <c r="CT22" s="242">
        <v>4463843.790000001</v>
      </c>
      <c r="CU22" s="242">
        <v>1074665.2799999998</v>
      </c>
      <c r="CV22" s="242">
        <v>4321577.5</v>
      </c>
      <c r="CW22" s="242">
        <v>964816.6399999999</v>
      </c>
      <c r="CX22" s="242">
        <v>525433.44000000006</v>
      </c>
      <c r="CY22" s="242">
        <v>2466207.1599999988</v>
      </c>
      <c r="CZ22" s="242">
        <v>2268241.3500000006</v>
      </c>
      <c r="DA22" s="242">
        <v>1019540.06</v>
      </c>
      <c r="DB22" s="242">
        <v>3501812.9600000004</v>
      </c>
      <c r="DC22" s="242">
        <v>592890.88000000012</v>
      </c>
      <c r="DD22" s="242">
        <v>716414.35</v>
      </c>
      <c r="DE22" s="242">
        <v>1835852.08</v>
      </c>
      <c r="DF22" s="242">
        <v>2616123.27</v>
      </c>
      <c r="DG22" s="242">
        <v>3218576.1999999997</v>
      </c>
      <c r="DH22" s="242">
        <v>3046368.1100000008</v>
      </c>
      <c r="DI22" s="242">
        <v>1196109.8799999997</v>
      </c>
      <c r="DJ22" s="242">
        <v>2139169.3800000004</v>
      </c>
      <c r="DK22" s="242">
        <v>462825.41999999993</v>
      </c>
      <c r="DL22" s="242">
        <v>1310841.97</v>
      </c>
      <c r="DM22" s="242">
        <v>1606182.79</v>
      </c>
      <c r="DN22" s="242">
        <v>1977737.8800000011</v>
      </c>
      <c r="DO22" s="242">
        <v>2013312.7999999998</v>
      </c>
      <c r="DP22" s="242">
        <v>1374299.6499999997</v>
      </c>
      <c r="DQ22" s="242">
        <v>141681.69000000003</v>
      </c>
      <c r="DR22" s="242">
        <v>2578101.1000000006</v>
      </c>
      <c r="DS22" s="242">
        <v>873010.14</v>
      </c>
      <c r="DT22" s="242">
        <v>771135.50999999989</v>
      </c>
      <c r="DU22" s="242">
        <v>883895.08</v>
      </c>
      <c r="DV22" s="242">
        <v>1910853.4100000001</v>
      </c>
      <c r="DW22" s="242">
        <v>1763346.5799999994</v>
      </c>
      <c r="DX22" s="242">
        <v>1812767.5099999995</v>
      </c>
      <c r="DY22" s="242">
        <v>1202492.8699999999</v>
      </c>
      <c r="DZ22" s="242">
        <v>3454729.0399999991</v>
      </c>
      <c r="EA22" s="242">
        <v>6441091.8900000015</v>
      </c>
      <c r="EB22" s="242">
        <v>3607680.4199999995</v>
      </c>
      <c r="EC22" s="242">
        <v>2348188.3699999992</v>
      </c>
      <c r="ED22" s="242">
        <v>1483257.08</v>
      </c>
      <c r="EE22" s="242">
        <v>1313962.4500000002</v>
      </c>
      <c r="EF22" s="242">
        <v>4098074.129999999</v>
      </c>
      <c r="EG22" s="242">
        <v>2800768.11</v>
      </c>
      <c r="EH22" s="242">
        <v>16122963.899999999</v>
      </c>
      <c r="EI22" s="242">
        <v>5166055.0100000007</v>
      </c>
      <c r="EJ22" s="242">
        <v>1925577.5400000003</v>
      </c>
      <c r="EK22" s="242">
        <v>2822287.9300000006</v>
      </c>
      <c r="EL22" s="242">
        <v>823566.24999999988</v>
      </c>
      <c r="EM22" s="242">
        <v>5134295.59</v>
      </c>
      <c r="EN22" s="242">
        <v>564593.65</v>
      </c>
      <c r="EO22" s="242">
        <v>2213500.87</v>
      </c>
      <c r="EP22" s="242">
        <v>788498.64</v>
      </c>
      <c r="EQ22" s="242">
        <v>1359904.8199999998</v>
      </c>
      <c r="ER22" s="242">
        <v>736992.57999999984</v>
      </c>
      <c r="ES22" s="242">
        <v>394189.43000000005</v>
      </c>
      <c r="ET22" s="242">
        <v>951929.66999999993</v>
      </c>
      <c r="EU22" s="242">
        <v>984227.66999999969</v>
      </c>
      <c r="EV22" s="242">
        <v>1813361.1299999994</v>
      </c>
      <c r="EW22" s="242">
        <v>1844131.48</v>
      </c>
      <c r="EX22" s="242">
        <v>29083.909999999996</v>
      </c>
      <c r="EY22" s="242">
        <v>1335796.8999999999</v>
      </c>
      <c r="EZ22" s="242">
        <v>959323.42</v>
      </c>
      <c r="FA22" s="242">
        <v>170413.29</v>
      </c>
      <c r="FB22" s="242">
        <v>166128725.78999999</v>
      </c>
      <c r="FD22" s="238" t="s">
        <v>128</v>
      </c>
      <c r="FE22" s="254">
        <f>SUM(FE4:FE21)</f>
        <v>71393.260000000024</v>
      </c>
      <c r="FF22" s="254">
        <f t="shared" ref="FF22:HQ22" si="17">SUM(FF4:FF21)</f>
        <v>98.210000000000022</v>
      </c>
      <c r="FG22" s="254">
        <f t="shared" si="17"/>
        <v>17589.060000000005</v>
      </c>
      <c r="FH22" s="254">
        <f t="shared" si="17"/>
        <v>302641.91999999998</v>
      </c>
      <c r="FI22" s="254">
        <f t="shared" si="17"/>
        <v>8020.2100000000009</v>
      </c>
      <c r="FJ22" s="254">
        <f t="shared" si="17"/>
        <v>105428.87000000001</v>
      </c>
      <c r="FK22" s="254">
        <f t="shared" si="17"/>
        <v>80570.040000000008</v>
      </c>
      <c r="FL22" s="254">
        <f t="shared" si="17"/>
        <v>5934.43</v>
      </c>
      <c r="FM22" s="254">
        <f t="shared" si="17"/>
        <v>11887.630000000003</v>
      </c>
      <c r="FN22" s="254">
        <f t="shared" si="17"/>
        <v>0</v>
      </c>
      <c r="FO22" s="254">
        <f t="shared" si="17"/>
        <v>1210.32</v>
      </c>
      <c r="FP22" s="254">
        <f t="shared" si="17"/>
        <v>1682.5700000000004</v>
      </c>
      <c r="FQ22" s="254">
        <f t="shared" si="17"/>
        <v>370.84999999999997</v>
      </c>
      <c r="FR22" s="254">
        <f t="shared" si="17"/>
        <v>339.25000000000011</v>
      </c>
      <c r="FS22" s="254">
        <f t="shared" si="17"/>
        <v>0</v>
      </c>
      <c r="FT22" s="254">
        <f t="shared" si="17"/>
        <v>58942.170000000006</v>
      </c>
      <c r="FU22" s="254">
        <f t="shared" si="17"/>
        <v>0</v>
      </c>
      <c r="FV22" s="254">
        <f t="shared" si="17"/>
        <v>191600.86000000002</v>
      </c>
      <c r="FW22" s="254">
        <f t="shared" si="17"/>
        <v>181735.59</v>
      </c>
      <c r="FX22" s="254">
        <f t="shared" si="17"/>
        <v>176192.88</v>
      </c>
      <c r="FY22" s="254">
        <f t="shared" si="17"/>
        <v>4641.2199999999993</v>
      </c>
      <c r="FZ22" s="254">
        <f t="shared" si="17"/>
        <v>3047.0300000000007</v>
      </c>
      <c r="GA22" s="254">
        <f t="shared" si="17"/>
        <v>1337.31</v>
      </c>
      <c r="GB22" s="254">
        <f t="shared" si="17"/>
        <v>53175.87</v>
      </c>
      <c r="GC22" s="254">
        <f t="shared" si="17"/>
        <v>3263.57</v>
      </c>
      <c r="GD22" s="254">
        <f t="shared" si="17"/>
        <v>4621.9900000000007</v>
      </c>
      <c r="GE22" s="254">
        <f t="shared" si="17"/>
        <v>1649.8799999999999</v>
      </c>
      <c r="GF22" s="254">
        <f t="shared" si="17"/>
        <v>11037.43</v>
      </c>
      <c r="GG22" s="254">
        <f t="shared" si="17"/>
        <v>3831.0699999999997</v>
      </c>
      <c r="GH22" s="254">
        <f t="shared" si="17"/>
        <v>5634.3200000000015</v>
      </c>
      <c r="GI22" s="254">
        <f t="shared" si="17"/>
        <v>66045.25</v>
      </c>
      <c r="GJ22" s="254">
        <f t="shared" si="17"/>
        <v>88000.569999999992</v>
      </c>
      <c r="GK22" s="254">
        <f t="shared" si="17"/>
        <v>686.44999999999993</v>
      </c>
      <c r="GL22" s="254">
        <f t="shared" si="17"/>
        <v>19954.899999999998</v>
      </c>
      <c r="GM22" s="254">
        <f t="shared" si="17"/>
        <v>556.68999999999994</v>
      </c>
      <c r="GN22" s="254">
        <f t="shared" si="17"/>
        <v>7748.02</v>
      </c>
      <c r="GO22" s="254">
        <f t="shared" si="17"/>
        <v>18999.820000000003</v>
      </c>
      <c r="GP22" s="254">
        <f t="shared" si="17"/>
        <v>17916.229999999996</v>
      </c>
      <c r="GQ22" s="254">
        <f t="shared" si="17"/>
        <v>20146.800000000003</v>
      </c>
      <c r="GR22" s="254">
        <f t="shared" si="17"/>
        <v>15047.5</v>
      </c>
      <c r="GS22" s="254">
        <f t="shared" si="17"/>
        <v>147.94999999999999</v>
      </c>
      <c r="GT22" s="254">
        <f t="shared" si="17"/>
        <v>1154.17</v>
      </c>
      <c r="GU22" s="254">
        <f t="shared" si="17"/>
        <v>7579.4099999999989</v>
      </c>
      <c r="GV22" s="254">
        <f t="shared" si="17"/>
        <v>3563.5300000000007</v>
      </c>
      <c r="GW22" s="254">
        <f t="shared" si="17"/>
        <v>9646.8700000000026</v>
      </c>
      <c r="GX22" s="254">
        <f t="shared" si="17"/>
        <v>5801.0599999999995</v>
      </c>
      <c r="GY22" s="254">
        <f t="shared" si="17"/>
        <v>24177.469999999998</v>
      </c>
      <c r="GZ22" s="254">
        <f t="shared" si="17"/>
        <v>7802.6500000000005</v>
      </c>
      <c r="HA22" s="254">
        <f t="shared" si="17"/>
        <v>7609.93</v>
      </c>
      <c r="HB22" s="254">
        <f t="shared" si="17"/>
        <v>80414.909999999989</v>
      </c>
      <c r="HC22" s="254">
        <f t="shared" si="17"/>
        <v>594388.87</v>
      </c>
      <c r="HD22" s="254">
        <f t="shared" si="17"/>
        <v>194522.07</v>
      </c>
      <c r="HE22" s="254">
        <f t="shared" si="17"/>
        <v>74338.530000000013</v>
      </c>
      <c r="HF22" s="254">
        <f t="shared" si="17"/>
        <v>24136.12</v>
      </c>
      <c r="HG22" s="254">
        <f t="shared" si="17"/>
        <v>2099.83</v>
      </c>
      <c r="HH22" s="254">
        <f t="shared" si="17"/>
        <v>50030.999999999993</v>
      </c>
      <c r="HI22" s="254">
        <f t="shared" si="17"/>
        <v>28654.31</v>
      </c>
      <c r="HJ22" s="254">
        <f t="shared" si="17"/>
        <v>28196.6</v>
      </c>
      <c r="HK22" s="254">
        <f t="shared" si="17"/>
        <v>218511.09000000005</v>
      </c>
      <c r="HL22" s="254">
        <f t="shared" si="17"/>
        <v>26618.629999999997</v>
      </c>
      <c r="HM22" s="254">
        <f t="shared" si="17"/>
        <v>29450.960000000006</v>
      </c>
      <c r="HN22" s="254">
        <f t="shared" si="17"/>
        <v>36600.58</v>
      </c>
      <c r="HO22" s="254">
        <f t="shared" si="17"/>
        <v>50598.85</v>
      </c>
      <c r="HP22" s="254">
        <f t="shared" si="17"/>
        <v>3735.9899999999993</v>
      </c>
      <c r="HQ22" s="254">
        <f t="shared" si="17"/>
        <v>1525.04</v>
      </c>
      <c r="HR22" s="254">
        <f t="shared" ref="HR22:IH22" si="18">SUM(HR4:HR21)</f>
        <v>1848.1900000000003</v>
      </c>
      <c r="HS22" s="254">
        <f t="shared" si="18"/>
        <v>16831.960000000003</v>
      </c>
      <c r="HT22" s="254">
        <f t="shared" si="18"/>
        <v>11812.51</v>
      </c>
      <c r="HU22" s="254">
        <f t="shared" si="18"/>
        <v>739.76000000000022</v>
      </c>
      <c r="HV22" s="254">
        <f t="shared" si="18"/>
        <v>802.15000000000009</v>
      </c>
      <c r="HW22" s="254">
        <f t="shared" si="18"/>
        <v>0</v>
      </c>
      <c r="HX22" s="254">
        <f t="shared" si="18"/>
        <v>1513.1199999999997</v>
      </c>
      <c r="HY22" s="254">
        <f t="shared" si="18"/>
        <v>496.91000000000008</v>
      </c>
      <c r="HZ22" s="254">
        <f t="shared" si="18"/>
        <v>1800.7999999999997</v>
      </c>
      <c r="IA22" s="254">
        <f t="shared" si="18"/>
        <v>6167.0200000000013</v>
      </c>
      <c r="IB22" s="254">
        <f t="shared" si="18"/>
        <v>456.53999999999996</v>
      </c>
      <c r="IC22" s="254">
        <f t="shared" si="18"/>
        <v>473.53000000000003</v>
      </c>
      <c r="ID22" s="254">
        <f t="shared" si="18"/>
        <v>3117228.95</v>
      </c>
      <c r="IE22" s="261">
        <f t="shared" si="18"/>
        <v>1.0000000000000002</v>
      </c>
      <c r="IF22" s="261">
        <f t="shared" si="18"/>
        <v>0.95499999999999985</v>
      </c>
      <c r="IH22" s="261">
        <f t="shared" si="18"/>
        <v>1</v>
      </c>
    </row>
  </sheetData>
  <printOptions horizontalCentered="1" verticalCentered="1"/>
  <pageMargins left="0.75" right="0.75" top="1" bottom="1" header="0.5" footer="0.5"/>
  <pageSetup scale="14" fitToWidth="4" orientation="landscape" r:id="rId2"/>
  <headerFooter alignWithMargins="0">
    <oddHeader>&amp;RKY PSC Case No. 2016-00162,
Attachment D to Staff Post Hearing Supp. DR 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Layout" zoomScaleNormal="100" workbookViewId="0">
      <selection sqref="A1:G1"/>
    </sheetView>
  </sheetViews>
  <sheetFormatPr defaultRowHeight="15"/>
  <cols>
    <col min="1" max="1" width="8.88671875" style="170"/>
    <col min="2" max="2" width="19" style="170" customWidth="1"/>
    <col min="3" max="3" width="8.88671875" style="170"/>
    <col min="4" max="4" width="12.109375" style="170" customWidth="1"/>
    <col min="5" max="5" width="12" style="170" customWidth="1"/>
    <col min="6" max="16384" width="8.88671875" style="170"/>
  </cols>
  <sheetData>
    <row r="1" spans="1:7" ht="19.2">
      <c r="A1" s="270" t="s">
        <v>252</v>
      </c>
      <c r="B1" s="270"/>
      <c r="C1" s="270"/>
      <c r="D1" s="270"/>
      <c r="E1" s="270"/>
      <c r="F1" s="270"/>
      <c r="G1" s="270"/>
    </row>
    <row r="2" spans="1:7">
      <c r="A2" s="189"/>
      <c r="B2" s="189"/>
      <c r="C2" s="189"/>
      <c r="D2" s="189"/>
      <c r="E2" s="189"/>
      <c r="F2" s="189"/>
      <c r="G2" s="189"/>
    </row>
    <row r="3" spans="1:7">
      <c r="A3" s="271" t="s">
        <v>253</v>
      </c>
      <c r="B3" s="271"/>
      <c r="C3" s="112"/>
      <c r="D3" s="271" t="s">
        <v>254</v>
      </c>
      <c r="E3" s="271"/>
      <c r="F3" s="189"/>
      <c r="G3" s="189"/>
    </row>
    <row r="4" spans="1:7" ht="15" customHeight="1">
      <c r="A4" s="271" t="s">
        <v>269</v>
      </c>
      <c r="B4" s="271"/>
      <c r="C4" s="112"/>
      <c r="D4" s="271" t="s">
        <v>270</v>
      </c>
      <c r="E4" s="271"/>
      <c r="F4" s="189"/>
      <c r="G4" s="189"/>
    </row>
    <row r="5" spans="1:7">
      <c r="A5" s="106"/>
      <c r="B5" s="106"/>
      <c r="C5" s="189"/>
      <c r="D5" s="106"/>
      <c r="E5" s="106"/>
      <c r="F5" s="189"/>
      <c r="G5" s="189"/>
    </row>
    <row r="6" spans="1:7">
      <c r="A6" s="112" t="s">
        <v>5</v>
      </c>
      <c r="B6" s="113" t="s">
        <v>6</v>
      </c>
      <c r="C6" s="114"/>
      <c r="D6" s="112" t="s">
        <v>5</v>
      </c>
      <c r="E6" s="113" t="s">
        <v>6</v>
      </c>
      <c r="F6" s="115"/>
      <c r="G6" s="113" t="s">
        <v>7</v>
      </c>
    </row>
    <row r="7" spans="1:7">
      <c r="A7" s="226" t="s">
        <v>257</v>
      </c>
      <c r="B7" s="243">
        <v>0</v>
      </c>
      <c r="C7" s="115"/>
      <c r="D7" s="226" t="s">
        <v>257</v>
      </c>
      <c r="E7" s="243">
        <v>0</v>
      </c>
      <c r="F7" s="118"/>
      <c r="G7" s="244">
        <f>E7-B7</f>
        <v>0</v>
      </c>
    </row>
    <row r="8" spans="1:7">
      <c r="A8" s="109" t="s">
        <v>11</v>
      </c>
      <c r="B8" s="109">
        <v>4.0000000000000002E-4</v>
      </c>
      <c r="C8" s="115"/>
      <c r="D8" s="116" t="s">
        <v>11</v>
      </c>
      <c r="E8" s="214">
        <v>1E-4</v>
      </c>
      <c r="F8" s="118"/>
      <c r="G8" s="244">
        <f t="shared" ref="G8:G23" si="0">E8-B8</f>
        <v>-3.0000000000000003E-4</v>
      </c>
    </row>
    <row r="9" spans="1:7">
      <c r="A9" s="109" t="s">
        <v>13</v>
      </c>
      <c r="B9" s="109">
        <v>4.4900000000000002E-2</v>
      </c>
      <c r="C9" s="115"/>
      <c r="D9" s="116" t="s">
        <v>13</v>
      </c>
      <c r="E9" s="214">
        <v>4.6300000000000001E-2</v>
      </c>
      <c r="F9" s="107"/>
      <c r="G9" s="244">
        <f t="shared" si="0"/>
        <v>1.3999999999999985E-3</v>
      </c>
    </row>
    <row r="10" spans="1:7">
      <c r="A10" s="109" t="s">
        <v>14</v>
      </c>
      <c r="B10" s="109">
        <v>0.39460000000000001</v>
      </c>
      <c r="C10" s="115"/>
      <c r="D10" s="116" t="s">
        <v>14</v>
      </c>
      <c r="E10" s="214">
        <v>0.38900000000000001</v>
      </c>
      <c r="F10" s="107"/>
      <c r="G10" s="244">
        <f t="shared" si="0"/>
        <v>-5.5999999999999939E-3</v>
      </c>
    </row>
    <row r="11" spans="1:7">
      <c r="A11" s="109" t="s">
        <v>15</v>
      </c>
      <c r="B11" s="109">
        <v>2.1000000000000001E-2</v>
      </c>
      <c r="C11" s="115"/>
      <c r="D11" s="116" t="s">
        <v>15</v>
      </c>
      <c r="E11" s="214">
        <v>1.9599999999999999E-2</v>
      </c>
      <c r="F11" s="107"/>
      <c r="G11" s="244">
        <f t="shared" si="0"/>
        <v>-1.4000000000000019E-3</v>
      </c>
    </row>
    <row r="12" spans="1:7">
      <c r="A12" s="109" t="s">
        <v>16</v>
      </c>
      <c r="B12" s="109">
        <v>0.15759999999999999</v>
      </c>
      <c r="C12" s="115"/>
      <c r="D12" s="116" t="s">
        <v>16</v>
      </c>
      <c r="E12" s="214">
        <v>0.15210000000000001</v>
      </c>
      <c r="F12" s="107"/>
      <c r="G12" s="244">
        <f t="shared" si="0"/>
        <v>-5.4999999999999771E-3</v>
      </c>
    </row>
    <row r="13" spans="1:7">
      <c r="A13" s="109" t="s">
        <v>17</v>
      </c>
      <c r="B13" s="109">
        <v>9.5600000000000004E-2</v>
      </c>
      <c r="C13" s="115"/>
      <c r="D13" s="116" t="s">
        <v>17</v>
      </c>
      <c r="E13" s="214">
        <v>9.8299999999999998E-2</v>
      </c>
      <c r="F13" s="107"/>
      <c r="G13" s="244">
        <f t="shared" si="0"/>
        <v>2.6999999999999941E-3</v>
      </c>
    </row>
    <row r="14" spans="1:7">
      <c r="A14" s="109" t="s">
        <v>21</v>
      </c>
      <c r="B14" s="109">
        <v>2.9599999999999998E-2</v>
      </c>
      <c r="C14" s="115"/>
      <c r="D14" s="116" t="s">
        <v>21</v>
      </c>
      <c r="E14" s="214">
        <v>2.0400000000000001E-2</v>
      </c>
      <c r="F14" s="107"/>
      <c r="G14" s="244">
        <f t="shared" si="0"/>
        <v>-9.1999999999999964E-3</v>
      </c>
    </row>
    <row r="15" spans="1:7">
      <c r="A15" s="120" t="s">
        <v>22</v>
      </c>
      <c r="B15" s="120">
        <v>0.11660000000000001</v>
      </c>
      <c r="C15" s="121"/>
      <c r="D15" s="116" t="s">
        <v>22</v>
      </c>
      <c r="E15" s="214">
        <v>0.1313</v>
      </c>
      <c r="F15" s="123"/>
      <c r="G15" s="245">
        <f t="shared" si="0"/>
        <v>1.4699999999999991E-2</v>
      </c>
    </row>
    <row r="16" spans="1:7">
      <c r="A16" s="120" t="s">
        <v>23</v>
      </c>
      <c r="B16" s="120">
        <v>1.8E-3</v>
      </c>
      <c r="C16" s="121"/>
      <c r="D16" s="124" t="s">
        <v>23</v>
      </c>
      <c r="E16" s="217">
        <v>1.2999999999999999E-3</v>
      </c>
      <c r="F16" s="123"/>
      <c r="G16" s="244">
        <f t="shared" si="0"/>
        <v>-5.0000000000000001E-4</v>
      </c>
    </row>
    <row r="17" spans="1:7">
      <c r="A17" s="120" t="s">
        <v>24</v>
      </c>
      <c r="B17" s="246">
        <v>0</v>
      </c>
      <c r="C17" s="121"/>
      <c r="D17" s="124" t="s">
        <v>24</v>
      </c>
      <c r="E17" s="247">
        <v>0</v>
      </c>
      <c r="F17" s="123"/>
      <c r="G17" s="244">
        <f t="shared" si="0"/>
        <v>0</v>
      </c>
    </row>
    <row r="18" spans="1:7">
      <c r="A18" s="120" t="s">
        <v>27</v>
      </c>
      <c r="B18" s="120">
        <v>1E-4</v>
      </c>
      <c r="C18" s="121"/>
      <c r="D18" s="124" t="s">
        <v>27</v>
      </c>
      <c r="E18" s="247">
        <v>0</v>
      </c>
      <c r="F18" s="123"/>
      <c r="G18" s="244">
        <f t="shared" si="0"/>
        <v>-1E-4</v>
      </c>
    </row>
    <row r="19" spans="1:7">
      <c r="A19" s="120" t="s">
        <v>30</v>
      </c>
      <c r="B19" s="120">
        <v>5.9999999999999995E-4</v>
      </c>
      <c r="C19" s="121"/>
      <c r="D19" s="124" t="s">
        <v>30</v>
      </c>
      <c r="E19" s="217">
        <v>2.9999999999999997E-4</v>
      </c>
      <c r="F19" s="123"/>
      <c r="G19" s="244">
        <f t="shared" si="0"/>
        <v>-2.9999999999999997E-4</v>
      </c>
    </row>
    <row r="20" spans="1:7">
      <c r="A20" s="120" t="s">
        <v>31</v>
      </c>
      <c r="B20" s="120">
        <v>0</v>
      </c>
      <c r="C20" s="121"/>
      <c r="D20" s="124" t="s">
        <v>31</v>
      </c>
      <c r="E20" s="217">
        <v>0</v>
      </c>
      <c r="F20" s="127"/>
      <c r="G20" s="244">
        <f t="shared" si="0"/>
        <v>0</v>
      </c>
    </row>
    <row r="21" spans="1:7">
      <c r="A21" s="120" t="s">
        <v>32</v>
      </c>
      <c r="B21" s="120">
        <v>0.1336</v>
      </c>
      <c r="C21" s="121"/>
      <c r="D21" s="124" t="s">
        <v>32</v>
      </c>
      <c r="E21" s="217">
        <v>0.1406</v>
      </c>
      <c r="F21" s="127"/>
      <c r="G21" s="244">
        <f t="shared" si="0"/>
        <v>7.0000000000000062E-3</v>
      </c>
    </row>
    <row r="22" spans="1:7">
      <c r="A22" s="109" t="s">
        <v>38</v>
      </c>
      <c r="B22" s="109">
        <v>3.3E-3</v>
      </c>
      <c r="C22" s="115"/>
      <c r="D22" s="124" t="s">
        <v>38</v>
      </c>
      <c r="E22" s="217">
        <v>4.0000000000000002E-4</v>
      </c>
      <c r="F22" s="118"/>
      <c r="G22" s="244">
        <f t="shared" si="0"/>
        <v>-2.8999999999999998E-3</v>
      </c>
    </row>
    <row r="23" spans="1:7">
      <c r="A23" s="109" t="s">
        <v>39</v>
      </c>
      <c r="B23" s="109">
        <v>2.9999999999999997E-4</v>
      </c>
      <c r="C23" s="115"/>
      <c r="D23" s="124" t="s">
        <v>39</v>
      </c>
      <c r="E23" s="217">
        <v>2.9999999999999997E-4</v>
      </c>
      <c r="F23" s="118"/>
      <c r="G23" s="244">
        <f t="shared" si="0"/>
        <v>0</v>
      </c>
    </row>
    <row r="24" spans="1:7" ht="15.6" thickBot="1">
      <c r="A24" s="129" t="s">
        <v>41</v>
      </c>
      <c r="B24" s="248">
        <f>SUM(B7:B23)</f>
        <v>1.0000000000000002</v>
      </c>
      <c r="C24" s="189"/>
      <c r="D24" s="130" t="s">
        <v>41</v>
      </c>
      <c r="E24" s="249">
        <f>SUM(E7:E23)</f>
        <v>0.99999999999999978</v>
      </c>
      <c r="F24" s="189"/>
      <c r="G24" s="250">
        <f>SUM(G7:G23)</f>
        <v>1.9081958235744878E-17</v>
      </c>
    </row>
    <row r="25" spans="1:7" ht="15.6" thickTop="1">
      <c r="A25" s="189"/>
      <c r="B25" s="189"/>
      <c r="C25" s="189"/>
      <c r="D25" s="116"/>
      <c r="E25" s="251"/>
      <c r="F25" s="107"/>
      <c r="G25" s="108"/>
    </row>
    <row r="26" spans="1:7">
      <c r="A26" s="189"/>
      <c r="B26" s="189"/>
      <c r="C26" s="189"/>
      <c r="D26" s="116"/>
      <c r="E26" s="251"/>
      <c r="F26" s="107"/>
      <c r="G26" s="108"/>
    </row>
    <row r="27" spans="1:7">
      <c r="A27" s="132" t="s">
        <v>42</v>
      </c>
      <c r="B27" s="107" t="s">
        <v>271</v>
      </c>
      <c r="C27" s="189"/>
      <c r="D27" s="116"/>
      <c r="E27" s="251"/>
      <c r="F27" s="107"/>
      <c r="G27" s="108"/>
    </row>
    <row r="28" spans="1:7">
      <c r="A28" s="132"/>
      <c r="B28" s="107" t="s">
        <v>44</v>
      </c>
      <c r="C28" s="189"/>
      <c r="D28" s="116"/>
      <c r="E28" s="251"/>
      <c r="F28" s="107"/>
      <c r="G28" s="108"/>
    </row>
    <row r="29" spans="1:7">
      <c r="A29" s="132"/>
      <c r="B29" s="107" t="s">
        <v>45</v>
      </c>
      <c r="C29" s="189"/>
      <c r="D29" s="115"/>
      <c r="E29" s="115"/>
      <c r="F29" s="107"/>
      <c r="G29" s="108"/>
    </row>
    <row r="30" spans="1:7">
      <c r="A30" s="132" t="s">
        <v>42</v>
      </c>
      <c r="B30" s="107" t="s">
        <v>134</v>
      </c>
      <c r="C30" s="189"/>
      <c r="D30" s="115"/>
      <c r="E30" s="115"/>
      <c r="F30" s="107"/>
      <c r="G30" s="108"/>
    </row>
    <row r="31" spans="1:7">
      <c r="A31" s="132"/>
      <c r="B31" s="107" t="s">
        <v>47</v>
      </c>
      <c r="C31" s="107"/>
      <c r="D31" s="133"/>
      <c r="E31" s="133"/>
      <c r="F31" s="107"/>
      <c r="G31" s="108"/>
    </row>
    <row r="32" spans="1:7">
      <c r="A32" s="132" t="s">
        <v>42</v>
      </c>
      <c r="B32" s="107" t="s">
        <v>48</v>
      </c>
      <c r="C32" s="107"/>
      <c r="D32" s="107"/>
      <c r="E32" s="110"/>
      <c r="F32" s="107"/>
      <c r="G32" s="108"/>
    </row>
    <row r="33" spans="1:7">
      <c r="A33" s="132"/>
      <c r="B33" s="107" t="s">
        <v>49</v>
      </c>
      <c r="C33" s="123"/>
      <c r="D33" s="107"/>
      <c r="E33" s="110"/>
      <c r="F33" s="107"/>
      <c r="G33" s="134"/>
    </row>
    <row r="34" spans="1:7">
      <c r="A34" s="132" t="s">
        <v>42</v>
      </c>
      <c r="B34" s="107" t="s">
        <v>50</v>
      </c>
      <c r="C34" s="123"/>
      <c r="D34" s="107"/>
      <c r="E34" s="110"/>
      <c r="F34" s="123"/>
      <c r="G34" s="134"/>
    </row>
    <row r="35" spans="1:7">
      <c r="A35" s="132"/>
      <c r="B35" s="107" t="s">
        <v>51</v>
      </c>
      <c r="C35" s="107"/>
      <c r="D35" s="107"/>
      <c r="E35" s="110"/>
      <c r="F35" s="123"/>
      <c r="G35" s="108"/>
    </row>
    <row r="36" spans="1:7">
      <c r="A36" s="135" t="s">
        <v>42</v>
      </c>
      <c r="B36" s="123" t="s">
        <v>170</v>
      </c>
      <c r="C36" s="107"/>
      <c r="D36" s="107"/>
      <c r="E36" s="110"/>
      <c r="F36" s="123"/>
      <c r="G36" s="108"/>
    </row>
    <row r="37" spans="1:7">
      <c r="A37" s="136"/>
      <c r="B37" s="123" t="s">
        <v>53</v>
      </c>
      <c r="C37" s="107"/>
      <c r="D37" s="107"/>
      <c r="E37" s="110"/>
      <c r="F37" s="123"/>
      <c r="G37" s="108"/>
    </row>
    <row r="38" spans="1:7">
      <c r="A38" s="135" t="s">
        <v>42</v>
      </c>
      <c r="B38" s="123" t="s">
        <v>143</v>
      </c>
      <c r="C38" s="107"/>
      <c r="D38" s="107"/>
      <c r="E38" s="110"/>
      <c r="F38" s="123"/>
      <c r="G38" s="108"/>
    </row>
    <row r="39" spans="1:7">
      <c r="A39" s="136"/>
      <c r="B39" s="123" t="s">
        <v>55</v>
      </c>
      <c r="C39" s="107"/>
      <c r="D39" s="107"/>
      <c r="E39" s="110"/>
      <c r="F39" s="107"/>
      <c r="G39" s="108"/>
    </row>
  </sheetData>
  <mergeCells count="5">
    <mergeCell ref="A1:G1"/>
    <mergeCell ref="A3:B3"/>
    <mergeCell ref="D3:E3"/>
    <mergeCell ref="A4:B4"/>
    <mergeCell ref="D4:E4"/>
  </mergeCells>
  <printOptions horizontalCentered="1" verticalCentered="1"/>
  <pageMargins left="0.75" right="0.75" top="1" bottom="1" header="0.5" footer="0.5"/>
  <pageSetup scale="78" fitToWidth="4" orientation="landscape" r:id="rId1"/>
  <headerFooter alignWithMargins="0">
    <oddHeader>&amp;RKY PSC Case No. 2016-00162,
Attachment D to Staff Post Hearing Supp. DR 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U24"/>
  <sheetViews>
    <sheetView view="pageLayout" zoomScaleNormal="100" workbookViewId="0"/>
  </sheetViews>
  <sheetFormatPr defaultRowHeight="15"/>
  <cols>
    <col min="1" max="1" width="14.5546875" style="170" bestFit="1" customWidth="1"/>
    <col min="2" max="2" width="15" style="170" bestFit="1" customWidth="1"/>
    <col min="3" max="4" width="13.109375" style="170" bestFit="1" customWidth="1"/>
    <col min="5" max="5" width="15" style="170" bestFit="1" customWidth="1"/>
    <col min="6" max="6" width="13.109375" style="170" bestFit="1" customWidth="1"/>
    <col min="7" max="8" width="15" style="170" bestFit="1" customWidth="1"/>
    <col min="9" max="9" width="13.109375" style="170" bestFit="1" customWidth="1"/>
    <col min="10" max="10" width="15" style="170" bestFit="1" customWidth="1"/>
    <col min="11" max="14" width="13.109375" style="170" bestFit="1" customWidth="1"/>
    <col min="15" max="15" width="11.88671875" style="170" bestFit="1" customWidth="1"/>
    <col min="16" max="16" width="13.109375" style="170" bestFit="1" customWidth="1"/>
    <col min="17" max="18" width="15" style="170" bestFit="1" customWidth="1"/>
    <col min="19" max="19" width="13.109375" style="170" bestFit="1" customWidth="1"/>
    <col min="20" max="20" width="15" style="170" bestFit="1" customWidth="1"/>
    <col min="21" max="21" width="13.109375" style="170" bestFit="1" customWidth="1"/>
    <col min="22" max="22" width="15" style="170" bestFit="1" customWidth="1"/>
    <col min="23" max="25" width="13.109375" style="170" bestFit="1" customWidth="1"/>
    <col min="26" max="26" width="15" style="170" bestFit="1" customWidth="1"/>
    <col min="27" max="27" width="13.109375" style="170" bestFit="1" customWidth="1"/>
    <col min="28" max="28" width="15" style="170" bestFit="1" customWidth="1"/>
    <col min="29" max="33" width="13.109375" style="170" bestFit="1" customWidth="1"/>
    <col min="34" max="34" width="15" style="170" bestFit="1" customWidth="1"/>
    <col min="35" max="42" width="13.109375" style="170" bestFit="1" customWidth="1"/>
    <col min="43" max="43" width="11.88671875" style="170" bestFit="1" customWidth="1"/>
    <col min="44" max="45" width="15" style="170" bestFit="1" customWidth="1"/>
    <col min="46" max="49" width="13.109375" style="170" bestFit="1" customWidth="1"/>
    <col min="50" max="50" width="11.88671875" style="170" bestFit="1" customWidth="1"/>
    <col min="51" max="55" width="13.109375" style="170" bestFit="1" customWidth="1"/>
    <col min="56" max="58" width="15" style="170" bestFit="1" customWidth="1"/>
    <col min="59" max="61" width="13.109375" style="170" bestFit="1" customWidth="1"/>
    <col min="62" max="62" width="15" style="170" bestFit="1" customWidth="1"/>
    <col min="63" max="64" width="13.109375" style="170" bestFit="1" customWidth="1"/>
    <col min="65" max="65" width="15" style="170" bestFit="1" customWidth="1"/>
    <col min="66" max="67" width="13.109375" style="170" bestFit="1" customWidth="1"/>
    <col min="68" max="68" width="15" style="170" bestFit="1" customWidth="1"/>
    <col min="69" max="69" width="13.109375" style="170" bestFit="1" customWidth="1"/>
    <col min="70" max="70" width="15" style="170" bestFit="1" customWidth="1"/>
    <col min="71" max="71" width="13.109375" style="170" bestFit="1" customWidth="1"/>
    <col min="72" max="72" width="15" style="170" bestFit="1" customWidth="1"/>
    <col min="73" max="76" width="13.109375" style="170" bestFit="1" customWidth="1"/>
    <col min="77" max="77" width="11.88671875" style="170" bestFit="1" customWidth="1"/>
    <col min="78" max="78" width="13.109375" style="170" bestFit="1" customWidth="1"/>
    <col min="79" max="79" width="15" style="170" bestFit="1" customWidth="1"/>
    <col min="80" max="81" width="13.109375" style="170" bestFit="1" customWidth="1"/>
    <col min="82" max="83" width="15" style="170" bestFit="1" customWidth="1"/>
    <col min="84" max="84" width="17.44140625" style="170" bestFit="1" customWidth="1"/>
    <col min="85" max="85" width="8.88671875" style="170"/>
    <col min="86" max="86" width="16.44140625" style="170" bestFit="1" customWidth="1"/>
    <col min="87" max="88" width="13.109375" style="170" bestFit="1" customWidth="1"/>
    <col min="89" max="89" width="15" style="170" bestFit="1" customWidth="1"/>
    <col min="90" max="96" width="13.109375" style="170" bestFit="1" customWidth="1"/>
    <col min="97" max="98" width="11.88671875" style="170" bestFit="1" customWidth="1"/>
    <col min="99" max="101" width="13.109375" style="170" bestFit="1" customWidth="1"/>
    <col min="102" max="102" width="15" style="170" bestFit="1" customWidth="1"/>
    <col min="103" max="103" width="13.109375" style="170" bestFit="1" customWidth="1"/>
    <col min="104" max="104" width="15" style="170" bestFit="1" customWidth="1"/>
    <col min="105" max="124" width="13.109375" style="170" bestFit="1" customWidth="1"/>
    <col min="125" max="125" width="11.88671875" style="170" bestFit="1" customWidth="1"/>
    <col min="126" max="127" width="13.109375" style="170" bestFit="1" customWidth="1"/>
    <col min="128" max="128" width="11.88671875" style="170" bestFit="1" customWidth="1"/>
    <col min="129" max="136" width="13.109375" style="170" bestFit="1" customWidth="1"/>
    <col min="137" max="139" width="15" style="170" bestFit="1" customWidth="1"/>
    <col min="140" max="141" width="13.109375" style="170" bestFit="1" customWidth="1"/>
    <col min="142" max="142" width="11.88671875" style="170" bestFit="1" customWidth="1"/>
    <col min="143" max="143" width="15" style="170" bestFit="1" customWidth="1"/>
    <col min="144" max="148" width="13.109375" style="170" bestFit="1" customWidth="1"/>
    <col min="149" max="149" width="15" style="170" bestFit="1" customWidth="1"/>
    <col min="150" max="161" width="13.109375" style="170" bestFit="1" customWidth="1"/>
    <col min="162" max="162" width="11.44140625" style="170" bestFit="1" customWidth="1"/>
    <col min="163" max="163" width="16.109375" style="170" bestFit="1" customWidth="1"/>
    <col min="164" max="164" width="8.88671875" style="170"/>
    <col min="165" max="165" width="12.33203125" style="170" bestFit="1" customWidth="1"/>
    <col min="166" max="166" width="11.88671875" style="170" bestFit="1" customWidth="1"/>
    <col min="167" max="167" width="9" style="170" bestFit="1" customWidth="1"/>
    <col min="168" max="168" width="10.6640625" style="170" bestFit="1" customWidth="1"/>
    <col min="169" max="169" width="13.109375" style="170" bestFit="1" customWidth="1"/>
    <col min="170" max="170" width="10.6640625" style="170" bestFit="1" customWidth="1"/>
    <col min="171" max="172" width="11.88671875" style="170" bestFit="1" customWidth="1"/>
    <col min="173" max="173" width="10.6640625" style="170" bestFit="1" customWidth="1"/>
    <col min="174" max="174" width="11.88671875" style="170" bestFit="1" customWidth="1"/>
    <col min="175" max="175" width="10.6640625" style="170" bestFit="1" customWidth="1"/>
    <col min="176" max="176" width="9" style="170" bestFit="1" customWidth="1"/>
    <col min="177" max="177" width="10.6640625" style="170" bestFit="1" customWidth="1"/>
    <col min="178" max="179" width="9" style="170" bestFit="1" customWidth="1"/>
    <col min="180" max="181" width="10.6640625" style="170" bestFit="1" customWidth="1"/>
    <col min="182" max="182" width="11.88671875" style="170" bestFit="1" customWidth="1"/>
    <col min="183" max="183" width="9" style="170" bestFit="1" customWidth="1"/>
    <col min="184" max="184" width="11.88671875" style="170" bestFit="1" customWidth="1"/>
    <col min="185" max="185" width="10.6640625" style="170" bestFit="1" customWidth="1"/>
    <col min="186" max="186" width="13.109375" style="170" bestFit="1" customWidth="1"/>
    <col min="187" max="188" width="10.6640625" style="170" bestFit="1" customWidth="1"/>
    <col min="189" max="189" width="9" style="170" bestFit="1" customWidth="1"/>
    <col min="190" max="190" width="11.88671875" style="170" bestFit="1" customWidth="1"/>
    <col min="191" max="193" width="10.6640625" style="170" bestFit="1" customWidth="1"/>
    <col min="194" max="195" width="11.88671875" style="170" bestFit="1" customWidth="1"/>
    <col min="196" max="196" width="9" style="170" bestFit="1" customWidth="1"/>
    <col min="197" max="198" width="11.88671875" style="170" bestFit="1" customWidth="1"/>
    <col min="199" max="199" width="10.6640625" style="170" bestFit="1" customWidth="1"/>
    <col min="200" max="200" width="11.88671875" style="170" bestFit="1" customWidth="1"/>
    <col min="201" max="202" width="10.6640625" style="170" bestFit="1" customWidth="1"/>
    <col min="203" max="205" width="11.88671875" style="170" bestFit="1" customWidth="1"/>
    <col min="206" max="206" width="10.6640625" style="170" bestFit="1" customWidth="1"/>
    <col min="207" max="207" width="9" style="170" bestFit="1" customWidth="1"/>
    <col min="208" max="216" width="10.6640625" style="170" bestFit="1" customWidth="1"/>
    <col min="217" max="217" width="11.88671875" style="170" bestFit="1" customWidth="1"/>
    <col min="218" max="218" width="10.6640625" style="170" bestFit="1" customWidth="1"/>
    <col min="219" max="219" width="9" style="170" bestFit="1" customWidth="1"/>
    <col min="220" max="220" width="11.88671875" style="170" bestFit="1" customWidth="1"/>
    <col min="221" max="222" width="13.109375" style="170" bestFit="1" customWidth="1"/>
    <col min="223" max="224" width="11.88671875" style="170" bestFit="1" customWidth="1"/>
    <col min="225" max="225" width="9" style="170" bestFit="1" customWidth="1"/>
    <col min="226" max="227" width="11.88671875" style="170" bestFit="1" customWidth="1"/>
    <col min="228" max="228" width="9" style="170" bestFit="1" customWidth="1"/>
    <col min="229" max="229" width="11.88671875" style="170" bestFit="1" customWidth="1"/>
    <col min="230" max="230" width="13.109375" style="170" bestFit="1" customWidth="1"/>
    <col min="231" max="232" width="11.88671875" style="170" bestFit="1" customWidth="1"/>
    <col min="233" max="233" width="10.6640625" style="170" bestFit="1" customWidth="1"/>
    <col min="234" max="234" width="13.109375" style="170" bestFit="1" customWidth="1"/>
    <col min="235" max="235" width="9" style="170" bestFit="1" customWidth="1"/>
    <col min="236" max="236" width="10.6640625" style="170" bestFit="1" customWidth="1"/>
    <col min="237" max="237" width="9" style="170" bestFit="1" customWidth="1"/>
    <col min="238" max="238" width="10.6640625" style="170" bestFit="1" customWidth="1"/>
    <col min="239" max="240" width="11.88671875" style="170" bestFit="1" customWidth="1"/>
    <col min="241" max="242" width="9" style="170" bestFit="1" customWidth="1"/>
    <col min="243" max="244" width="10.6640625" style="170" bestFit="1" customWidth="1"/>
    <col min="245" max="245" width="9" style="170" customWidth="1"/>
    <col min="246" max="246" width="11.88671875" style="170" bestFit="1" customWidth="1"/>
    <col min="247" max="247" width="10.6640625" style="170" bestFit="1" customWidth="1"/>
    <col min="248" max="248" width="15" style="170" bestFit="1" customWidth="1"/>
    <col min="249" max="249" width="13.109375" style="170" bestFit="1" customWidth="1"/>
    <col min="250" max="250" width="11.109375" style="170" bestFit="1" customWidth="1"/>
    <col min="251" max="251" width="11.88671875" style="170" bestFit="1" customWidth="1"/>
    <col min="252" max="252" width="9.33203125" style="170" bestFit="1" customWidth="1"/>
    <col min="253" max="16384" width="8.88671875" style="170"/>
  </cols>
  <sheetData>
    <row r="2" spans="1:254">
      <c r="A2" s="252" t="s">
        <v>272</v>
      </c>
      <c r="CH2" s="252" t="s">
        <v>273</v>
      </c>
      <c r="FJ2" s="236">
        <v>1.84E-2</v>
      </c>
      <c r="FK2" s="236">
        <v>4.5999999999999999E-3</v>
      </c>
      <c r="FL2" s="236">
        <v>1.0999999999999999E-2</v>
      </c>
      <c r="FM2" s="236">
        <v>2.7199999999999998E-2</v>
      </c>
      <c r="FN2" s="236">
        <v>7.7999999999999996E-3</v>
      </c>
      <c r="FO2" s="236">
        <v>2.0299999999999999E-2</v>
      </c>
      <c r="FP2" s="236">
        <v>0.03</v>
      </c>
      <c r="FQ2" s="236">
        <v>5.4999999999999997E-3</v>
      </c>
      <c r="FR2" s="236">
        <v>3.5999999999999997E-2</v>
      </c>
      <c r="FS2" s="236">
        <v>7.7000000000000002E-3</v>
      </c>
      <c r="FT2" s="236">
        <v>1.6999999999999999E-3</v>
      </c>
      <c r="FU2" s="236">
        <v>4.7999999999999996E-3</v>
      </c>
      <c r="FV2" s="236">
        <v>4.0000000000000002E-4</v>
      </c>
      <c r="FW2" s="236">
        <v>4.0000000000000002E-4</v>
      </c>
      <c r="FX2" s="171">
        <v>3.0000000000000001E-3</v>
      </c>
      <c r="FY2" s="236">
        <v>1.1999999999999999E-3</v>
      </c>
      <c r="FZ2" s="236">
        <v>1.1900000000000001E-2</v>
      </c>
      <c r="GA2" s="236">
        <v>1.8E-3</v>
      </c>
      <c r="GB2" s="171">
        <v>1.95E-2</v>
      </c>
      <c r="GC2" s="171">
        <v>3.0000000000000001E-3</v>
      </c>
      <c r="GD2" s="171">
        <v>4.9799999999999997E-2</v>
      </c>
      <c r="GE2" s="171">
        <v>4.1999999999999997E-3</v>
      </c>
      <c r="GF2" s="171">
        <v>4.4000000000000003E-3</v>
      </c>
      <c r="GG2" s="171">
        <v>0</v>
      </c>
      <c r="GH2" s="171">
        <v>1.7600000000000001E-2</v>
      </c>
      <c r="GI2" s="171">
        <v>5.0000000000000001E-3</v>
      </c>
      <c r="GJ2" s="171">
        <v>1.5E-3</v>
      </c>
      <c r="GK2" s="171">
        <v>5.7999999999999996E-3</v>
      </c>
      <c r="GL2" s="171">
        <v>1.7600000000000001E-2</v>
      </c>
      <c r="GM2" s="171">
        <v>1.3599999999999999E-2</v>
      </c>
      <c r="GN2" s="171">
        <v>0</v>
      </c>
      <c r="GO2" s="171">
        <v>1.9599999999999999E-2</v>
      </c>
      <c r="GP2" s="171">
        <v>2.52E-2</v>
      </c>
      <c r="GQ2" s="171">
        <v>1.6999999999999999E-3</v>
      </c>
      <c r="GR2" s="171">
        <v>8.0999999999999996E-3</v>
      </c>
      <c r="GS2" s="237">
        <v>8.6999999999999994E-3</v>
      </c>
      <c r="GT2" s="171">
        <v>4.7999999999999996E-3</v>
      </c>
      <c r="GU2" s="171">
        <v>1.78E-2</v>
      </c>
      <c r="GV2" s="171">
        <v>1.4200000000000001E-2</v>
      </c>
      <c r="GW2" s="171">
        <v>9.2999999999999992E-3</v>
      </c>
      <c r="GX2" s="171">
        <v>9.7999999999999997E-3</v>
      </c>
      <c r="GY2" s="171">
        <v>0</v>
      </c>
      <c r="GZ2" s="171">
        <v>6.9999999999999999E-4</v>
      </c>
      <c r="HA2" s="171">
        <v>1.1000000000000001E-3</v>
      </c>
      <c r="HB2" s="171">
        <v>1.5E-3</v>
      </c>
      <c r="HC2" s="171">
        <v>5.5999999999999999E-3</v>
      </c>
      <c r="HD2" s="171">
        <v>6.6E-3</v>
      </c>
      <c r="HE2" s="171">
        <v>4.1000000000000003E-3</v>
      </c>
      <c r="HF2" s="171">
        <v>1.26E-2</v>
      </c>
      <c r="HG2" s="171">
        <v>7.1999999999999998E-3</v>
      </c>
      <c r="HH2" s="171">
        <v>8.9999999999999993E-3</v>
      </c>
      <c r="HI2" s="171">
        <v>1.38E-2</v>
      </c>
      <c r="HJ2" s="171">
        <v>7.7999999999999996E-3</v>
      </c>
      <c r="HK2" s="171">
        <v>0</v>
      </c>
      <c r="HL2" s="171">
        <v>1.6799999999999999E-2</v>
      </c>
      <c r="HM2" s="171">
        <v>7.2300000000000003E-2</v>
      </c>
      <c r="HN2" s="171">
        <v>4.36E-2</v>
      </c>
      <c r="HO2" s="171">
        <v>9.9000000000000008E-3</v>
      </c>
      <c r="HP2" s="171">
        <v>2.06E-2</v>
      </c>
      <c r="HQ2" s="171">
        <v>2.3999999999999998E-3</v>
      </c>
      <c r="HR2" s="171">
        <v>1.24E-2</v>
      </c>
      <c r="HS2" s="171">
        <v>1.47E-2</v>
      </c>
      <c r="HT2" s="171">
        <v>2.2000000000000001E-3</v>
      </c>
      <c r="HU2" s="171">
        <v>7.7999999999999996E-3</v>
      </c>
      <c r="HV2" s="171">
        <v>7.22E-2</v>
      </c>
      <c r="HW2" s="171">
        <v>4.2500000000000003E-2</v>
      </c>
      <c r="HX2" s="171">
        <v>2.0299999999999999E-2</v>
      </c>
      <c r="HY2" s="171">
        <v>8.2000000000000007E-3</v>
      </c>
      <c r="HZ2" s="171">
        <v>2.9000000000000001E-2</v>
      </c>
      <c r="IA2" s="171">
        <v>1.8E-3</v>
      </c>
      <c r="IB2" s="171">
        <v>1.8E-3</v>
      </c>
      <c r="IC2" s="171">
        <v>1.9E-3</v>
      </c>
      <c r="ID2" s="171">
        <v>4.1000000000000003E-3</v>
      </c>
      <c r="IE2" s="171">
        <v>1.2800000000000001E-2</v>
      </c>
      <c r="IF2" s="171">
        <v>1.2500000000000001E-2</v>
      </c>
      <c r="IG2" s="171">
        <v>0</v>
      </c>
      <c r="IH2" s="171">
        <v>0</v>
      </c>
      <c r="II2" s="171">
        <v>1.9E-3</v>
      </c>
      <c r="IJ2" s="171">
        <v>2.8E-3</v>
      </c>
      <c r="IK2" s="171">
        <v>4.0000000000000002E-4</v>
      </c>
      <c r="IL2" s="171">
        <v>1.04E-2</v>
      </c>
      <c r="IM2" s="171">
        <v>5.5999999999999999E-3</v>
      </c>
      <c r="IN2" s="172">
        <f>SUM(FJ2:IM2)</f>
        <v>0.95579999999999998</v>
      </c>
    </row>
    <row r="3" spans="1:254">
      <c r="A3" s="238" t="s">
        <v>274</v>
      </c>
      <c r="B3" s="238" t="s">
        <v>61</v>
      </c>
      <c r="C3" s="238" t="s">
        <v>275</v>
      </c>
      <c r="D3" s="238" t="s">
        <v>62</v>
      </c>
      <c r="E3" s="238" t="s">
        <v>63</v>
      </c>
      <c r="F3" s="238" t="s">
        <v>64</v>
      </c>
      <c r="G3" s="238" t="s">
        <v>65</v>
      </c>
      <c r="H3" s="238" t="s">
        <v>276</v>
      </c>
      <c r="I3" s="238" t="s">
        <v>66</v>
      </c>
      <c r="J3" s="238" t="s">
        <v>277</v>
      </c>
      <c r="K3" s="238" t="s">
        <v>278</v>
      </c>
      <c r="L3" s="238" t="s">
        <v>68</v>
      </c>
      <c r="M3" s="238" t="s">
        <v>279</v>
      </c>
      <c r="N3" s="238" t="s">
        <v>69</v>
      </c>
      <c r="O3" s="238" t="s">
        <v>171</v>
      </c>
      <c r="P3" s="238" t="s">
        <v>280</v>
      </c>
      <c r="Q3" s="238" t="s">
        <v>70</v>
      </c>
      <c r="R3" s="238" t="s">
        <v>71</v>
      </c>
      <c r="S3" s="238" t="s">
        <v>72</v>
      </c>
      <c r="T3" s="238" t="s">
        <v>73</v>
      </c>
      <c r="U3" s="238" t="s">
        <v>75</v>
      </c>
      <c r="V3" s="238" t="s">
        <v>76</v>
      </c>
      <c r="W3" s="238" t="s">
        <v>77</v>
      </c>
      <c r="X3" s="238" t="s">
        <v>281</v>
      </c>
      <c r="Y3" s="238" t="s">
        <v>78</v>
      </c>
      <c r="Z3" s="238" t="s">
        <v>161</v>
      </c>
      <c r="AA3" s="238" t="s">
        <v>79</v>
      </c>
      <c r="AB3" s="238" t="s">
        <v>282</v>
      </c>
      <c r="AC3" s="238" t="s">
        <v>283</v>
      </c>
      <c r="AD3" s="238" t="s">
        <v>166</v>
      </c>
      <c r="AE3" s="238" t="s">
        <v>172</v>
      </c>
      <c r="AF3" s="238" t="s">
        <v>80</v>
      </c>
      <c r="AG3" s="238" t="s">
        <v>81</v>
      </c>
      <c r="AH3" s="238" t="s">
        <v>82</v>
      </c>
      <c r="AI3" s="238" t="s">
        <v>83</v>
      </c>
      <c r="AJ3" s="238" t="s">
        <v>149</v>
      </c>
      <c r="AK3" s="238" t="s">
        <v>150</v>
      </c>
      <c r="AL3" s="238" t="s">
        <v>86</v>
      </c>
      <c r="AM3" s="238" t="s">
        <v>87</v>
      </c>
      <c r="AN3" s="238" t="s">
        <v>88</v>
      </c>
      <c r="AO3" s="238" t="s">
        <v>151</v>
      </c>
      <c r="AP3" s="238" t="s">
        <v>90</v>
      </c>
      <c r="AQ3" s="238" t="s">
        <v>173</v>
      </c>
      <c r="AR3" s="238" t="s">
        <v>284</v>
      </c>
      <c r="AS3" s="238" t="s">
        <v>91</v>
      </c>
      <c r="AT3" s="238" t="s">
        <v>285</v>
      </c>
      <c r="AU3" s="238" t="s">
        <v>286</v>
      </c>
      <c r="AV3" s="238" t="s">
        <v>93</v>
      </c>
      <c r="AW3" s="238" t="s">
        <v>152</v>
      </c>
      <c r="AX3" s="238" t="s">
        <v>153</v>
      </c>
      <c r="AY3" s="238" t="s">
        <v>265</v>
      </c>
      <c r="AZ3" s="238" t="s">
        <v>94</v>
      </c>
      <c r="BA3" s="238" t="s">
        <v>95</v>
      </c>
      <c r="BB3" s="238" t="s">
        <v>96</v>
      </c>
      <c r="BC3" s="238" t="s">
        <v>287</v>
      </c>
      <c r="BD3" s="238" t="s">
        <v>247</v>
      </c>
      <c r="BE3" s="238" t="s">
        <v>248</v>
      </c>
      <c r="BF3" s="238" t="s">
        <v>98</v>
      </c>
      <c r="BG3" s="238" t="s">
        <v>99</v>
      </c>
      <c r="BH3" s="238" t="s">
        <v>100</v>
      </c>
      <c r="BI3" s="238" t="s">
        <v>101</v>
      </c>
      <c r="BJ3" s="238" t="s">
        <v>102</v>
      </c>
      <c r="BK3" s="238" t="s">
        <v>259</v>
      </c>
      <c r="BL3" s="238" t="s">
        <v>288</v>
      </c>
      <c r="BM3" s="238" t="s">
        <v>106</v>
      </c>
      <c r="BN3" s="238" t="s">
        <v>107</v>
      </c>
      <c r="BO3" s="238" t="s">
        <v>289</v>
      </c>
      <c r="BP3" s="238" t="s">
        <v>108</v>
      </c>
      <c r="BQ3" s="238" t="s">
        <v>109</v>
      </c>
      <c r="BR3" s="238" t="s">
        <v>110</v>
      </c>
      <c r="BS3" s="238" t="s">
        <v>290</v>
      </c>
      <c r="BT3" s="238" t="s">
        <v>111</v>
      </c>
      <c r="BU3" s="238" t="s">
        <v>291</v>
      </c>
      <c r="BV3" s="238" t="s">
        <v>112</v>
      </c>
      <c r="BW3" s="238" t="s">
        <v>113</v>
      </c>
      <c r="BX3" s="238" t="s">
        <v>114</v>
      </c>
      <c r="BY3" s="238" t="s">
        <v>115</v>
      </c>
      <c r="BZ3" s="238" t="s">
        <v>116</v>
      </c>
      <c r="CA3" s="238" t="s">
        <v>117</v>
      </c>
      <c r="CB3" s="238" t="s">
        <v>118</v>
      </c>
      <c r="CC3" s="238" t="s">
        <v>120</v>
      </c>
      <c r="CD3" s="238" t="s">
        <v>292</v>
      </c>
      <c r="CE3" s="238" t="s">
        <v>293</v>
      </c>
      <c r="CF3" s="238" t="s">
        <v>128</v>
      </c>
      <c r="CH3" s="238" t="s">
        <v>5</v>
      </c>
      <c r="CI3" s="238" t="s">
        <v>61</v>
      </c>
      <c r="CJ3" s="238" t="s">
        <v>62</v>
      </c>
      <c r="CK3" s="238" t="s">
        <v>63</v>
      </c>
      <c r="CL3" s="238" t="s">
        <v>64</v>
      </c>
      <c r="CM3" s="238" t="s">
        <v>65</v>
      </c>
      <c r="CN3" s="238" t="s">
        <v>276</v>
      </c>
      <c r="CO3" s="238" t="s">
        <v>66</v>
      </c>
      <c r="CP3" s="238" t="s">
        <v>68</v>
      </c>
      <c r="CQ3" s="238" t="s">
        <v>279</v>
      </c>
      <c r="CR3" s="238" t="s">
        <v>69</v>
      </c>
      <c r="CS3" s="238" t="s">
        <v>171</v>
      </c>
      <c r="CT3" s="238" t="s">
        <v>280</v>
      </c>
      <c r="CU3" s="238" t="s">
        <v>70</v>
      </c>
      <c r="CV3" s="238" t="s">
        <v>71</v>
      </c>
      <c r="CW3" s="238" t="s">
        <v>72</v>
      </c>
      <c r="CX3" s="238" t="s">
        <v>73</v>
      </c>
      <c r="CY3" s="238" t="s">
        <v>75</v>
      </c>
      <c r="CZ3" s="238" t="s">
        <v>76</v>
      </c>
      <c r="DA3" s="238" t="s">
        <v>77</v>
      </c>
      <c r="DB3" s="238" t="s">
        <v>281</v>
      </c>
      <c r="DC3" s="238" t="s">
        <v>78</v>
      </c>
      <c r="DD3" s="238" t="s">
        <v>161</v>
      </c>
      <c r="DE3" s="238" t="s">
        <v>79</v>
      </c>
      <c r="DF3" s="238" t="s">
        <v>282</v>
      </c>
      <c r="DG3" s="238" t="s">
        <v>283</v>
      </c>
      <c r="DH3" s="238" t="s">
        <v>166</v>
      </c>
      <c r="DI3" s="238" t="s">
        <v>172</v>
      </c>
      <c r="DJ3" s="238" t="s">
        <v>80</v>
      </c>
      <c r="DK3" s="238" t="s">
        <v>81</v>
      </c>
      <c r="DL3" s="238" t="s">
        <v>82</v>
      </c>
      <c r="DM3" s="238" t="s">
        <v>83</v>
      </c>
      <c r="DN3" s="238" t="s">
        <v>149</v>
      </c>
      <c r="DO3" s="238" t="s">
        <v>150</v>
      </c>
      <c r="DP3" s="238" t="s">
        <v>86</v>
      </c>
      <c r="DQ3" s="238" t="s">
        <v>87</v>
      </c>
      <c r="DR3" s="238" t="s">
        <v>88</v>
      </c>
      <c r="DS3" s="238" t="s">
        <v>151</v>
      </c>
      <c r="DT3" s="238" t="s">
        <v>90</v>
      </c>
      <c r="DU3" s="238" t="s">
        <v>173</v>
      </c>
      <c r="DV3" s="238" t="s">
        <v>284</v>
      </c>
      <c r="DW3" s="238" t="s">
        <v>91</v>
      </c>
      <c r="DX3" s="238" t="s">
        <v>285</v>
      </c>
      <c r="DY3" s="238" t="s">
        <v>93</v>
      </c>
      <c r="DZ3" s="238" t="s">
        <v>152</v>
      </c>
      <c r="EA3" s="238" t="s">
        <v>153</v>
      </c>
      <c r="EB3" s="238" t="s">
        <v>265</v>
      </c>
      <c r="EC3" s="238" t="s">
        <v>94</v>
      </c>
      <c r="ED3" s="238" t="s">
        <v>95</v>
      </c>
      <c r="EE3" s="238" t="s">
        <v>96</v>
      </c>
      <c r="EF3" s="238" t="s">
        <v>287</v>
      </c>
      <c r="EG3" s="238" t="s">
        <v>247</v>
      </c>
      <c r="EH3" s="238" t="s">
        <v>248</v>
      </c>
      <c r="EI3" s="238" t="s">
        <v>98</v>
      </c>
      <c r="EJ3" s="238" t="s">
        <v>99</v>
      </c>
      <c r="EK3" s="238" t="s">
        <v>100</v>
      </c>
      <c r="EL3" s="238" t="s">
        <v>101</v>
      </c>
      <c r="EM3" s="238" t="s">
        <v>102</v>
      </c>
      <c r="EN3" s="238" t="s">
        <v>259</v>
      </c>
      <c r="EO3" s="238" t="s">
        <v>106</v>
      </c>
      <c r="EP3" s="238" t="s">
        <v>107</v>
      </c>
      <c r="EQ3" s="238" t="s">
        <v>108</v>
      </c>
      <c r="ER3" s="238" t="s">
        <v>109</v>
      </c>
      <c r="ES3" s="238" t="s">
        <v>110</v>
      </c>
      <c r="ET3" s="238" t="s">
        <v>290</v>
      </c>
      <c r="EU3" s="238" t="s">
        <v>111</v>
      </c>
      <c r="EV3" s="238" t="s">
        <v>291</v>
      </c>
      <c r="EW3" s="238" t="s">
        <v>112</v>
      </c>
      <c r="EX3" s="238" t="s">
        <v>113</v>
      </c>
      <c r="EY3" s="238" t="s">
        <v>114</v>
      </c>
      <c r="EZ3" s="238" t="s">
        <v>115</v>
      </c>
      <c r="FA3" s="238" t="s">
        <v>116</v>
      </c>
      <c r="FB3" s="238" t="s">
        <v>117</v>
      </c>
      <c r="FC3" s="238" t="s">
        <v>118</v>
      </c>
      <c r="FD3" s="238" t="s">
        <v>120</v>
      </c>
      <c r="FE3" s="238" t="s">
        <v>292</v>
      </c>
      <c r="FF3" s="238" t="s">
        <v>293</v>
      </c>
      <c r="FG3" s="238" t="s">
        <v>128</v>
      </c>
      <c r="FI3" s="238" t="s">
        <v>5</v>
      </c>
      <c r="FJ3" s="238" t="s">
        <v>61</v>
      </c>
      <c r="FK3" s="238" t="s">
        <v>275</v>
      </c>
      <c r="FL3" s="238" t="s">
        <v>62</v>
      </c>
      <c r="FM3" s="238" t="s">
        <v>63</v>
      </c>
      <c r="FN3" s="238" t="s">
        <v>64</v>
      </c>
      <c r="FO3" s="238" t="s">
        <v>65</v>
      </c>
      <c r="FP3" s="238" t="s">
        <v>276</v>
      </c>
      <c r="FQ3" s="238" t="s">
        <v>66</v>
      </c>
      <c r="FR3" s="238" t="s">
        <v>277</v>
      </c>
      <c r="FS3" s="238" t="s">
        <v>278</v>
      </c>
      <c r="FT3" s="238" t="s">
        <v>68</v>
      </c>
      <c r="FU3" s="238" t="s">
        <v>279</v>
      </c>
      <c r="FV3" s="238" t="s">
        <v>69</v>
      </c>
      <c r="FW3" s="238" t="s">
        <v>171</v>
      </c>
      <c r="FX3" s="238" t="s">
        <v>280</v>
      </c>
      <c r="FY3" s="238" t="s">
        <v>70</v>
      </c>
      <c r="FZ3" s="238" t="s">
        <v>71</v>
      </c>
      <c r="GA3" s="238" t="s">
        <v>72</v>
      </c>
      <c r="GB3" s="238" t="s">
        <v>73</v>
      </c>
      <c r="GC3" s="238" t="s">
        <v>75</v>
      </c>
      <c r="GD3" s="238" t="s">
        <v>76</v>
      </c>
      <c r="GE3" s="238" t="s">
        <v>77</v>
      </c>
      <c r="GF3" s="238" t="s">
        <v>281</v>
      </c>
      <c r="GG3" s="238" t="s">
        <v>78</v>
      </c>
      <c r="GH3" s="238" t="s">
        <v>161</v>
      </c>
      <c r="GI3" s="238" t="s">
        <v>79</v>
      </c>
      <c r="GJ3" s="238" t="s">
        <v>282</v>
      </c>
      <c r="GK3" s="238" t="s">
        <v>283</v>
      </c>
      <c r="GL3" s="238" t="s">
        <v>166</v>
      </c>
      <c r="GM3" s="238" t="s">
        <v>172</v>
      </c>
      <c r="GN3" s="238" t="s">
        <v>80</v>
      </c>
      <c r="GO3" s="238" t="s">
        <v>81</v>
      </c>
      <c r="GP3" s="238" t="s">
        <v>82</v>
      </c>
      <c r="GQ3" s="238" t="s">
        <v>83</v>
      </c>
      <c r="GR3" s="238" t="s">
        <v>149</v>
      </c>
      <c r="GS3" s="238" t="s">
        <v>150</v>
      </c>
      <c r="GT3" s="238" t="s">
        <v>86</v>
      </c>
      <c r="GU3" s="238" t="s">
        <v>87</v>
      </c>
      <c r="GV3" s="238" t="s">
        <v>88</v>
      </c>
      <c r="GW3" s="238" t="s">
        <v>151</v>
      </c>
      <c r="GX3" s="238" t="s">
        <v>90</v>
      </c>
      <c r="GY3" s="238" t="s">
        <v>173</v>
      </c>
      <c r="GZ3" s="238" t="s">
        <v>284</v>
      </c>
      <c r="HA3" s="238" t="s">
        <v>91</v>
      </c>
      <c r="HB3" s="238" t="s">
        <v>285</v>
      </c>
      <c r="HC3" s="238" t="s">
        <v>286</v>
      </c>
      <c r="HD3" s="238" t="s">
        <v>93</v>
      </c>
      <c r="HE3" s="238" t="s">
        <v>152</v>
      </c>
      <c r="HF3" s="238" t="s">
        <v>153</v>
      </c>
      <c r="HG3" s="238" t="s">
        <v>265</v>
      </c>
      <c r="HH3" s="238" t="s">
        <v>94</v>
      </c>
      <c r="HI3" s="238" t="s">
        <v>95</v>
      </c>
      <c r="HJ3" s="238" t="s">
        <v>96</v>
      </c>
      <c r="HK3" s="238" t="s">
        <v>287</v>
      </c>
      <c r="HL3" s="238" t="s">
        <v>247</v>
      </c>
      <c r="HM3" s="238" t="s">
        <v>248</v>
      </c>
      <c r="HN3" s="238" t="s">
        <v>98</v>
      </c>
      <c r="HO3" s="238" t="s">
        <v>99</v>
      </c>
      <c r="HP3" s="238" t="s">
        <v>100</v>
      </c>
      <c r="HQ3" s="238" t="s">
        <v>101</v>
      </c>
      <c r="HR3" s="238" t="s">
        <v>102</v>
      </c>
      <c r="HS3" s="238" t="s">
        <v>259</v>
      </c>
      <c r="HT3" s="238" t="s">
        <v>288</v>
      </c>
      <c r="HU3" s="238" t="s">
        <v>106</v>
      </c>
      <c r="HV3" s="238" t="s">
        <v>107</v>
      </c>
      <c r="HW3" s="238" t="s">
        <v>289</v>
      </c>
      <c r="HX3" s="238" t="s">
        <v>108</v>
      </c>
      <c r="HY3" s="238" t="s">
        <v>109</v>
      </c>
      <c r="HZ3" s="238" t="s">
        <v>110</v>
      </c>
      <c r="IA3" s="238" t="s">
        <v>290</v>
      </c>
      <c r="IB3" s="238" t="s">
        <v>111</v>
      </c>
      <c r="IC3" s="238" t="s">
        <v>291</v>
      </c>
      <c r="ID3" s="238" t="s">
        <v>112</v>
      </c>
      <c r="IE3" s="238" t="s">
        <v>113</v>
      </c>
      <c r="IF3" s="238" t="s">
        <v>114</v>
      </c>
      <c r="IG3" s="238" t="s">
        <v>115</v>
      </c>
      <c r="IH3" s="238" t="s">
        <v>116</v>
      </c>
      <c r="II3" s="238" t="s">
        <v>117</v>
      </c>
      <c r="IJ3" s="238" t="s">
        <v>118</v>
      </c>
      <c r="IK3" s="238" t="s">
        <v>120</v>
      </c>
      <c r="IL3" s="238" t="s">
        <v>292</v>
      </c>
      <c r="IM3" s="238" t="s">
        <v>293</v>
      </c>
      <c r="IN3" s="238" t="s">
        <v>128</v>
      </c>
      <c r="IO3" s="239" t="s">
        <v>154</v>
      </c>
      <c r="IP3" s="239" t="s">
        <v>243</v>
      </c>
      <c r="IQ3" s="239" t="s">
        <v>126</v>
      </c>
      <c r="IR3" s="239" t="s">
        <v>41</v>
      </c>
    </row>
    <row r="4" spans="1:254">
      <c r="A4" s="170" t="s">
        <v>294</v>
      </c>
      <c r="CF4" s="201">
        <f>SUM(B4:CE4)</f>
        <v>0</v>
      </c>
      <c r="CH4" s="170" t="s">
        <v>294</v>
      </c>
      <c r="CI4" s="201">
        <v>451.24</v>
      </c>
      <c r="CJ4" s="201">
        <v>4434.57</v>
      </c>
      <c r="CK4" s="201">
        <v>1397.0999999999997</v>
      </c>
      <c r="CL4" s="201"/>
      <c r="CM4" s="201">
        <v>4774.17</v>
      </c>
      <c r="CN4" s="201">
        <v>352.24</v>
      </c>
      <c r="CO4" s="201"/>
      <c r="CP4" s="201">
        <v>85.36</v>
      </c>
      <c r="CQ4" s="201">
        <v>105.24000000000001</v>
      </c>
      <c r="CR4" s="201">
        <v>130.84000000000003</v>
      </c>
      <c r="CS4" s="201">
        <v>24.42</v>
      </c>
      <c r="CT4" s="201">
        <v>50.63</v>
      </c>
      <c r="CU4" s="201"/>
      <c r="CV4" s="201">
        <v>595.15</v>
      </c>
      <c r="CW4" s="201">
        <v>109.90000000000002</v>
      </c>
      <c r="CX4" s="201"/>
      <c r="CY4" s="201">
        <v>7.33</v>
      </c>
      <c r="CZ4" s="201"/>
      <c r="DA4" s="201">
        <v>15.230000000000002</v>
      </c>
      <c r="DB4" s="201">
        <v>53.430000000000007</v>
      </c>
      <c r="DC4" s="201"/>
      <c r="DD4" s="201"/>
      <c r="DE4" s="201"/>
      <c r="DF4" s="201"/>
      <c r="DG4" s="201"/>
      <c r="DH4" s="201"/>
      <c r="DI4" s="201"/>
      <c r="DJ4" s="201">
        <v>34.21</v>
      </c>
      <c r="DK4" s="201">
        <v>44.95000000000001</v>
      </c>
      <c r="DL4" s="201">
        <v>39.080000000000013</v>
      </c>
      <c r="DM4" s="201"/>
      <c r="DN4" s="201"/>
      <c r="DO4" s="201">
        <v>85.329999999999984</v>
      </c>
      <c r="DP4" s="201"/>
      <c r="DQ4" s="201"/>
      <c r="DR4" s="201"/>
      <c r="DS4" s="201"/>
      <c r="DT4" s="201"/>
      <c r="DU4" s="201"/>
      <c r="DV4" s="201"/>
      <c r="DW4" s="201"/>
      <c r="DX4" s="201"/>
      <c r="DY4" s="201">
        <v>189.57999999999998</v>
      </c>
      <c r="DZ4" s="201">
        <v>84.330000000000013</v>
      </c>
      <c r="EA4" s="201">
        <v>93.350000000000023</v>
      </c>
      <c r="EB4" s="201">
        <v>92.539999999999978</v>
      </c>
      <c r="EC4" s="201"/>
      <c r="ED4" s="201"/>
      <c r="EE4" s="201"/>
      <c r="EF4" s="201"/>
      <c r="EG4" s="201"/>
      <c r="EH4" s="201"/>
      <c r="EI4" s="201"/>
      <c r="EJ4" s="201">
        <v>1.29</v>
      </c>
      <c r="EK4" s="201">
        <v>627.84</v>
      </c>
      <c r="EL4" s="201">
        <v>77.470000000000013</v>
      </c>
      <c r="EM4" s="201"/>
      <c r="EN4" s="201">
        <v>366.49000000000007</v>
      </c>
      <c r="EO4" s="201">
        <v>343.89999999999986</v>
      </c>
      <c r="EP4" s="201">
        <v>9.8599999999999977</v>
      </c>
      <c r="EQ4" s="201"/>
      <c r="ER4" s="201">
        <v>3.0199999999999996</v>
      </c>
      <c r="ES4" s="201"/>
      <c r="ET4" s="201"/>
      <c r="EU4" s="201"/>
      <c r="EV4" s="201"/>
      <c r="EW4" s="201">
        <v>263.83000000000004</v>
      </c>
      <c r="EX4" s="201">
        <v>670.75000000000023</v>
      </c>
      <c r="EY4" s="201"/>
      <c r="EZ4" s="201">
        <v>167.65000000000009</v>
      </c>
      <c r="FA4" s="201">
        <v>750.24</v>
      </c>
      <c r="FB4" s="201"/>
      <c r="FC4" s="201">
        <v>127.61000000000003</v>
      </c>
      <c r="FD4" s="201">
        <v>7.2600000000000007</v>
      </c>
      <c r="FE4" s="201">
        <v>-1.9999999999999962E-2</v>
      </c>
      <c r="FF4" s="201">
        <v>0.36999999999999655</v>
      </c>
      <c r="FG4" s="201">
        <f>SUM(CI4:FF4)</f>
        <v>16667.779999999995</v>
      </c>
      <c r="FI4" s="170" t="s">
        <v>294</v>
      </c>
      <c r="FJ4" s="201">
        <f t="shared" ref="FJ4:FY19" si="0">ROUND(SUM(IFERROR(INDEX($A$3:$CE$21,MATCH($FI4,$A$3:$A$21,0),MATCH(FJ$3,$A$3:$CE$3,0)),0),IFERROR(INDEX($CH$3:$FF$21,MATCH($FI4,$CH$3:$CH$21,0),MATCH(FJ$3,$CH$3:$FE$3,0)),0))*FJ$2,2)</f>
        <v>8.3000000000000007</v>
      </c>
      <c r="FK4" s="201">
        <f t="shared" si="0"/>
        <v>0</v>
      </c>
      <c r="FL4" s="201">
        <f t="shared" si="0"/>
        <v>48.78</v>
      </c>
      <c r="FM4" s="201">
        <f t="shared" si="0"/>
        <v>38</v>
      </c>
      <c r="FN4" s="201">
        <f t="shared" si="0"/>
        <v>0</v>
      </c>
      <c r="FO4" s="201">
        <f t="shared" si="0"/>
        <v>96.92</v>
      </c>
      <c r="FP4" s="201">
        <f t="shared" si="0"/>
        <v>10.57</v>
      </c>
      <c r="FQ4" s="201">
        <f t="shared" si="0"/>
        <v>0</v>
      </c>
      <c r="FR4" s="201">
        <f t="shared" si="0"/>
        <v>0</v>
      </c>
      <c r="FS4" s="201">
        <f t="shared" si="0"/>
        <v>0</v>
      </c>
      <c r="FT4" s="201">
        <f t="shared" si="0"/>
        <v>0.15</v>
      </c>
      <c r="FU4" s="201">
        <f t="shared" si="0"/>
        <v>0.51</v>
      </c>
      <c r="FV4" s="201">
        <f t="shared" si="0"/>
        <v>0.05</v>
      </c>
      <c r="FW4" s="201">
        <f t="shared" si="0"/>
        <v>0.01</v>
      </c>
      <c r="FX4" s="201">
        <f t="shared" si="0"/>
        <v>0.15</v>
      </c>
      <c r="FY4" s="201">
        <f t="shared" si="0"/>
        <v>0</v>
      </c>
      <c r="FZ4" s="201">
        <f t="shared" ref="FZ4:GO19" si="1">ROUND(SUM(IFERROR(INDEX($A$3:$CE$21,MATCH($FI4,$A$3:$A$21,0),MATCH(FZ$3,$A$3:$CE$3,0)),0),IFERROR(INDEX($CH$3:$FF$21,MATCH($FI4,$CH$3:$CH$21,0),MATCH(FZ$3,$CH$3:$FE$3,0)),0))*FZ$2,2)</f>
        <v>7.08</v>
      </c>
      <c r="GA4" s="201">
        <f t="shared" si="1"/>
        <v>0.2</v>
      </c>
      <c r="GB4" s="201">
        <f t="shared" si="1"/>
        <v>0</v>
      </c>
      <c r="GC4" s="201">
        <f t="shared" si="1"/>
        <v>0.02</v>
      </c>
      <c r="GD4" s="201">
        <f t="shared" si="1"/>
        <v>0</v>
      </c>
      <c r="GE4" s="201">
        <f t="shared" si="1"/>
        <v>0.06</v>
      </c>
      <c r="GF4" s="201">
        <f t="shared" si="1"/>
        <v>0.24</v>
      </c>
      <c r="GG4" s="201">
        <f t="shared" si="1"/>
        <v>0</v>
      </c>
      <c r="GH4" s="201">
        <f t="shared" si="1"/>
        <v>0</v>
      </c>
      <c r="GI4" s="201">
        <f t="shared" si="1"/>
        <v>0</v>
      </c>
      <c r="GJ4" s="201">
        <f t="shared" si="1"/>
        <v>0</v>
      </c>
      <c r="GK4" s="201">
        <f t="shared" si="1"/>
        <v>0</v>
      </c>
      <c r="GL4" s="201">
        <f t="shared" si="1"/>
        <v>0</v>
      </c>
      <c r="GM4" s="201">
        <f t="shared" si="1"/>
        <v>0</v>
      </c>
      <c r="GN4" s="201">
        <f t="shared" si="1"/>
        <v>0</v>
      </c>
      <c r="GO4" s="201">
        <f t="shared" si="1"/>
        <v>0.88</v>
      </c>
      <c r="GP4" s="201">
        <f t="shared" ref="GP4:HE19" si="2">ROUND(SUM(IFERROR(INDEX($A$3:$CE$21,MATCH($FI4,$A$3:$A$21,0),MATCH(GP$3,$A$3:$CE$3,0)),0),IFERROR(INDEX($CH$3:$FF$21,MATCH($FI4,$CH$3:$CH$21,0),MATCH(GP$3,$CH$3:$FE$3,0)),0))*GP$2,2)</f>
        <v>0.98</v>
      </c>
      <c r="GQ4" s="201">
        <f t="shared" si="2"/>
        <v>0</v>
      </c>
      <c r="GR4" s="201">
        <f t="shared" si="2"/>
        <v>0</v>
      </c>
      <c r="GS4" s="201">
        <f t="shared" si="2"/>
        <v>0.74</v>
      </c>
      <c r="GT4" s="201">
        <f t="shared" si="2"/>
        <v>0</v>
      </c>
      <c r="GU4" s="201">
        <f t="shared" si="2"/>
        <v>0</v>
      </c>
      <c r="GV4" s="201">
        <f t="shared" si="2"/>
        <v>0</v>
      </c>
      <c r="GW4" s="201">
        <f t="shared" si="2"/>
        <v>0</v>
      </c>
      <c r="GX4" s="201">
        <f t="shared" si="2"/>
        <v>0</v>
      </c>
      <c r="GY4" s="201">
        <f t="shared" si="2"/>
        <v>0</v>
      </c>
      <c r="GZ4" s="201">
        <f t="shared" si="2"/>
        <v>0</v>
      </c>
      <c r="HA4" s="201">
        <f t="shared" si="2"/>
        <v>0</v>
      </c>
      <c r="HB4" s="201">
        <f t="shared" si="2"/>
        <v>0</v>
      </c>
      <c r="HC4" s="201">
        <f t="shared" si="2"/>
        <v>0</v>
      </c>
      <c r="HD4" s="201">
        <f t="shared" si="2"/>
        <v>1.25</v>
      </c>
      <c r="HE4" s="201">
        <f t="shared" si="2"/>
        <v>0.35</v>
      </c>
      <c r="HF4" s="201">
        <f t="shared" ref="HF4:HU19" si="3">ROUND(SUM(IFERROR(INDEX($A$3:$CE$21,MATCH($FI4,$A$3:$A$21,0),MATCH(HF$3,$A$3:$CE$3,0)),0),IFERROR(INDEX($CH$3:$FF$21,MATCH($FI4,$CH$3:$CH$21,0),MATCH(HF$3,$CH$3:$FE$3,0)),0))*HF$2,2)</f>
        <v>1.18</v>
      </c>
      <c r="HG4" s="201">
        <f t="shared" si="3"/>
        <v>0.67</v>
      </c>
      <c r="HH4" s="201">
        <f t="shared" si="3"/>
        <v>0</v>
      </c>
      <c r="HI4" s="201">
        <f t="shared" si="3"/>
        <v>0</v>
      </c>
      <c r="HJ4" s="201">
        <f t="shared" si="3"/>
        <v>0</v>
      </c>
      <c r="HK4" s="201">
        <f t="shared" si="3"/>
        <v>0</v>
      </c>
      <c r="HL4" s="201">
        <f t="shared" si="3"/>
        <v>0</v>
      </c>
      <c r="HM4" s="201">
        <f t="shared" si="3"/>
        <v>0</v>
      </c>
      <c r="HN4" s="201">
        <f t="shared" si="3"/>
        <v>0</v>
      </c>
      <c r="HO4" s="201">
        <f t="shared" si="3"/>
        <v>0.01</v>
      </c>
      <c r="HP4" s="201">
        <f t="shared" si="3"/>
        <v>12.93</v>
      </c>
      <c r="HQ4" s="201">
        <f t="shared" si="3"/>
        <v>0.19</v>
      </c>
      <c r="HR4" s="201">
        <f t="shared" si="3"/>
        <v>0</v>
      </c>
      <c r="HS4" s="201">
        <f t="shared" si="3"/>
        <v>5.39</v>
      </c>
      <c r="HT4" s="201">
        <f t="shared" si="3"/>
        <v>0</v>
      </c>
      <c r="HU4" s="201">
        <f t="shared" si="3"/>
        <v>2.68</v>
      </c>
      <c r="HV4" s="201">
        <f t="shared" ref="HV4:IK19" si="4">ROUND(SUM(IFERROR(INDEX($A$3:$CE$21,MATCH($FI4,$A$3:$A$21,0),MATCH(HV$3,$A$3:$CE$3,0)),0),IFERROR(INDEX($CH$3:$FF$21,MATCH($FI4,$CH$3:$CH$21,0),MATCH(HV$3,$CH$3:$FE$3,0)),0))*HV$2,2)</f>
        <v>0.71</v>
      </c>
      <c r="HW4" s="201">
        <f t="shared" si="4"/>
        <v>0</v>
      </c>
      <c r="HX4" s="201">
        <f t="shared" si="4"/>
        <v>0</v>
      </c>
      <c r="HY4" s="201">
        <f t="shared" si="4"/>
        <v>0.02</v>
      </c>
      <c r="HZ4" s="201">
        <f t="shared" si="4"/>
        <v>0</v>
      </c>
      <c r="IA4" s="201">
        <f t="shared" si="4"/>
        <v>0</v>
      </c>
      <c r="IB4" s="201">
        <f t="shared" si="4"/>
        <v>0</v>
      </c>
      <c r="IC4" s="201">
        <f t="shared" si="4"/>
        <v>0</v>
      </c>
      <c r="ID4" s="201">
        <f t="shared" si="4"/>
        <v>1.08</v>
      </c>
      <c r="IE4" s="201">
        <f t="shared" si="4"/>
        <v>8.59</v>
      </c>
      <c r="IF4" s="201">
        <f t="shared" si="4"/>
        <v>0</v>
      </c>
      <c r="IG4" s="201">
        <f t="shared" si="4"/>
        <v>0</v>
      </c>
      <c r="IH4" s="201">
        <f t="shared" si="4"/>
        <v>0</v>
      </c>
      <c r="II4" s="201">
        <f t="shared" si="4"/>
        <v>0</v>
      </c>
      <c r="IJ4" s="201">
        <f t="shared" si="4"/>
        <v>0.36</v>
      </c>
      <c r="IK4" s="201">
        <f t="shared" si="4"/>
        <v>0</v>
      </c>
      <c r="IL4" s="201">
        <f t="shared" ref="IL4:IM18" si="5">ROUND(SUM(IFERROR(INDEX($A$3:$CE$21,MATCH($FI4,$A$3:$A$21,0),MATCH(IL$3,$A$3:$CE$3,0)),0),IFERROR(INDEX($CH$3:$FF$21,MATCH($FI4,$CH$3:$CH$21,0),MATCH(IL$3,$CH$3:$FE$3,0)),0))*IL$2,2)</f>
        <v>0</v>
      </c>
      <c r="IM4" s="201">
        <f t="shared" si="5"/>
        <v>0</v>
      </c>
      <c r="IN4" s="201">
        <f>SUM(FJ4:IM4)</f>
        <v>249.05000000000004</v>
      </c>
      <c r="IO4" s="253">
        <f>IN4/SUM($IN$4:$IN$21)</f>
        <v>1.1437937028050767E-4</v>
      </c>
      <c r="IP4" s="253">
        <f>ROUND(IO4*$IN$2,4)</f>
        <v>1E-4</v>
      </c>
      <c r="IR4" s="172">
        <f>IP4+IQ4</f>
        <v>1E-4</v>
      </c>
      <c r="IS4" s="170" t="s">
        <v>294</v>
      </c>
      <c r="IT4" s="172">
        <f>ROUND(IR4,4)</f>
        <v>1E-4</v>
      </c>
    </row>
    <row r="5" spans="1:254">
      <c r="A5" s="170" t="s">
        <v>295</v>
      </c>
      <c r="B5" s="201">
        <v>31276.77</v>
      </c>
      <c r="C5" s="201">
        <v>6602.16</v>
      </c>
      <c r="D5" s="201">
        <v>11563.180000000002</v>
      </c>
      <c r="E5" s="201">
        <v>143153.97000000023</v>
      </c>
      <c r="F5" s="201">
        <v>32317.099999999988</v>
      </c>
      <c r="G5" s="201">
        <v>75780.94</v>
      </c>
      <c r="H5" s="201">
        <v>33588.86</v>
      </c>
      <c r="I5" s="201">
        <v>22490.730000000007</v>
      </c>
      <c r="J5" s="201">
        <v>39032.44999999999</v>
      </c>
      <c r="K5" s="201">
        <v>14120.950000000004</v>
      </c>
      <c r="L5" s="201">
        <v>5921.0199999999986</v>
      </c>
      <c r="M5" s="201">
        <v>8426.49</v>
      </c>
      <c r="N5" s="201">
        <v>17240.940000000002</v>
      </c>
      <c r="O5" s="201">
        <v>1456.4599999999998</v>
      </c>
      <c r="P5" s="201">
        <v>9675.869999999999</v>
      </c>
      <c r="Q5" s="201">
        <v>36171.780000000006</v>
      </c>
      <c r="R5" s="201">
        <v>46997.85</v>
      </c>
      <c r="S5" s="201">
        <v>7747.1099999999988</v>
      </c>
      <c r="T5" s="201">
        <v>86016.030000000013</v>
      </c>
      <c r="U5" s="201">
        <v>17389.190000000002</v>
      </c>
      <c r="V5" s="201">
        <v>146499.27998999992</v>
      </c>
      <c r="W5" s="201">
        <v>7893.15</v>
      </c>
      <c r="X5" s="201">
        <v>11001.699999999997</v>
      </c>
      <c r="Y5" s="201">
        <v>9819.2200000000012</v>
      </c>
      <c r="Z5" s="201">
        <v>60232.6</v>
      </c>
      <c r="AA5" s="201">
        <v>17189.219999999994</v>
      </c>
      <c r="AB5" s="201">
        <v>155194.58000000005</v>
      </c>
      <c r="AC5" s="201">
        <v>22915.340000000004</v>
      </c>
      <c r="AD5" s="201">
        <v>16728.749999999996</v>
      </c>
      <c r="AE5" s="201">
        <v>16193.65</v>
      </c>
      <c r="AF5" s="201">
        <v>7089.1400000000021</v>
      </c>
      <c r="AG5" s="201">
        <v>26145.430000000004</v>
      </c>
      <c r="AH5" s="201">
        <v>40629.339999999997</v>
      </c>
      <c r="AI5" s="201">
        <v>20912.899999999994</v>
      </c>
      <c r="AJ5" s="201">
        <v>37774.980000000003</v>
      </c>
      <c r="AK5" s="201">
        <v>9173.4599999999991</v>
      </c>
      <c r="AL5" s="201">
        <v>39337.29</v>
      </c>
      <c r="AM5" s="201">
        <v>30329.049999999996</v>
      </c>
      <c r="AN5" s="201">
        <v>68941.119999999995</v>
      </c>
      <c r="AO5" s="201">
        <v>71339.350000000035</v>
      </c>
      <c r="AP5" s="201">
        <v>22970.859999999993</v>
      </c>
      <c r="AQ5" s="201">
        <v>1933.1300000000003</v>
      </c>
      <c r="AR5" s="201">
        <v>131683.98000000001</v>
      </c>
      <c r="AS5" s="201">
        <v>49581.109999999971</v>
      </c>
      <c r="AT5" s="201">
        <v>34372.130000000005</v>
      </c>
      <c r="AU5" s="201">
        <v>19935.539999999997</v>
      </c>
      <c r="AV5" s="201">
        <v>17244.960000000003</v>
      </c>
      <c r="AW5" s="201">
        <v>11791.020000000002</v>
      </c>
      <c r="AX5" s="201">
        <v>2582.6899999999996</v>
      </c>
      <c r="AY5" s="201">
        <v>12028.86</v>
      </c>
      <c r="AZ5" s="201">
        <v>15183.890000000003</v>
      </c>
      <c r="BA5" s="201">
        <v>47019.549999999996</v>
      </c>
      <c r="BB5" s="201">
        <v>27261.260000000002</v>
      </c>
      <c r="BC5" s="201">
        <v>12137.76</v>
      </c>
      <c r="BD5" s="201">
        <v>80856.540000000081</v>
      </c>
      <c r="BE5" s="201">
        <v>278404.52000000025</v>
      </c>
      <c r="BF5" s="201">
        <v>162810.17001000003</v>
      </c>
      <c r="BG5" s="201">
        <v>74120.030000000013</v>
      </c>
      <c r="BH5" s="201">
        <v>35211.109999999993</v>
      </c>
      <c r="BI5" s="201">
        <v>9578.7600000000039</v>
      </c>
      <c r="BJ5" s="201">
        <v>94440.809999999983</v>
      </c>
      <c r="BK5" s="201">
        <v>16494.769999999997</v>
      </c>
      <c r="BL5" s="201">
        <v>4628.1399999999994</v>
      </c>
      <c r="BM5" s="201">
        <v>41852.85</v>
      </c>
      <c r="BN5" s="201">
        <v>33276.079999999994</v>
      </c>
      <c r="BO5" s="201">
        <v>24712.379999999994</v>
      </c>
      <c r="BP5" s="201">
        <v>109708.62999999998</v>
      </c>
      <c r="BQ5" s="201">
        <v>4331.699999999998</v>
      </c>
      <c r="BR5" s="201">
        <v>140630.12000000002</v>
      </c>
      <c r="BS5" s="201">
        <v>14757.73</v>
      </c>
      <c r="BT5" s="201">
        <v>80262.250000000015</v>
      </c>
      <c r="BU5" s="201">
        <v>15321.019999999997</v>
      </c>
      <c r="BV5" s="201">
        <v>11279.850000000002</v>
      </c>
      <c r="BW5" s="201">
        <v>22335.749999999993</v>
      </c>
      <c r="BX5" s="201">
        <v>30702.089999999993</v>
      </c>
      <c r="BY5" s="201">
        <v>2297.59</v>
      </c>
      <c r="BZ5" s="201">
        <v>2423.46</v>
      </c>
      <c r="CA5" s="201">
        <v>1819.0800000000004</v>
      </c>
      <c r="CB5" s="201">
        <v>9503.7799999999988</v>
      </c>
      <c r="CC5" s="201">
        <v>30980.309999999972</v>
      </c>
      <c r="CD5" s="201">
        <v>95147.800000000047</v>
      </c>
      <c r="CE5" s="201">
        <v>38115.509999999966</v>
      </c>
      <c r="CF5" s="201">
        <f t="shared" ref="CF5:CF22" si="6">SUM(B5:CE5)</f>
        <v>3334038.9699999997</v>
      </c>
      <c r="CH5" s="170" t="s">
        <v>295</v>
      </c>
      <c r="CI5" s="201">
        <v>16960.93</v>
      </c>
      <c r="CJ5" s="201">
        <v>8065.1100000000006</v>
      </c>
      <c r="CK5" s="201">
        <v>51268.600000000028</v>
      </c>
      <c r="CL5" s="201">
        <v>17507.560000000001</v>
      </c>
      <c r="CM5" s="201">
        <v>52169.560000000005</v>
      </c>
      <c r="CN5" s="201">
        <v>14099.08</v>
      </c>
      <c r="CO5" s="201">
        <v>13475.789999999999</v>
      </c>
      <c r="CP5" s="201">
        <v>3449.12</v>
      </c>
      <c r="CQ5" s="201">
        <v>4245.63</v>
      </c>
      <c r="CR5" s="201">
        <v>5205.2800000000007</v>
      </c>
      <c r="CS5" s="201">
        <v>964.20999999999992</v>
      </c>
      <c r="CT5" s="201">
        <v>2041.42</v>
      </c>
      <c r="CU5" s="201">
        <v>14561.54</v>
      </c>
      <c r="CV5" s="201">
        <v>25266.21</v>
      </c>
      <c r="CW5" s="201">
        <v>4411.2599999999993</v>
      </c>
      <c r="CX5" s="201">
        <v>51839.560000000005</v>
      </c>
      <c r="CY5" s="201">
        <v>7352.6699999999992</v>
      </c>
      <c r="CZ5" s="201">
        <v>70812.459999999977</v>
      </c>
      <c r="DA5" s="201">
        <v>4694.8499999999995</v>
      </c>
      <c r="DB5" s="201">
        <v>3171.67</v>
      </c>
      <c r="DC5" s="201">
        <v>29672.120000000006</v>
      </c>
      <c r="DD5" s="201">
        <v>30145.669999999991</v>
      </c>
      <c r="DE5" s="201">
        <v>10458.130000000001</v>
      </c>
      <c r="DF5" s="201">
        <v>84156.68</v>
      </c>
      <c r="DG5" s="201">
        <v>7381.31</v>
      </c>
      <c r="DH5" s="201">
        <v>3708.9699999999993</v>
      </c>
      <c r="DI5" s="201">
        <v>25941.170000000002</v>
      </c>
      <c r="DJ5" s="201">
        <v>12554.52</v>
      </c>
      <c r="DK5" s="201">
        <v>18167.989999999998</v>
      </c>
      <c r="DL5" s="201">
        <v>18724.260000000006</v>
      </c>
      <c r="DM5" s="201">
        <v>8843.5500000000011</v>
      </c>
      <c r="DN5" s="201">
        <v>23415.23</v>
      </c>
      <c r="DO5" s="201">
        <v>2875.9800000000005</v>
      </c>
      <c r="DP5" s="201">
        <v>21374.82</v>
      </c>
      <c r="DQ5" s="201">
        <v>20591.37</v>
      </c>
      <c r="DR5" s="201">
        <v>31082.710000000003</v>
      </c>
      <c r="DS5" s="201">
        <v>46687.12000000001</v>
      </c>
      <c r="DT5" s="201">
        <v>24260.140000000003</v>
      </c>
      <c r="DU5" s="201">
        <v>2165.69</v>
      </c>
      <c r="DV5" s="201">
        <v>77306.189999999988</v>
      </c>
      <c r="DW5" s="201">
        <v>28438.14</v>
      </c>
      <c r="DX5" s="201">
        <v>2327.42</v>
      </c>
      <c r="DY5" s="201">
        <v>7714.6399999999994</v>
      </c>
      <c r="DZ5" s="201">
        <v>7823.28</v>
      </c>
      <c r="EA5" s="201">
        <v>3680.36</v>
      </c>
      <c r="EB5" s="201">
        <v>3743.4199999999992</v>
      </c>
      <c r="EC5" s="201">
        <v>9118.970000000003</v>
      </c>
      <c r="ED5" s="201">
        <v>25704.200000000004</v>
      </c>
      <c r="EE5" s="201">
        <v>13247.330000000004</v>
      </c>
      <c r="EF5" s="201">
        <v>15327.600000000002</v>
      </c>
      <c r="EG5" s="201">
        <v>37705.44999999999</v>
      </c>
      <c r="EH5" s="201">
        <v>124909.28999999998</v>
      </c>
      <c r="EI5" s="201">
        <v>92795.840000000011</v>
      </c>
      <c r="EJ5" s="201">
        <v>59322.83</v>
      </c>
      <c r="EK5" s="201">
        <v>13723.170000000002</v>
      </c>
      <c r="EL5" s="201">
        <v>2828.8999999999996</v>
      </c>
      <c r="EM5" s="201">
        <v>50157.980000000018</v>
      </c>
      <c r="EN5" s="201">
        <v>14695.24</v>
      </c>
      <c r="EO5" s="201">
        <v>29616.940000000002</v>
      </c>
      <c r="EP5" s="201">
        <v>27875.259999999995</v>
      </c>
      <c r="EQ5" s="201">
        <v>59173.159999999996</v>
      </c>
      <c r="ER5" s="201">
        <v>1016.29</v>
      </c>
      <c r="ES5" s="201">
        <v>82296.830000000016</v>
      </c>
      <c r="ET5" s="201">
        <v>10477.709999999999</v>
      </c>
      <c r="EU5" s="201">
        <v>49763.199999999997</v>
      </c>
      <c r="EV5" s="201">
        <v>7888.369999999999</v>
      </c>
      <c r="EW5" s="201">
        <v>10397.52</v>
      </c>
      <c r="EX5" s="201">
        <v>7981.8499999999976</v>
      </c>
      <c r="EY5" s="201">
        <v>13249.29</v>
      </c>
      <c r="EZ5" s="201">
        <v>6787.05</v>
      </c>
      <c r="FA5" s="201">
        <v>1051.8700000000001</v>
      </c>
      <c r="FB5" s="201">
        <v>841.31</v>
      </c>
      <c r="FC5" s="201">
        <v>5151.25</v>
      </c>
      <c r="FD5" s="201">
        <v>42130.97</v>
      </c>
      <c r="FE5" s="201">
        <v>1.3700000000000045</v>
      </c>
      <c r="FF5" s="201">
        <v>-56.680000000000206</v>
      </c>
      <c r="FG5" s="201">
        <f t="shared" ref="FG5:FG21" si="7">SUM(CI5:FF5)</f>
        <v>1739983.7500000002</v>
      </c>
      <c r="FI5" s="170" t="s">
        <v>295</v>
      </c>
      <c r="FJ5" s="201">
        <f t="shared" si="0"/>
        <v>887.57</v>
      </c>
      <c r="FK5" s="201">
        <f t="shared" si="0"/>
        <v>30.37</v>
      </c>
      <c r="FL5" s="201">
        <f t="shared" si="0"/>
        <v>215.91</v>
      </c>
      <c r="FM5" s="201">
        <f t="shared" si="0"/>
        <v>5288.29</v>
      </c>
      <c r="FN5" s="201">
        <f t="shared" si="0"/>
        <v>388.63</v>
      </c>
      <c r="FO5" s="201">
        <f t="shared" si="0"/>
        <v>2597.4</v>
      </c>
      <c r="FP5" s="201">
        <f t="shared" si="0"/>
        <v>1430.64</v>
      </c>
      <c r="FQ5" s="201">
        <f t="shared" si="0"/>
        <v>197.82</v>
      </c>
      <c r="FR5" s="201">
        <f t="shared" si="0"/>
        <v>1405.17</v>
      </c>
      <c r="FS5" s="201">
        <f t="shared" si="0"/>
        <v>108.73</v>
      </c>
      <c r="FT5" s="201">
        <f t="shared" si="0"/>
        <v>15.93</v>
      </c>
      <c r="FU5" s="201">
        <f t="shared" si="0"/>
        <v>60.83</v>
      </c>
      <c r="FV5" s="201">
        <f t="shared" si="0"/>
        <v>8.98</v>
      </c>
      <c r="FW5" s="201">
        <f t="shared" si="0"/>
        <v>0.97</v>
      </c>
      <c r="FX5" s="201">
        <f t="shared" si="0"/>
        <v>35.15</v>
      </c>
      <c r="FY5" s="201">
        <f t="shared" si="0"/>
        <v>60.88</v>
      </c>
      <c r="FZ5" s="201">
        <f t="shared" si="1"/>
        <v>859.94</v>
      </c>
      <c r="GA5" s="201">
        <f t="shared" si="1"/>
        <v>21.89</v>
      </c>
      <c r="GB5" s="201">
        <f t="shared" si="1"/>
        <v>2688.18</v>
      </c>
      <c r="GC5" s="201">
        <f t="shared" si="1"/>
        <v>74.23</v>
      </c>
      <c r="GD5" s="201">
        <f t="shared" si="1"/>
        <v>10822.12</v>
      </c>
      <c r="GE5" s="201">
        <f t="shared" si="1"/>
        <v>52.87</v>
      </c>
      <c r="GF5" s="201">
        <f t="shared" si="1"/>
        <v>62.36</v>
      </c>
      <c r="GG5" s="201">
        <f t="shared" si="1"/>
        <v>0</v>
      </c>
      <c r="GH5" s="201">
        <f t="shared" si="1"/>
        <v>1590.66</v>
      </c>
      <c r="GI5" s="201">
        <f t="shared" si="1"/>
        <v>138.24</v>
      </c>
      <c r="GJ5" s="201">
        <f t="shared" si="1"/>
        <v>359.03</v>
      </c>
      <c r="GK5" s="201">
        <f t="shared" si="1"/>
        <v>175.72</v>
      </c>
      <c r="GL5" s="201">
        <f t="shared" si="1"/>
        <v>359.7</v>
      </c>
      <c r="GM5" s="201">
        <f t="shared" si="1"/>
        <v>573.03</v>
      </c>
      <c r="GN5" s="201">
        <f t="shared" si="1"/>
        <v>0</v>
      </c>
      <c r="GO5" s="201">
        <f t="shared" si="1"/>
        <v>868.54</v>
      </c>
      <c r="GP5" s="201">
        <f t="shared" si="2"/>
        <v>1495.71</v>
      </c>
      <c r="GQ5" s="201">
        <f t="shared" si="2"/>
        <v>50.59</v>
      </c>
      <c r="GR5" s="201">
        <f t="shared" si="2"/>
        <v>495.64</v>
      </c>
      <c r="GS5" s="201">
        <f t="shared" si="2"/>
        <v>104.83</v>
      </c>
      <c r="GT5" s="201">
        <f t="shared" si="2"/>
        <v>291.42</v>
      </c>
      <c r="GU5" s="201">
        <f t="shared" si="2"/>
        <v>906.38</v>
      </c>
      <c r="GV5" s="201">
        <f t="shared" si="2"/>
        <v>1420.34</v>
      </c>
      <c r="GW5" s="201">
        <f t="shared" si="2"/>
        <v>1097.6500000000001</v>
      </c>
      <c r="GX5" s="201">
        <f t="shared" si="2"/>
        <v>462.86</v>
      </c>
      <c r="GY5" s="201">
        <f t="shared" si="2"/>
        <v>0</v>
      </c>
      <c r="GZ5" s="201">
        <f t="shared" si="2"/>
        <v>146.29</v>
      </c>
      <c r="HA5" s="201">
        <f t="shared" si="2"/>
        <v>85.82</v>
      </c>
      <c r="HB5" s="201">
        <f t="shared" si="2"/>
        <v>55.05</v>
      </c>
      <c r="HC5" s="201">
        <f t="shared" si="2"/>
        <v>111.64</v>
      </c>
      <c r="HD5" s="201">
        <f t="shared" si="2"/>
        <v>164.73</v>
      </c>
      <c r="HE5" s="201">
        <f t="shared" si="2"/>
        <v>80.42</v>
      </c>
      <c r="HF5" s="201">
        <f t="shared" si="3"/>
        <v>78.91</v>
      </c>
      <c r="HG5" s="201">
        <f t="shared" si="3"/>
        <v>113.56</v>
      </c>
      <c r="HH5" s="201">
        <f t="shared" si="3"/>
        <v>218.73</v>
      </c>
      <c r="HI5" s="201">
        <f t="shared" si="3"/>
        <v>1003.59</v>
      </c>
      <c r="HJ5" s="201">
        <f t="shared" si="3"/>
        <v>315.97000000000003</v>
      </c>
      <c r="HK5" s="201">
        <f t="shared" si="3"/>
        <v>0</v>
      </c>
      <c r="HL5" s="201">
        <f t="shared" si="3"/>
        <v>1991.84</v>
      </c>
      <c r="HM5" s="201">
        <f t="shared" si="3"/>
        <v>29159.59</v>
      </c>
      <c r="HN5" s="201">
        <f t="shared" si="3"/>
        <v>11144.42</v>
      </c>
      <c r="HO5" s="201">
        <f t="shared" si="3"/>
        <v>1321.08</v>
      </c>
      <c r="HP5" s="201">
        <f t="shared" si="3"/>
        <v>1008.05</v>
      </c>
      <c r="HQ5" s="201">
        <f t="shared" si="3"/>
        <v>29.78</v>
      </c>
      <c r="HR5" s="201">
        <f t="shared" si="3"/>
        <v>1793.02</v>
      </c>
      <c r="HS5" s="201">
        <f t="shared" si="3"/>
        <v>458.49</v>
      </c>
      <c r="HT5" s="201">
        <f t="shared" si="3"/>
        <v>10.18</v>
      </c>
      <c r="HU5" s="201">
        <f t="shared" si="3"/>
        <v>557.46</v>
      </c>
      <c r="HV5" s="201">
        <f t="shared" si="4"/>
        <v>4415.13</v>
      </c>
      <c r="HW5" s="201">
        <f t="shared" si="4"/>
        <v>1050.28</v>
      </c>
      <c r="HX5" s="201">
        <f t="shared" si="4"/>
        <v>3428.3</v>
      </c>
      <c r="HY5" s="201">
        <f t="shared" si="4"/>
        <v>43.85</v>
      </c>
      <c r="HZ5" s="201">
        <f t="shared" si="4"/>
        <v>6464.88</v>
      </c>
      <c r="IA5" s="201">
        <f t="shared" si="4"/>
        <v>45.42</v>
      </c>
      <c r="IB5" s="201">
        <f t="shared" si="4"/>
        <v>234.05</v>
      </c>
      <c r="IC5" s="201">
        <f t="shared" si="4"/>
        <v>44.1</v>
      </c>
      <c r="ID5" s="201">
        <f t="shared" si="4"/>
        <v>88.88</v>
      </c>
      <c r="IE5" s="201">
        <f t="shared" si="4"/>
        <v>388.07</v>
      </c>
      <c r="IF5" s="201">
        <f t="shared" si="4"/>
        <v>549.39</v>
      </c>
      <c r="IG5" s="201">
        <f t="shared" si="4"/>
        <v>0</v>
      </c>
      <c r="IH5" s="201">
        <f t="shared" si="4"/>
        <v>0</v>
      </c>
      <c r="II5" s="201">
        <f t="shared" si="4"/>
        <v>5.05</v>
      </c>
      <c r="IJ5" s="201">
        <f t="shared" si="4"/>
        <v>41.03</v>
      </c>
      <c r="IK5" s="201">
        <f t="shared" si="4"/>
        <v>29.24</v>
      </c>
      <c r="IL5" s="201">
        <f t="shared" si="5"/>
        <v>989.55</v>
      </c>
      <c r="IM5" s="201">
        <f t="shared" si="5"/>
        <v>213.45</v>
      </c>
      <c r="IN5" s="201">
        <f t="shared" ref="IN5:IN21" si="8">SUM(FJ5:IM5)</f>
        <v>105584.49000000005</v>
      </c>
      <c r="IO5" s="253">
        <f t="shared" ref="IO5:IO21" si="9">IN5/SUM($IN$4:$IN$21)</f>
        <v>4.8491015770281323E-2</v>
      </c>
      <c r="IP5" s="253">
        <f t="shared" ref="IP5:IP21" si="10">ROUND(IO5*$IN$2,4)</f>
        <v>4.6300000000000001E-2</v>
      </c>
      <c r="IR5" s="172">
        <f t="shared" ref="IR5:IR21" si="11">IP5+IQ5</f>
        <v>4.6300000000000001E-2</v>
      </c>
      <c r="IS5" s="170" t="s">
        <v>295</v>
      </c>
      <c r="IT5" s="172">
        <f t="shared" ref="IT5:IT21" si="12">ROUND(IR5,4)</f>
        <v>4.6300000000000001E-2</v>
      </c>
    </row>
    <row r="6" spans="1:254">
      <c r="A6" s="170" t="s">
        <v>296</v>
      </c>
      <c r="B6" s="201">
        <v>226842.64</v>
      </c>
      <c r="C6" s="201">
        <v>49099.890000000014</v>
      </c>
      <c r="D6" s="201">
        <v>104937.17</v>
      </c>
      <c r="E6" s="201">
        <v>1009126.3699999994</v>
      </c>
      <c r="F6" s="201">
        <v>102546.17999999998</v>
      </c>
      <c r="G6" s="201">
        <v>229714.99999999994</v>
      </c>
      <c r="H6" s="201">
        <v>267107.72000000003</v>
      </c>
      <c r="I6" s="201">
        <v>208664.03999999998</v>
      </c>
      <c r="J6" s="201">
        <v>328140.2</v>
      </c>
      <c r="K6" s="201">
        <v>107199.18999999994</v>
      </c>
      <c r="L6" s="201">
        <v>44298.26</v>
      </c>
      <c r="M6" s="201">
        <v>62931.099999999991</v>
      </c>
      <c r="N6" s="201">
        <v>136246.58000000005</v>
      </c>
      <c r="O6" s="201">
        <v>8696.6099999999988</v>
      </c>
      <c r="P6" s="201">
        <v>78985.530000000013</v>
      </c>
      <c r="Q6" s="201">
        <v>453892.09999999992</v>
      </c>
      <c r="R6" s="201">
        <v>398752.37000000005</v>
      </c>
      <c r="S6" s="201">
        <v>57927.41</v>
      </c>
      <c r="T6" s="201">
        <v>1033711.3900000008</v>
      </c>
      <c r="U6" s="201">
        <v>155765.32000000007</v>
      </c>
      <c r="V6" s="201">
        <v>1352233.4799999979</v>
      </c>
      <c r="W6" s="201">
        <v>63448.140000000014</v>
      </c>
      <c r="X6" s="201">
        <v>76970.38999999997</v>
      </c>
      <c r="Y6" s="201">
        <v>79248.849990000002</v>
      </c>
      <c r="Z6" s="201">
        <v>624065.16000000015</v>
      </c>
      <c r="AA6" s="201">
        <v>152481.47</v>
      </c>
      <c r="AB6" s="201">
        <v>744993.64999999967</v>
      </c>
      <c r="AC6" s="201">
        <v>198666.59999999998</v>
      </c>
      <c r="AD6" s="201">
        <v>153015.66</v>
      </c>
      <c r="AE6" s="201">
        <v>138554.13</v>
      </c>
      <c r="AF6" s="201">
        <v>53140.100000000006</v>
      </c>
      <c r="AG6" s="201">
        <v>192260.08999999991</v>
      </c>
      <c r="AH6" s="201">
        <v>302471.09999999992</v>
      </c>
      <c r="AI6" s="201">
        <v>214628.82</v>
      </c>
      <c r="AJ6" s="201">
        <v>313532.82</v>
      </c>
      <c r="AK6" s="201">
        <v>103369.66</v>
      </c>
      <c r="AL6" s="201">
        <v>260120.92999999996</v>
      </c>
      <c r="AM6" s="201">
        <v>283433.28000000003</v>
      </c>
      <c r="AN6" s="201">
        <v>536351.16</v>
      </c>
      <c r="AO6" s="201">
        <v>383653.91999999993</v>
      </c>
      <c r="AP6" s="201">
        <v>236038.13</v>
      </c>
      <c r="AQ6" s="201">
        <v>20116.909999999996</v>
      </c>
      <c r="AR6" s="201">
        <v>421969.3299999999</v>
      </c>
      <c r="AS6" s="201">
        <v>711688.54999999946</v>
      </c>
      <c r="AT6" s="201">
        <v>191655.59000000014</v>
      </c>
      <c r="AU6" s="201">
        <v>82859.990000000005</v>
      </c>
      <c r="AV6" s="201">
        <v>128858.06</v>
      </c>
      <c r="AW6" s="201">
        <v>94600.880000000048</v>
      </c>
      <c r="AX6" s="201">
        <v>19814.019999999997</v>
      </c>
      <c r="AY6" s="201">
        <v>89354.029999999984</v>
      </c>
      <c r="AZ6" s="201">
        <v>159045.52999999994</v>
      </c>
      <c r="BA6" s="201">
        <v>482818.9</v>
      </c>
      <c r="BB6" s="201">
        <v>282381.55</v>
      </c>
      <c r="BC6" s="201">
        <v>126305.16</v>
      </c>
      <c r="BD6" s="201">
        <v>1142609.2200000009</v>
      </c>
      <c r="BE6" s="201">
        <v>1969851.4899999979</v>
      </c>
      <c r="BF6" s="201">
        <v>603133.54001000023</v>
      </c>
      <c r="BG6" s="201">
        <v>285176.27999999997</v>
      </c>
      <c r="BH6" s="201">
        <v>249882.04999999996</v>
      </c>
      <c r="BI6" s="201">
        <v>71399.87</v>
      </c>
      <c r="BJ6" s="201">
        <v>840771.65000000049</v>
      </c>
      <c r="BK6" s="201">
        <v>123814.33000000002</v>
      </c>
      <c r="BL6" s="201">
        <v>34666.850000000006</v>
      </c>
      <c r="BM6" s="201">
        <v>321474.14999999991</v>
      </c>
      <c r="BN6" s="201">
        <v>284080.41000000003</v>
      </c>
      <c r="BO6" s="201">
        <v>187854.75999999995</v>
      </c>
      <c r="BP6" s="201">
        <v>208865.08001000003</v>
      </c>
      <c r="BQ6" s="201">
        <v>61154.970000000016</v>
      </c>
      <c r="BR6" s="201">
        <v>995210.54999999981</v>
      </c>
      <c r="BS6" s="201">
        <v>140432.49000000002</v>
      </c>
      <c r="BT6" s="201">
        <v>402821.80999999994</v>
      </c>
      <c r="BU6" s="201">
        <v>157469.64999999997</v>
      </c>
      <c r="BV6" s="201">
        <v>87337.800000000017</v>
      </c>
      <c r="BW6" s="201">
        <v>169080.63</v>
      </c>
      <c r="BX6" s="201">
        <v>265859.55000000005</v>
      </c>
      <c r="BY6" s="201">
        <v>17471.700000000004</v>
      </c>
      <c r="BZ6" s="201">
        <v>21048.54</v>
      </c>
      <c r="CA6" s="201">
        <v>181233.97</v>
      </c>
      <c r="CB6" s="201">
        <v>71196.59</v>
      </c>
      <c r="CC6" s="201">
        <v>163816.35000000012</v>
      </c>
      <c r="CD6" s="201">
        <v>351680.17000000004</v>
      </c>
      <c r="CE6" s="201">
        <v>298113.9599999999</v>
      </c>
      <c r="CF6" s="201">
        <f t="shared" si="6"/>
        <v>24046239.520009998</v>
      </c>
      <c r="CH6" s="170" t="s">
        <v>296</v>
      </c>
      <c r="CI6" s="201">
        <v>129922.49000000002</v>
      </c>
      <c r="CJ6" s="201">
        <v>69583.540000000008</v>
      </c>
      <c r="CK6" s="201">
        <v>556598.25999999978</v>
      </c>
      <c r="CL6" s="201">
        <v>40113.930000000008</v>
      </c>
      <c r="CM6" s="201">
        <v>155539.48000000004</v>
      </c>
      <c r="CN6" s="201">
        <v>108039.99</v>
      </c>
      <c r="CO6" s="201">
        <v>124925.86000000002</v>
      </c>
      <c r="CP6" s="201">
        <v>26412.980000000007</v>
      </c>
      <c r="CQ6" s="201">
        <v>32515.149999999998</v>
      </c>
      <c r="CR6" s="201">
        <v>39916.369999999995</v>
      </c>
      <c r="CS6" s="201">
        <v>10883.829999999998</v>
      </c>
      <c r="CT6" s="201">
        <v>15630.74</v>
      </c>
      <c r="CU6" s="201">
        <v>178092.22999999998</v>
      </c>
      <c r="CV6" s="201">
        <v>195655.85000000009</v>
      </c>
      <c r="CW6" s="201">
        <v>33795.230000000003</v>
      </c>
      <c r="CX6" s="201">
        <v>764890.6</v>
      </c>
      <c r="CY6" s="201">
        <v>74261.979999999981</v>
      </c>
      <c r="CZ6" s="201">
        <v>705668.72000000009</v>
      </c>
      <c r="DA6" s="201">
        <v>35436.320000000007</v>
      </c>
      <c r="DB6" s="201">
        <v>24111.94</v>
      </c>
      <c r="DC6" s="201">
        <v>296136.70999999996</v>
      </c>
      <c r="DD6" s="201">
        <v>308551.23999999993</v>
      </c>
      <c r="DE6" s="201">
        <v>112484.9</v>
      </c>
      <c r="DF6" s="201">
        <v>329290.25999999995</v>
      </c>
      <c r="DG6" s="201">
        <v>57877.670000000013</v>
      </c>
      <c r="DH6" s="201">
        <v>126625.39999999998</v>
      </c>
      <c r="DI6" s="201">
        <v>203335.37999999992</v>
      </c>
      <c r="DJ6" s="201">
        <v>94670.569999999978</v>
      </c>
      <c r="DK6" s="201">
        <v>136877.33000000002</v>
      </c>
      <c r="DL6" s="201">
        <v>157524.54999999996</v>
      </c>
      <c r="DM6" s="201">
        <v>92300.330000000016</v>
      </c>
      <c r="DN6" s="201">
        <v>183782.25999999998</v>
      </c>
      <c r="DO6" s="201">
        <v>68241.64</v>
      </c>
      <c r="DP6" s="201">
        <v>166517.23000000001</v>
      </c>
      <c r="DQ6" s="201">
        <v>208442.88999999998</v>
      </c>
      <c r="DR6" s="201">
        <v>371171.12999999995</v>
      </c>
      <c r="DS6" s="201">
        <v>239605.13</v>
      </c>
      <c r="DT6" s="201">
        <v>252819.84000000003</v>
      </c>
      <c r="DU6" s="201">
        <v>22581.29</v>
      </c>
      <c r="DV6" s="201">
        <v>285020.79999999987</v>
      </c>
      <c r="DW6" s="201">
        <v>390163.9800000001</v>
      </c>
      <c r="DX6" s="201">
        <v>34749.96</v>
      </c>
      <c r="DY6" s="201">
        <v>59035.770000000011</v>
      </c>
      <c r="DZ6" s="201">
        <v>58280.560000000005</v>
      </c>
      <c r="EA6" s="201">
        <v>28223.260000000002</v>
      </c>
      <c r="EB6" s="201">
        <v>28671.190000000002</v>
      </c>
      <c r="EC6" s="201">
        <v>95061.740000000034</v>
      </c>
      <c r="ED6" s="201">
        <v>266972.62000000023</v>
      </c>
      <c r="EE6" s="201">
        <v>139688.22999999992</v>
      </c>
      <c r="EF6" s="201">
        <v>162709.49000000008</v>
      </c>
      <c r="EG6" s="201">
        <v>606819.65999999992</v>
      </c>
      <c r="EH6" s="201">
        <v>1075163.6599999995</v>
      </c>
      <c r="EI6" s="201">
        <v>351436.10000000009</v>
      </c>
      <c r="EJ6" s="201">
        <v>207864.9200000001</v>
      </c>
      <c r="EK6" s="201">
        <v>101927.86999999994</v>
      </c>
      <c r="EL6" s="201">
        <v>21875.279999999995</v>
      </c>
      <c r="EM6" s="201">
        <v>439638.8</v>
      </c>
      <c r="EN6" s="201">
        <v>112568.08</v>
      </c>
      <c r="EO6" s="201">
        <v>237256.14000000007</v>
      </c>
      <c r="EP6" s="201">
        <v>218261.18000000002</v>
      </c>
      <c r="EQ6" s="201">
        <v>71617.12999999999</v>
      </c>
      <c r="ER6" s="201">
        <v>51899.87</v>
      </c>
      <c r="ES6" s="201">
        <v>580122.5</v>
      </c>
      <c r="ET6" s="201">
        <v>92109.78</v>
      </c>
      <c r="EU6" s="201">
        <v>233522.66000000006</v>
      </c>
      <c r="EV6" s="201">
        <v>82193.84</v>
      </c>
      <c r="EW6" s="201">
        <v>79796.000000000015</v>
      </c>
      <c r="EX6" s="201">
        <v>61247.549999999996</v>
      </c>
      <c r="EY6" s="201">
        <v>104072.44999999998</v>
      </c>
      <c r="EZ6" s="201">
        <v>51991.680000000015</v>
      </c>
      <c r="FA6" s="201">
        <v>8230.59</v>
      </c>
      <c r="FB6" s="201">
        <v>103405.32</v>
      </c>
      <c r="FC6" s="201">
        <v>39459.69</v>
      </c>
      <c r="FD6" s="201">
        <v>264334.49</v>
      </c>
      <c r="FE6" s="201">
        <v>12.539999999999964</v>
      </c>
      <c r="FF6" s="201">
        <v>-393.43000000000006</v>
      </c>
      <c r="FG6" s="201">
        <f t="shared" si="7"/>
        <v>13495843.189999996</v>
      </c>
      <c r="FI6" s="170" t="s">
        <v>296</v>
      </c>
      <c r="FJ6" s="201">
        <f t="shared" si="0"/>
        <v>6564.48</v>
      </c>
      <c r="FK6" s="201">
        <f t="shared" si="0"/>
        <v>225.86</v>
      </c>
      <c r="FL6" s="201">
        <f t="shared" si="0"/>
        <v>1919.73</v>
      </c>
      <c r="FM6" s="201">
        <f t="shared" si="0"/>
        <v>42587.71</v>
      </c>
      <c r="FN6" s="201">
        <f t="shared" si="0"/>
        <v>1112.75</v>
      </c>
      <c r="FO6" s="201">
        <f t="shared" si="0"/>
        <v>7820.67</v>
      </c>
      <c r="FP6" s="201">
        <f t="shared" si="0"/>
        <v>11254.43</v>
      </c>
      <c r="FQ6" s="201">
        <f t="shared" si="0"/>
        <v>1834.74</v>
      </c>
      <c r="FR6" s="201">
        <f t="shared" si="0"/>
        <v>11813.05</v>
      </c>
      <c r="FS6" s="201">
        <f t="shared" si="0"/>
        <v>825.43</v>
      </c>
      <c r="FT6" s="201">
        <f t="shared" si="0"/>
        <v>120.21</v>
      </c>
      <c r="FU6" s="201">
        <f t="shared" si="0"/>
        <v>458.14</v>
      </c>
      <c r="FV6" s="201">
        <f t="shared" si="0"/>
        <v>70.47</v>
      </c>
      <c r="FW6" s="201">
        <f t="shared" si="0"/>
        <v>7.83</v>
      </c>
      <c r="FX6" s="201">
        <f t="shared" si="0"/>
        <v>283.85000000000002</v>
      </c>
      <c r="FY6" s="201">
        <f t="shared" si="0"/>
        <v>758.38</v>
      </c>
      <c r="FZ6" s="201">
        <f t="shared" si="1"/>
        <v>7073.46</v>
      </c>
      <c r="GA6" s="201">
        <f t="shared" si="1"/>
        <v>165.1</v>
      </c>
      <c r="GB6" s="201">
        <f t="shared" si="1"/>
        <v>35072.74</v>
      </c>
      <c r="GC6" s="201">
        <f t="shared" si="1"/>
        <v>690.08</v>
      </c>
      <c r="GD6" s="201">
        <f t="shared" si="1"/>
        <v>102483.53</v>
      </c>
      <c r="GE6" s="201">
        <f t="shared" si="1"/>
        <v>415.31</v>
      </c>
      <c r="GF6" s="201">
        <f t="shared" si="1"/>
        <v>444.76</v>
      </c>
      <c r="GG6" s="201">
        <f t="shared" si="1"/>
        <v>0</v>
      </c>
      <c r="GH6" s="201">
        <f t="shared" si="1"/>
        <v>16414.05</v>
      </c>
      <c r="GI6" s="201">
        <f t="shared" si="1"/>
        <v>1324.83</v>
      </c>
      <c r="GJ6" s="201">
        <f t="shared" si="1"/>
        <v>1611.43</v>
      </c>
      <c r="GK6" s="201">
        <f t="shared" si="1"/>
        <v>1487.96</v>
      </c>
      <c r="GL6" s="201">
        <f t="shared" si="1"/>
        <v>4921.68</v>
      </c>
      <c r="GM6" s="201">
        <f t="shared" si="1"/>
        <v>4649.7</v>
      </c>
      <c r="GN6" s="201">
        <f t="shared" si="1"/>
        <v>0</v>
      </c>
      <c r="GO6" s="201">
        <f t="shared" si="1"/>
        <v>6451.09</v>
      </c>
      <c r="GP6" s="201">
        <f t="shared" si="2"/>
        <v>11591.89</v>
      </c>
      <c r="GQ6" s="201">
        <f t="shared" si="2"/>
        <v>521.78</v>
      </c>
      <c r="GR6" s="201">
        <f t="shared" si="2"/>
        <v>4028.25</v>
      </c>
      <c r="GS6" s="201">
        <f t="shared" si="2"/>
        <v>1493.02</v>
      </c>
      <c r="GT6" s="201">
        <f t="shared" si="2"/>
        <v>2047.86</v>
      </c>
      <c r="GU6" s="201">
        <f t="shared" si="2"/>
        <v>8755.4</v>
      </c>
      <c r="GV6" s="201">
        <f t="shared" si="2"/>
        <v>12886.82</v>
      </c>
      <c r="GW6" s="201">
        <f t="shared" si="2"/>
        <v>5796.31</v>
      </c>
      <c r="GX6" s="201">
        <f t="shared" si="2"/>
        <v>4790.8100000000004</v>
      </c>
      <c r="GY6" s="201">
        <f t="shared" si="2"/>
        <v>0</v>
      </c>
      <c r="GZ6" s="201">
        <f t="shared" si="2"/>
        <v>494.89</v>
      </c>
      <c r="HA6" s="201">
        <f t="shared" si="2"/>
        <v>1212.04</v>
      </c>
      <c r="HB6" s="201">
        <f t="shared" si="2"/>
        <v>339.61</v>
      </c>
      <c r="HC6" s="201">
        <f t="shared" si="2"/>
        <v>464.02</v>
      </c>
      <c r="HD6" s="201">
        <f t="shared" si="2"/>
        <v>1240.0999999999999</v>
      </c>
      <c r="HE6" s="201">
        <f t="shared" si="2"/>
        <v>626.80999999999995</v>
      </c>
      <c r="HF6" s="201">
        <f t="shared" si="3"/>
        <v>605.27</v>
      </c>
      <c r="HG6" s="201">
        <f t="shared" si="3"/>
        <v>849.78</v>
      </c>
      <c r="HH6" s="201">
        <f t="shared" si="3"/>
        <v>2286.9699999999998</v>
      </c>
      <c r="HI6" s="201">
        <f t="shared" si="3"/>
        <v>10347.120000000001</v>
      </c>
      <c r="HJ6" s="201">
        <f t="shared" si="3"/>
        <v>3292.14</v>
      </c>
      <c r="HK6" s="201">
        <f t="shared" si="3"/>
        <v>0</v>
      </c>
      <c r="HL6" s="201">
        <f t="shared" si="3"/>
        <v>29390.41</v>
      </c>
      <c r="HM6" s="201">
        <f t="shared" si="3"/>
        <v>220154.6</v>
      </c>
      <c r="HN6" s="201">
        <f t="shared" si="3"/>
        <v>41619.24</v>
      </c>
      <c r="HO6" s="201">
        <f t="shared" si="3"/>
        <v>4881.1099999999997</v>
      </c>
      <c r="HP6" s="201">
        <f t="shared" si="3"/>
        <v>7247.28</v>
      </c>
      <c r="HQ6" s="201">
        <f t="shared" si="3"/>
        <v>223.86</v>
      </c>
      <c r="HR6" s="201">
        <f t="shared" si="3"/>
        <v>15877.09</v>
      </c>
      <c r="HS6" s="201">
        <f t="shared" si="3"/>
        <v>3474.82</v>
      </c>
      <c r="HT6" s="201">
        <f t="shared" si="3"/>
        <v>76.27</v>
      </c>
      <c r="HU6" s="201">
        <f t="shared" si="3"/>
        <v>4358.1000000000004</v>
      </c>
      <c r="HV6" s="201">
        <f t="shared" si="4"/>
        <v>36269.06</v>
      </c>
      <c r="HW6" s="201">
        <f t="shared" si="4"/>
        <v>7983.83</v>
      </c>
      <c r="HX6" s="201">
        <f t="shared" si="4"/>
        <v>5693.79</v>
      </c>
      <c r="HY6" s="201">
        <f t="shared" si="4"/>
        <v>927.05</v>
      </c>
      <c r="HZ6" s="201">
        <f t="shared" si="4"/>
        <v>45684.66</v>
      </c>
      <c r="IA6" s="201">
        <f t="shared" si="4"/>
        <v>418.58</v>
      </c>
      <c r="IB6" s="201">
        <f t="shared" si="4"/>
        <v>1145.42</v>
      </c>
      <c r="IC6" s="201">
        <f t="shared" si="4"/>
        <v>455.36</v>
      </c>
      <c r="ID6" s="201">
        <f t="shared" si="4"/>
        <v>685.25</v>
      </c>
      <c r="IE6" s="201">
        <f t="shared" si="4"/>
        <v>2948.2</v>
      </c>
      <c r="IF6" s="201">
        <f t="shared" si="4"/>
        <v>4624.1499999999996</v>
      </c>
      <c r="IG6" s="201">
        <f t="shared" si="4"/>
        <v>0</v>
      </c>
      <c r="IH6" s="201">
        <f t="shared" si="4"/>
        <v>0</v>
      </c>
      <c r="II6" s="201">
        <f t="shared" si="4"/>
        <v>540.80999999999995</v>
      </c>
      <c r="IJ6" s="201">
        <f t="shared" si="4"/>
        <v>309.83999999999997</v>
      </c>
      <c r="IK6" s="201">
        <f t="shared" si="4"/>
        <v>171.26</v>
      </c>
      <c r="IL6" s="201">
        <f t="shared" si="5"/>
        <v>3657.6</v>
      </c>
      <c r="IM6" s="201">
        <f t="shared" si="5"/>
        <v>1669.44</v>
      </c>
      <c r="IN6" s="201">
        <f t="shared" si="8"/>
        <v>785021.41999999993</v>
      </c>
      <c r="IO6" s="253">
        <f t="shared" si="9"/>
        <v>0.36053104065974667</v>
      </c>
      <c r="IP6" s="253">
        <f t="shared" si="10"/>
        <v>0.34460000000000002</v>
      </c>
      <c r="IQ6" s="172">
        <v>4.4199999999999996E-2</v>
      </c>
      <c r="IR6" s="188">
        <f>IP6+IQ6+0.0002</f>
        <v>0.38900000000000001</v>
      </c>
      <c r="IS6" s="170" t="s">
        <v>296</v>
      </c>
      <c r="IT6" s="188">
        <f t="shared" si="12"/>
        <v>0.38900000000000001</v>
      </c>
    </row>
    <row r="7" spans="1:254">
      <c r="A7" s="170" t="s">
        <v>297</v>
      </c>
      <c r="B7" s="201">
        <v>13663.349999999995</v>
      </c>
      <c r="C7" s="201">
        <v>2976.46</v>
      </c>
      <c r="D7" s="201">
        <v>4768.8600000000015</v>
      </c>
      <c r="E7" s="201">
        <v>123382.22000000002</v>
      </c>
      <c r="F7" s="201">
        <v>4546.0700000000006</v>
      </c>
      <c r="G7" s="201">
        <v>43853.25</v>
      </c>
      <c r="H7" s="201">
        <v>13735.690000000004</v>
      </c>
      <c r="I7" s="201">
        <v>6639.050000000002</v>
      </c>
      <c r="J7" s="201">
        <v>14472.30999999999</v>
      </c>
      <c r="K7" s="201">
        <v>5951.08</v>
      </c>
      <c r="L7" s="201">
        <v>2680.0299999999988</v>
      </c>
      <c r="M7" s="201">
        <v>3810.23</v>
      </c>
      <c r="N7" s="201">
        <v>7559.4200000000019</v>
      </c>
      <c r="O7" s="201">
        <v>362.99999999999989</v>
      </c>
      <c r="P7" s="201">
        <v>4002.5299999999993</v>
      </c>
      <c r="Q7" s="201">
        <v>14805.940000000002</v>
      </c>
      <c r="R7" s="201">
        <v>20625.820000000003</v>
      </c>
      <c r="S7" s="201">
        <v>3505.43</v>
      </c>
      <c r="T7" s="201">
        <v>22494.809999999998</v>
      </c>
      <c r="U7" s="201">
        <v>4479.1899999999996</v>
      </c>
      <c r="V7" s="201">
        <v>46720.380000000005</v>
      </c>
      <c r="W7" s="201">
        <v>3425.1000000000008</v>
      </c>
      <c r="X7" s="201">
        <v>4467.04</v>
      </c>
      <c r="Y7" s="201">
        <v>3495.3200099999999</v>
      </c>
      <c r="Z7" s="201">
        <v>14762.960000000003</v>
      </c>
      <c r="AA7" s="201">
        <v>4702.6100000000006</v>
      </c>
      <c r="AB7" s="201">
        <v>25740.969999999998</v>
      </c>
      <c r="AC7" s="201">
        <v>9826.3899999999976</v>
      </c>
      <c r="AD7" s="201">
        <v>5864.7000000000016</v>
      </c>
      <c r="AE7" s="201">
        <v>3830.1300000000006</v>
      </c>
      <c r="AF7" s="201">
        <v>3082.58</v>
      </c>
      <c r="AG7" s="201">
        <v>11247.200000000004</v>
      </c>
      <c r="AH7" s="201">
        <v>17489.23</v>
      </c>
      <c r="AI7" s="201">
        <v>5110.4099999999989</v>
      </c>
      <c r="AJ7" s="201">
        <v>11999.16</v>
      </c>
      <c r="AK7" s="201">
        <v>4486.7200000000021</v>
      </c>
      <c r="AL7" s="201">
        <v>7024.8200000000024</v>
      </c>
      <c r="AM7" s="201">
        <v>10950.199999999995</v>
      </c>
      <c r="AN7" s="201">
        <v>26152.140000000007</v>
      </c>
      <c r="AO7" s="201">
        <v>25031.139999999996</v>
      </c>
      <c r="AP7" s="201">
        <v>5599.7299999999977</v>
      </c>
      <c r="AQ7" s="201">
        <v>473.58000000000004</v>
      </c>
      <c r="AR7" s="201">
        <v>3423.7999999999997</v>
      </c>
      <c r="AS7" s="201">
        <v>41724.200000000019</v>
      </c>
      <c r="AT7" s="201">
        <v>5013.2</v>
      </c>
      <c r="AU7" s="201">
        <v>10062.880000000001</v>
      </c>
      <c r="AV7" s="201">
        <v>7799.5500000000011</v>
      </c>
      <c r="AW7" s="201">
        <v>4912.0099999999993</v>
      </c>
      <c r="AX7" s="201">
        <v>1189.6200000000001</v>
      </c>
      <c r="AY7" s="201">
        <v>5444.76</v>
      </c>
      <c r="AZ7" s="201">
        <v>3702.35</v>
      </c>
      <c r="BA7" s="201">
        <v>11465.959999999995</v>
      </c>
      <c r="BB7" s="201">
        <v>6648.7</v>
      </c>
      <c r="BC7" s="201">
        <v>2965.3499999999995</v>
      </c>
      <c r="BD7" s="201">
        <v>31778.089999999993</v>
      </c>
      <c r="BE7" s="201">
        <v>67989.599999999948</v>
      </c>
      <c r="BF7" s="201">
        <v>108438.32000000004</v>
      </c>
      <c r="BG7" s="201">
        <v>54219.319999999985</v>
      </c>
      <c r="BH7" s="201">
        <v>21285.440000000006</v>
      </c>
      <c r="BI7" s="201">
        <v>4344.6600000000008</v>
      </c>
      <c r="BJ7" s="201">
        <v>31153.770000000004</v>
      </c>
      <c r="BK7" s="201">
        <v>7483.0699999999988</v>
      </c>
      <c r="BL7" s="201">
        <v>1723.5100000000002</v>
      </c>
      <c r="BM7" s="201">
        <v>15634.450000000003</v>
      </c>
      <c r="BN7" s="201">
        <v>11318.199979999998</v>
      </c>
      <c r="BO7" s="201">
        <v>9311.5099999999966</v>
      </c>
      <c r="BP7" s="201">
        <v>227545.35000000006</v>
      </c>
      <c r="BQ7" s="201">
        <v>9577.98</v>
      </c>
      <c r="BR7" s="201">
        <v>19210.18</v>
      </c>
      <c r="BS7" s="201">
        <v>4254.829999999999</v>
      </c>
      <c r="BT7" s="201">
        <v>41727.669999999991</v>
      </c>
      <c r="BU7" s="201">
        <v>3747.05</v>
      </c>
      <c r="BV7" s="201">
        <v>4972.2999999999984</v>
      </c>
      <c r="BW7" s="201">
        <v>9896.01</v>
      </c>
      <c r="BX7" s="201">
        <v>11080.820000000003</v>
      </c>
      <c r="BY7" s="201">
        <v>1051.21</v>
      </c>
      <c r="BZ7" s="201">
        <v>876.43999999999994</v>
      </c>
      <c r="CA7" s="201">
        <v>712.59000000000026</v>
      </c>
      <c r="CB7" s="201">
        <v>4306.4299999999994</v>
      </c>
      <c r="CC7" s="201">
        <v>6262.670000000001</v>
      </c>
      <c r="CD7" s="201">
        <v>17034.410000000007</v>
      </c>
      <c r="CE7" s="201">
        <v>14125.760000000004</v>
      </c>
      <c r="CF7" s="201">
        <f t="shared" si="6"/>
        <v>1415211.2699899999</v>
      </c>
      <c r="CH7" s="170" t="s">
        <v>297</v>
      </c>
      <c r="CI7" s="201">
        <v>7679.6299999999956</v>
      </c>
      <c r="CJ7" s="201">
        <v>3679.7900000000009</v>
      </c>
      <c r="CK7" s="201">
        <v>51041.700000000012</v>
      </c>
      <c r="CL7" s="201">
        <v>1910.94</v>
      </c>
      <c r="CM7" s="201">
        <v>33700.070000000007</v>
      </c>
      <c r="CN7" s="201">
        <v>6458.32</v>
      </c>
      <c r="CO7" s="201">
        <v>4040.58</v>
      </c>
      <c r="CP7" s="201">
        <v>1580.1799999999998</v>
      </c>
      <c r="CQ7" s="201">
        <v>1944.4299999999998</v>
      </c>
      <c r="CR7" s="201">
        <v>2382.8200000000002</v>
      </c>
      <c r="CS7" s="201">
        <v>441.48</v>
      </c>
      <c r="CT7" s="201">
        <v>935</v>
      </c>
      <c r="CU7" s="201">
        <v>7320.07</v>
      </c>
      <c r="CV7" s="201">
        <v>11446.090000000004</v>
      </c>
      <c r="CW7" s="201">
        <v>2020.4099999999999</v>
      </c>
      <c r="CX7" s="201">
        <v>9840.5</v>
      </c>
      <c r="CY7" s="201">
        <v>1817.32</v>
      </c>
      <c r="CZ7" s="201">
        <v>20519.519999999997</v>
      </c>
      <c r="DA7" s="201">
        <v>1917.8600000000001</v>
      </c>
      <c r="DB7" s="201">
        <v>1394.89</v>
      </c>
      <c r="DC7" s="201">
        <v>10565.86</v>
      </c>
      <c r="DD7" s="201">
        <v>7527.5900000000038</v>
      </c>
      <c r="DE7" s="201">
        <v>4104</v>
      </c>
      <c r="DF7" s="201">
        <v>5643.4699999999984</v>
      </c>
      <c r="DG7" s="201">
        <v>2625.2499999999995</v>
      </c>
      <c r="DH7" s="201">
        <v>1314.41</v>
      </c>
      <c r="DI7" s="201">
        <v>9230.4399999999987</v>
      </c>
      <c r="DJ7" s="201">
        <v>5153.9899999999989</v>
      </c>
      <c r="DK7" s="201">
        <v>7500.8399999999983</v>
      </c>
      <c r="DL7" s="201">
        <v>7772.3900000000012</v>
      </c>
      <c r="DM7" s="201">
        <v>2169.5799999999995</v>
      </c>
      <c r="DN7" s="201">
        <v>8328.8300000000036</v>
      </c>
      <c r="DO7" s="201">
        <v>1099.6199999999999</v>
      </c>
      <c r="DP7" s="201">
        <v>3953.6</v>
      </c>
      <c r="DQ7" s="201">
        <v>5314.0199999999995</v>
      </c>
      <c r="DR7" s="201">
        <v>19116.129999999997</v>
      </c>
      <c r="DS7" s="201">
        <v>14038.62</v>
      </c>
      <c r="DT7" s="201">
        <v>5919.25</v>
      </c>
      <c r="DU7" s="201">
        <v>530.95000000000005</v>
      </c>
      <c r="DV7" s="201">
        <v>2353.4</v>
      </c>
      <c r="DW7" s="201">
        <v>11810.650000000001</v>
      </c>
      <c r="DX7" s="201">
        <v>375.24</v>
      </c>
      <c r="DY7" s="201">
        <v>3533.7599999999998</v>
      </c>
      <c r="DZ7" s="201">
        <v>3044.21</v>
      </c>
      <c r="EA7" s="201">
        <v>1685.0900000000001</v>
      </c>
      <c r="EB7" s="201">
        <v>1714.5800000000002</v>
      </c>
      <c r="EC7" s="201">
        <v>2225.58</v>
      </c>
      <c r="ED7" s="201">
        <v>6271.9099999999971</v>
      </c>
      <c r="EE7" s="201">
        <v>3231.39</v>
      </c>
      <c r="EF7" s="201">
        <v>3760.0599999999995</v>
      </c>
      <c r="EG7" s="201">
        <v>12359.470000000001</v>
      </c>
      <c r="EH7" s="201">
        <v>36555.48000000001</v>
      </c>
      <c r="EI7" s="201">
        <v>52863.109999999993</v>
      </c>
      <c r="EJ7" s="201">
        <v>48999.74</v>
      </c>
      <c r="EK7" s="201">
        <v>5197.4700000000012</v>
      </c>
      <c r="EL7" s="201">
        <v>1296.6199999999999</v>
      </c>
      <c r="EM7" s="201">
        <v>16270.380000000001</v>
      </c>
      <c r="EN7" s="201">
        <v>6730.9800000000005</v>
      </c>
      <c r="EO7" s="201">
        <v>11053.52</v>
      </c>
      <c r="EP7" s="201">
        <v>9937.1100000000024</v>
      </c>
      <c r="EQ7" s="201">
        <v>75241.199999999983</v>
      </c>
      <c r="ER7" s="201">
        <v>4290.3999999999996</v>
      </c>
      <c r="ES7" s="201">
        <v>11054.779999999997</v>
      </c>
      <c r="ET7" s="201">
        <v>3064.87</v>
      </c>
      <c r="EU7" s="201">
        <v>24817.090000000004</v>
      </c>
      <c r="EV7" s="201">
        <v>1934.4399999999998</v>
      </c>
      <c r="EW7" s="201">
        <v>4762.5099999999993</v>
      </c>
      <c r="EX7" s="201">
        <v>3587.5299999999993</v>
      </c>
      <c r="EY7" s="201">
        <v>4711.87</v>
      </c>
      <c r="EZ7" s="201">
        <v>3108.9199999999996</v>
      </c>
      <c r="FA7" s="201">
        <v>377.37</v>
      </c>
      <c r="FB7" s="201">
        <v>276.98</v>
      </c>
      <c r="FC7" s="201">
        <v>2360.2200000000003</v>
      </c>
      <c r="FD7" s="201">
        <v>1284.0900000000001</v>
      </c>
      <c r="FE7" s="201">
        <v>-1.0499999999999972</v>
      </c>
      <c r="FF7" s="201">
        <v>-25.620000000000033</v>
      </c>
      <c r="FG7" s="201">
        <f t="shared" si="7"/>
        <v>676095.78999999992</v>
      </c>
      <c r="FI7" s="170" t="s">
        <v>297</v>
      </c>
      <c r="FJ7" s="201">
        <f t="shared" si="0"/>
        <v>392.71</v>
      </c>
      <c r="FK7" s="201">
        <f t="shared" si="0"/>
        <v>13.69</v>
      </c>
      <c r="FL7" s="201">
        <f t="shared" si="0"/>
        <v>92.94</v>
      </c>
      <c r="FM7" s="201">
        <f t="shared" si="0"/>
        <v>4744.33</v>
      </c>
      <c r="FN7" s="201">
        <f t="shared" si="0"/>
        <v>50.36</v>
      </c>
      <c r="FO7" s="201">
        <f t="shared" si="0"/>
        <v>1574.33</v>
      </c>
      <c r="FP7" s="201">
        <f t="shared" si="0"/>
        <v>605.82000000000005</v>
      </c>
      <c r="FQ7" s="201">
        <f t="shared" si="0"/>
        <v>58.74</v>
      </c>
      <c r="FR7" s="201">
        <f t="shared" si="0"/>
        <v>521</v>
      </c>
      <c r="FS7" s="201">
        <f t="shared" si="0"/>
        <v>45.82</v>
      </c>
      <c r="FT7" s="201">
        <f t="shared" si="0"/>
        <v>7.24</v>
      </c>
      <c r="FU7" s="201">
        <f t="shared" si="0"/>
        <v>27.62</v>
      </c>
      <c r="FV7" s="201">
        <f t="shared" si="0"/>
        <v>3.98</v>
      </c>
      <c r="FW7" s="201">
        <f t="shared" si="0"/>
        <v>0.32</v>
      </c>
      <c r="FX7" s="201">
        <f t="shared" si="0"/>
        <v>14.81</v>
      </c>
      <c r="FY7" s="201">
        <f t="shared" si="0"/>
        <v>26.55</v>
      </c>
      <c r="FZ7" s="201">
        <f t="shared" si="1"/>
        <v>381.66</v>
      </c>
      <c r="GA7" s="201">
        <f t="shared" si="1"/>
        <v>9.9499999999999993</v>
      </c>
      <c r="GB7" s="201">
        <f t="shared" si="1"/>
        <v>630.54</v>
      </c>
      <c r="GC7" s="201">
        <f t="shared" si="1"/>
        <v>18.89</v>
      </c>
      <c r="GD7" s="201">
        <f t="shared" si="1"/>
        <v>3348.55</v>
      </c>
      <c r="GE7" s="201">
        <f t="shared" si="1"/>
        <v>22.44</v>
      </c>
      <c r="GF7" s="201">
        <f t="shared" si="1"/>
        <v>25.79</v>
      </c>
      <c r="GG7" s="201">
        <f t="shared" si="1"/>
        <v>0</v>
      </c>
      <c r="GH7" s="201">
        <f t="shared" si="1"/>
        <v>392.31</v>
      </c>
      <c r="GI7" s="201">
        <f t="shared" si="1"/>
        <v>44.03</v>
      </c>
      <c r="GJ7" s="201">
        <f t="shared" si="1"/>
        <v>47.08</v>
      </c>
      <c r="GK7" s="201">
        <f t="shared" si="1"/>
        <v>72.22</v>
      </c>
      <c r="GL7" s="201">
        <f t="shared" si="1"/>
        <v>126.35</v>
      </c>
      <c r="GM7" s="201">
        <f t="shared" si="1"/>
        <v>177.62</v>
      </c>
      <c r="GN7" s="201">
        <f t="shared" si="1"/>
        <v>0</v>
      </c>
      <c r="GO7" s="201">
        <f t="shared" si="1"/>
        <v>367.46</v>
      </c>
      <c r="GP7" s="201">
        <f t="shared" si="2"/>
        <v>636.59</v>
      </c>
      <c r="GQ7" s="201">
        <f t="shared" si="2"/>
        <v>12.38</v>
      </c>
      <c r="GR7" s="201">
        <f t="shared" si="2"/>
        <v>164.66</v>
      </c>
      <c r="GS7" s="201">
        <f t="shared" si="2"/>
        <v>48.6</v>
      </c>
      <c r="GT7" s="201">
        <f t="shared" si="2"/>
        <v>52.7</v>
      </c>
      <c r="GU7" s="201">
        <f t="shared" si="2"/>
        <v>289.5</v>
      </c>
      <c r="GV7" s="201">
        <f t="shared" si="2"/>
        <v>642.80999999999995</v>
      </c>
      <c r="GW7" s="201">
        <f t="shared" si="2"/>
        <v>363.35</v>
      </c>
      <c r="GX7" s="201">
        <f t="shared" si="2"/>
        <v>112.89</v>
      </c>
      <c r="GY7" s="201">
        <f t="shared" si="2"/>
        <v>0</v>
      </c>
      <c r="GZ7" s="201">
        <f t="shared" si="2"/>
        <v>4.04</v>
      </c>
      <c r="HA7" s="201">
        <f t="shared" si="2"/>
        <v>58.89</v>
      </c>
      <c r="HB7" s="201">
        <f t="shared" si="2"/>
        <v>8.08</v>
      </c>
      <c r="HC7" s="201">
        <f t="shared" si="2"/>
        <v>56.35</v>
      </c>
      <c r="HD7" s="201">
        <f t="shared" si="2"/>
        <v>74.8</v>
      </c>
      <c r="HE7" s="201">
        <f t="shared" si="2"/>
        <v>32.619999999999997</v>
      </c>
      <c r="HF7" s="201">
        <f t="shared" si="3"/>
        <v>36.22</v>
      </c>
      <c r="HG7" s="201">
        <f t="shared" si="3"/>
        <v>51.55</v>
      </c>
      <c r="HH7" s="201">
        <f t="shared" si="3"/>
        <v>53.35</v>
      </c>
      <c r="HI7" s="201">
        <f t="shared" si="3"/>
        <v>244.78</v>
      </c>
      <c r="HJ7" s="201">
        <f t="shared" si="3"/>
        <v>77.06</v>
      </c>
      <c r="HK7" s="201">
        <f t="shared" si="3"/>
        <v>0</v>
      </c>
      <c r="HL7" s="201">
        <f t="shared" si="3"/>
        <v>741.51</v>
      </c>
      <c r="HM7" s="201">
        <f t="shared" si="3"/>
        <v>7558.61</v>
      </c>
      <c r="HN7" s="201">
        <f t="shared" si="3"/>
        <v>7032.74</v>
      </c>
      <c r="HO7" s="201">
        <f t="shared" si="3"/>
        <v>1021.87</v>
      </c>
      <c r="HP7" s="201">
        <f t="shared" si="3"/>
        <v>545.54999999999995</v>
      </c>
      <c r="HQ7" s="201">
        <f t="shared" si="3"/>
        <v>13.54</v>
      </c>
      <c r="HR7" s="201">
        <f t="shared" si="3"/>
        <v>588.05999999999995</v>
      </c>
      <c r="HS7" s="201">
        <f t="shared" si="3"/>
        <v>208.95</v>
      </c>
      <c r="HT7" s="201">
        <f t="shared" si="3"/>
        <v>3.79</v>
      </c>
      <c r="HU7" s="201">
        <f t="shared" si="3"/>
        <v>208.17</v>
      </c>
      <c r="HV7" s="201">
        <f t="shared" si="4"/>
        <v>1534.63</v>
      </c>
      <c r="HW7" s="201">
        <f t="shared" si="4"/>
        <v>395.74</v>
      </c>
      <c r="HX7" s="201">
        <f t="shared" si="4"/>
        <v>6146.57</v>
      </c>
      <c r="HY7" s="201">
        <f t="shared" si="4"/>
        <v>113.72</v>
      </c>
      <c r="HZ7" s="201">
        <f t="shared" si="4"/>
        <v>877.68</v>
      </c>
      <c r="IA7" s="201">
        <f t="shared" si="4"/>
        <v>13.18</v>
      </c>
      <c r="IB7" s="201">
        <f t="shared" si="4"/>
        <v>119.78</v>
      </c>
      <c r="IC7" s="201">
        <f t="shared" si="4"/>
        <v>10.79</v>
      </c>
      <c r="ID7" s="201">
        <f t="shared" si="4"/>
        <v>39.909999999999997</v>
      </c>
      <c r="IE7" s="201">
        <f t="shared" si="4"/>
        <v>172.59</v>
      </c>
      <c r="IF7" s="201">
        <f t="shared" si="4"/>
        <v>197.41</v>
      </c>
      <c r="IG7" s="201">
        <f t="shared" si="4"/>
        <v>0</v>
      </c>
      <c r="IH7" s="201">
        <f t="shared" si="4"/>
        <v>0</v>
      </c>
      <c r="II7" s="201">
        <f t="shared" si="4"/>
        <v>1.88</v>
      </c>
      <c r="IJ7" s="201">
        <f t="shared" si="4"/>
        <v>18.670000000000002</v>
      </c>
      <c r="IK7" s="201">
        <f t="shared" si="4"/>
        <v>3.02</v>
      </c>
      <c r="IL7" s="201">
        <f t="shared" si="5"/>
        <v>177.15</v>
      </c>
      <c r="IM7" s="201">
        <f t="shared" si="5"/>
        <v>79.099999999999994</v>
      </c>
      <c r="IN7" s="201">
        <f t="shared" si="8"/>
        <v>44690.979999999989</v>
      </c>
      <c r="IO7" s="253">
        <f t="shared" si="9"/>
        <v>2.0524899215493921E-2</v>
      </c>
      <c r="IP7" s="253">
        <f t="shared" si="10"/>
        <v>1.9599999999999999E-2</v>
      </c>
      <c r="IR7" s="172">
        <f t="shared" si="11"/>
        <v>1.9599999999999999E-2</v>
      </c>
      <c r="IS7" s="170" t="s">
        <v>297</v>
      </c>
      <c r="IT7" s="172">
        <f t="shared" si="12"/>
        <v>1.9599999999999999E-2</v>
      </c>
    </row>
    <row r="8" spans="1:254">
      <c r="A8" s="170" t="s">
        <v>298</v>
      </c>
      <c r="B8" s="201">
        <v>114242.62000000001</v>
      </c>
      <c r="C8" s="201">
        <v>24847.710000000006</v>
      </c>
      <c r="D8" s="201">
        <v>53165.769999999982</v>
      </c>
      <c r="E8" s="201">
        <v>576931.63999999978</v>
      </c>
      <c r="F8" s="201">
        <v>74216.600000000006</v>
      </c>
      <c r="G8" s="201">
        <v>128370.63000000003</v>
      </c>
      <c r="H8" s="201">
        <v>140727.75</v>
      </c>
      <c r="I8" s="201">
        <v>86594.540000000023</v>
      </c>
      <c r="J8" s="201">
        <v>166352.94999999998</v>
      </c>
      <c r="K8" s="201">
        <v>53776.839999999967</v>
      </c>
      <c r="L8" s="201">
        <v>22253.75</v>
      </c>
      <c r="M8" s="201">
        <v>31805.269999999993</v>
      </c>
      <c r="N8" s="201">
        <v>75942.529999999984</v>
      </c>
      <c r="O8" s="201">
        <v>5736.3199999999988</v>
      </c>
      <c r="P8" s="201">
        <v>40267.18</v>
      </c>
      <c r="Q8" s="201">
        <v>204324.49000000005</v>
      </c>
      <c r="R8" s="201">
        <v>184626.64</v>
      </c>
      <c r="S8" s="201">
        <v>29120.600000000002</v>
      </c>
      <c r="T8" s="201">
        <v>337657.64999999997</v>
      </c>
      <c r="U8" s="201">
        <v>48392.480000000003</v>
      </c>
      <c r="V8" s="201">
        <v>533746.18999999983</v>
      </c>
      <c r="W8" s="201">
        <v>32050.41</v>
      </c>
      <c r="X8" s="201">
        <v>41403.800000000003</v>
      </c>
      <c r="Y8" s="201">
        <v>45970.329989999998</v>
      </c>
      <c r="Z8" s="201">
        <v>188368.69000000009</v>
      </c>
      <c r="AA8" s="201">
        <v>51107.929999999978</v>
      </c>
      <c r="AB8" s="201">
        <v>475215.59</v>
      </c>
      <c r="AC8" s="201">
        <v>107239.98000000003</v>
      </c>
      <c r="AD8" s="201">
        <v>77194.650000000009</v>
      </c>
      <c r="AE8" s="201">
        <v>74672.72</v>
      </c>
      <c r="AF8" s="201">
        <v>29893.02</v>
      </c>
      <c r="AG8" s="201">
        <v>108670.81999999996</v>
      </c>
      <c r="AH8" s="201">
        <v>172374.25000000006</v>
      </c>
      <c r="AI8" s="201">
        <v>158169.75000000003</v>
      </c>
      <c r="AJ8" s="201">
        <v>221637.44999999998</v>
      </c>
      <c r="AK8" s="201">
        <v>50045.910000000011</v>
      </c>
      <c r="AL8" s="201">
        <v>126039.88</v>
      </c>
      <c r="AM8" s="201">
        <v>94996.260000000009</v>
      </c>
      <c r="AN8" s="201">
        <v>185854.91000000006</v>
      </c>
      <c r="AO8" s="201">
        <v>178327.57999999987</v>
      </c>
      <c r="AP8" s="201">
        <v>71679.639999999985</v>
      </c>
      <c r="AQ8" s="201">
        <v>5942.5800000000008</v>
      </c>
      <c r="AR8" s="201">
        <v>365036.39999999997</v>
      </c>
      <c r="AS8" s="201">
        <v>302510.87</v>
      </c>
      <c r="AT8" s="201">
        <v>139084.08000000005</v>
      </c>
      <c r="AU8" s="201">
        <v>51222.280000000013</v>
      </c>
      <c r="AV8" s="201">
        <v>64831.860000000008</v>
      </c>
      <c r="AW8" s="201">
        <v>48267.400000000009</v>
      </c>
      <c r="AX8" s="201">
        <v>9648.9799999999977</v>
      </c>
      <c r="AY8" s="201">
        <v>45091.639999999978</v>
      </c>
      <c r="AZ8" s="201">
        <v>47402.740000000005</v>
      </c>
      <c r="BA8" s="201">
        <v>146853.41000000003</v>
      </c>
      <c r="BB8" s="201">
        <v>85202.45</v>
      </c>
      <c r="BC8" s="201">
        <v>37717.520000000004</v>
      </c>
      <c r="BD8" s="201">
        <v>381346.89</v>
      </c>
      <c r="BE8" s="201">
        <v>653197.99</v>
      </c>
      <c r="BF8" s="201">
        <v>362174.32000000018</v>
      </c>
      <c r="BG8" s="201">
        <v>180322.19</v>
      </c>
      <c r="BH8" s="201">
        <v>132960.67999999988</v>
      </c>
      <c r="BI8" s="201">
        <v>35889.83</v>
      </c>
      <c r="BJ8" s="201">
        <v>410855.72999999981</v>
      </c>
      <c r="BK8" s="201">
        <v>61946.43</v>
      </c>
      <c r="BL8" s="201">
        <v>16900.440000000002</v>
      </c>
      <c r="BM8" s="201">
        <v>154026.64000000001</v>
      </c>
      <c r="BN8" s="201">
        <v>184326.50001000008</v>
      </c>
      <c r="BO8" s="201">
        <v>91927.64</v>
      </c>
      <c r="BP8" s="201">
        <v>358365.03</v>
      </c>
      <c r="BQ8" s="201">
        <v>16733.869999999992</v>
      </c>
      <c r="BR8" s="201">
        <v>408199.30000000016</v>
      </c>
      <c r="BS8" s="201">
        <v>47028.08</v>
      </c>
      <c r="BT8" s="201">
        <v>286095.93999999994</v>
      </c>
      <c r="BU8" s="201">
        <v>47879.63</v>
      </c>
      <c r="BV8" s="201">
        <v>43897.170000000013</v>
      </c>
      <c r="BW8" s="201">
        <v>86016.010000000024</v>
      </c>
      <c r="BX8" s="201">
        <v>143626.39000000001</v>
      </c>
      <c r="BY8" s="201">
        <v>8602.9199999999983</v>
      </c>
      <c r="BZ8" s="201">
        <v>11389.609999999999</v>
      </c>
      <c r="CA8" s="201">
        <v>68115.299999999988</v>
      </c>
      <c r="CB8" s="201">
        <v>35707.150000000009</v>
      </c>
      <c r="CC8" s="201">
        <v>116085.95000000007</v>
      </c>
      <c r="CD8" s="201">
        <v>294209.44999999995</v>
      </c>
      <c r="CE8" s="201">
        <v>145120.8599999999</v>
      </c>
      <c r="CF8" s="201">
        <f t="shared" si="6"/>
        <v>11555773.870000003</v>
      </c>
      <c r="CH8" s="170" t="s">
        <v>298</v>
      </c>
      <c r="CI8" s="201">
        <v>63060.539999999964</v>
      </c>
      <c r="CJ8" s="201">
        <v>34612.129999999997</v>
      </c>
      <c r="CK8" s="201">
        <v>287404.81000000011</v>
      </c>
      <c r="CL8" s="201">
        <v>46133.090000000004</v>
      </c>
      <c r="CM8" s="201">
        <v>88412.830000000104</v>
      </c>
      <c r="CN8" s="201">
        <v>51620.38</v>
      </c>
      <c r="CO8" s="201">
        <v>52893.960000000006</v>
      </c>
      <c r="CP8" s="201">
        <v>12660.86</v>
      </c>
      <c r="CQ8" s="201">
        <v>15855.59</v>
      </c>
      <c r="CR8" s="201">
        <v>18997.200000000004</v>
      </c>
      <c r="CS8" s="201">
        <v>4309.33</v>
      </c>
      <c r="CT8" s="201">
        <v>7493.4699999999993</v>
      </c>
      <c r="CU8" s="201">
        <v>85315.59</v>
      </c>
      <c r="CV8" s="201">
        <v>119510.98999999993</v>
      </c>
      <c r="CW8" s="201">
        <v>16160.300000000001</v>
      </c>
      <c r="CX8" s="201">
        <v>228275.74000000008</v>
      </c>
      <c r="CY8" s="201">
        <v>23052.179999999997</v>
      </c>
      <c r="CZ8" s="201">
        <v>265366.86000000004</v>
      </c>
      <c r="DA8" s="201">
        <v>19678.11</v>
      </c>
      <c r="DB8" s="201">
        <v>12237.39</v>
      </c>
      <c r="DC8" s="201">
        <v>140152.03</v>
      </c>
      <c r="DD8" s="201">
        <v>95161.710000000021</v>
      </c>
      <c r="DE8" s="201">
        <v>35106.119999999995</v>
      </c>
      <c r="DF8" s="201">
        <v>265710.70000000007</v>
      </c>
      <c r="DG8" s="201">
        <v>34827.649999999994</v>
      </c>
      <c r="DH8" s="201">
        <v>17559.86</v>
      </c>
      <c r="DI8" s="201">
        <v>122419.12000000001</v>
      </c>
      <c r="DJ8" s="201">
        <v>53029.769999999982</v>
      </c>
      <c r="DK8" s="201">
        <v>77011.86</v>
      </c>
      <c r="DL8" s="201">
        <v>96156.64</v>
      </c>
      <c r="DM8" s="201">
        <v>82209.08</v>
      </c>
      <c r="DN8" s="201">
        <v>153354.06000000003</v>
      </c>
      <c r="DO8" s="201">
        <v>26630.089999999997</v>
      </c>
      <c r="DP8" s="201">
        <v>67250.69</v>
      </c>
      <c r="DQ8" s="201">
        <v>67724.899999999994</v>
      </c>
      <c r="DR8" s="201">
        <v>124281.98000000001</v>
      </c>
      <c r="DS8" s="201">
        <v>114926.15000000001</v>
      </c>
      <c r="DT8" s="201">
        <v>75092.47</v>
      </c>
      <c r="DU8" s="201">
        <v>6707.35</v>
      </c>
      <c r="DV8" s="201">
        <v>220764.20000000004</v>
      </c>
      <c r="DW8" s="201">
        <v>212062.48999999996</v>
      </c>
      <c r="DX8" s="201">
        <v>17854.189999999999</v>
      </c>
      <c r="DY8" s="201">
        <v>28393.48</v>
      </c>
      <c r="DZ8" s="201">
        <v>29985.160000000003</v>
      </c>
      <c r="EA8" s="201">
        <v>13439.45</v>
      </c>
      <c r="EB8" s="201">
        <v>13734.239999999998</v>
      </c>
      <c r="EC8" s="201">
        <v>28226.019999999997</v>
      </c>
      <c r="ED8" s="201">
        <v>79569.929999999949</v>
      </c>
      <c r="EE8" s="201">
        <v>41004.090000000004</v>
      </c>
      <c r="EF8" s="201">
        <v>47961.30999999999</v>
      </c>
      <c r="EG8" s="201">
        <v>177957.89999999994</v>
      </c>
      <c r="EH8" s="201">
        <v>333384.41000000009</v>
      </c>
      <c r="EI8" s="201">
        <v>228548.32000000007</v>
      </c>
      <c r="EJ8" s="201">
        <v>166379.61000000004</v>
      </c>
      <c r="EK8" s="201">
        <v>76048.83</v>
      </c>
      <c r="EL8" s="201">
        <v>10009.790000000003</v>
      </c>
      <c r="EM8" s="201">
        <v>224997.14999999991</v>
      </c>
      <c r="EN8" s="201">
        <v>53888.999999999985</v>
      </c>
      <c r="EO8" s="201">
        <v>109043.86</v>
      </c>
      <c r="EP8" s="201">
        <v>169035.11999999994</v>
      </c>
      <c r="EQ8" s="201">
        <v>308952.52</v>
      </c>
      <c r="ER8" s="201">
        <v>9073.1999999999989</v>
      </c>
      <c r="ES8" s="201">
        <v>239642.61999999994</v>
      </c>
      <c r="ET8" s="201">
        <v>29470.019999999997</v>
      </c>
      <c r="EU8" s="201">
        <v>176087.82999999996</v>
      </c>
      <c r="EV8" s="201">
        <v>24429.169999999995</v>
      </c>
      <c r="EW8" s="201">
        <v>37838.26</v>
      </c>
      <c r="EX8" s="201">
        <v>30024.560000000012</v>
      </c>
      <c r="EY8" s="201">
        <v>62551.849999999991</v>
      </c>
      <c r="EZ8" s="201">
        <v>24888.04</v>
      </c>
      <c r="FA8" s="201">
        <v>4971.3799999999992</v>
      </c>
      <c r="FB8" s="201">
        <v>39852.57</v>
      </c>
      <c r="FC8" s="201">
        <v>18887.469999999998</v>
      </c>
      <c r="FD8" s="201">
        <v>217675.66</v>
      </c>
      <c r="FE8" s="201">
        <v>7.8799999999999955</v>
      </c>
      <c r="FF8" s="201">
        <v>-277.06999999999971</v>
      </c>
      <c r="FG8" s="201">
        <f t="shared" si="7"/>
        <v>6614728.0899999989</v>
      </c>
      <c r="FI8" s="170" t="s">
        <v>298</v>
      </c>
      <c r="FJ8" s="201">
        <f t="shared" si="0"/>
        <v>3262.38</v>
      </c>
      <c r="FK8" s="201">
        <f t="shared" si="0"/>
        <v>114.3</v>
      </c>
      <c r="FL8" s="201">
        <f t="shared" si="0"/>
        <v>965.56</v>
      </c>
      <c r="FM8" s="201">
        <f t="shared" si="0"/>
        <v>23509.95</v>
      </c>
      <c r="FN8" s="201">
        <f t="shared" si="0"/>
        <v>938.73</v>
      </c>
      <c r="FO8" s="201">
        <f t="shared" si="0"/>
        <v>4400.7</v>
      </c>
      <c r="FP8" s="201">
        <f t="shared" si="0"/>
        <v>5770.44</v>
      </c>
      <c r="FQ8" s="201">
        <f t="shared" si="0"/>
        <v>767.19</v>
      </c>
      <c r="FR8" s="201">
        <f t="shared" si="0"/>
        <v>5988.71</v>
      </c>
      <c r="FS8" s="201">
        <f t="shared" si="0"/>
        <v>414.08</v>
      </c>
      <c r="FT8" s="201">
        <f t="shared" si="0"/>
        <v>59.35</v>
      </c>
      <c r="FU8" s="201">
        <f t="shared" si="0"/>
        <v>228.77</v>
      </c>
      <c r="FV8" s="201">
        <f t="shared" si="0"/>
        <v>37.979999999999997</v>
      </c>
      <c r="FW8" s="201">
        <f t="shared" si="0"/>
        <v>4.0199999999999996</v>
      </c>
      <c r="FX8" s="201">
        <f t="shared" si="0"/>
        <v>143.28</v>
      </c>
      <c r="FY8" s="201">
        <f t="shared" si="0"/>
        <v>347.57</v>
      </c>
      <c r="FZ8" s="201">
        <f t="shared" si="1"/>
        <v>3619.24</v>
      </c>
      <c r="GA8" s="201">
        <f t="shared" si="1"/>
        <v>81.510000000000005</v>
      </c>
      <c r="GB8" s="201">
        <f t="shared" si="1"/>
        <v>11035.7</v>
      </c>
      <c r="GC8" s="201">
        <f t="shared" si="1"/>
        <v>214.33</v>
      </c>
      <c r="GD8" s="201">
        <f t="shared" si="1"/>
        <v>39795.83</v>
      </c>
      <c r="GE8" s="201">
        <f t="shared" si="1"/>
        <v>217.26</v>
      </c>
      <c r="GF8" s="201">
        <f t="shared" si="1"/>
        <v>236.02</v>
      </c>
      <c r="GG8" s="201">
        <f t="shared" si="1"/>
        <v>0</v>
      </c>
      <c r="GH8" s="201">
        <f t="shared" si="1"/>
        <v>4990.1400000000003</v>
      </c>
      <c r="GI8" s="201">
        <f t="shared" si="1"/>
        <v>431.07</v>
      </c>
      <c r="GJ8" s="201">
        <f t="shared" si="1"/>
        <v>1111.3900000000001</v>
      </c>
      <c r="GK8" s="201">
        <f t="shared" si="1"/>
        <v>823.99</v>
      </c>
      <c r="GL8" s="201">
        <f t="shared" si="1"/>
        <v>1667.68</v>
      </c>
      <c r="GM8" s="201">
        <f t="shared" si="1"/>
        <v>2680.45</v>
      </c>
      <c r="GN8" s="201">
        <f t="shared" si="1"/>
        <v>0</v>
      </c>
      <c r="GO8" s="201">
        <f t="shared" si="1"/>
        <v>3639.38</v>
      </c>
      <c r="GP8" s="201">
        <f t="shared" si="2"/>
        <v>6766.98</v>
      </c>
      <c r="GQ8" s="201">
        <f t="shared" si="2"/>
        <v>408.64</v>
      </c>
      <c r="GR8" s="201">
        <f t="shared" si="2"/>
        <v>3037.43</v>
      </c>
      <c r="GS8" s="201">
        <f t="shared" si="2"/>
        <v>667.08</v>
      </c>
      <c r="GT8" s="201">
        <f t="shared" si="2"/>
        <v>927.79</v>
      </c>
      <c r="GU8" s="201">
        <f t="shared" si="2"/>
        <v>2896.44</v>
      </c>
      <c r="GV8" s="201">
        <f t="shared" si="2"/>
        <v>4403.9399999999996</v>
      </c>
      <c r="GW8" s="201">
        <f t="shared" si="2"/>
        <v>2727.26</v>
      </c>
      <c r="GX8" s="201">
        <f t="shared" si="2"/>
        <v>1438.37</v>
      </c>
      <c r="GY8" s="201">
        <f t="shared" si="2"/>
        <v>0</v>
      </c>
      <c r="GZ8" s="201">
        <f t="shared" si="2"/>
        <v>410.06</v>
      </c>
      <c r="HA8" s="201">
        <f t="shared" si="2"/>
        <v>566.03</v>
      </c>
      <c r="HB8" s="201">
        <f t="shared" si="2"/>
        <v>235.41</v>
      </c>
      <c r="HC8" s="201">
        <f t="shared" si="2"/>
        <v>286.83999999999997</v>
      </c>
      <c r="HD8" s="201">
        <f t="shared" si="2"/>
        <v>615.29</v>
      </c>
      <c r="HE8" s="201">
        <f t="shared" si="2"/>
        <v>320.83999999999997</v>
      </c>
      <c r="HF8" s="201">
        <f t="shared" si="3"/>
        <v>290.91000000000003</v>
      </c>
      <c r="HG8" s="201">
        <f t="shared" si="3"/>
        <v>423.55</v>
      </c>
      <c r="HH8" s="201">
        <f t="shared" si="3"/>
        <v>680.66</v>
      </c>
      <c r="HI8" s="201">
        <f t="shared" si="3"/>
        <v>3124.64</v>
      </c>
      <c r="HJ8" s="201">
        <f t="shared" si="3"/>
        <v>984.41</v>
      </c>
      <c r="HK8" s="201">
        <f t="shared" si="3"/>
        <v>0</v>
      </c>
      <c r="HL8" s="201">
        <f t="shared" si="3"/>
        <v>9396.32</v>
      </c>
      <c r="HM8" s="201">
        <f t="shared" si="3"/>
        <v>71329.91</v>
      </c>
      <c r="HN8" s="201">
        <f t="shared" si="3"/>
        <v>25755.51</v>
      </c>
      <c r="HO8" s="201">
        <f t="shared" si="3"/>
        <v>3432.35</v>
      </c>
      <c r="HP8" s="201">
        <f t="shared" si="3"/>
        <v>4305.6000000000004</v>
      </c>
      <c r="HQ8" s="201">
        <f t="shared" si="3"/>
        <v>110.16</v>
      </c>
      <c r="HR8" s="201">
        <f t="shared" si="3"/>
        <v>7884.58</v>
      </c>
      <c r="HS8" s="201">
        <f t="shared" si="3"/>
        <v>1702.78</v>
      </c>
      <c r="HT8" s="201">
        <f t="shared" si="3"/>
        <v>37.18</v>
      </c>
      <c r="HU8" s="201">
        <f t="shared" si="3"/>
        <v>2051.9499999999998</v>
      </c>
      <c r="HV8" s="201">
        <f t="shared" si="4"/>
        <v>25512.71</v>
      </c>
      <c r="HW8" s="201">
        <f t="shared" si="4"/>
        <v>3906.92</v>
      </c>
      <c r="HX8" s="201">
        <f t="shared" si="4"/>
        <v>13546.55</v>
      </c>
      <c r="HY8" s="201">
        <f t="shared" si="4"/>
        <v>211.62</v>
      </c>
      <c r="HZ8" s="201">
        <f t="shared" si="4"/>
        <v>18787.419999999998</v>
      </c>
      <c r="IA8" s="201">
        <f t="shared" si="4"/>
        <v>137.69999999999999</v>
      </c>
      <c r="IB8" s="201">
        <f t="shared" si="4"/>
        <v>831.93</v>
      </c>
      <c r="IC8" s="201">
        <f t="shared" si="4"/>
        <v>137.38999999999999</v>
      </c>
      <c r="ID8" s="201">
        <f t="shared" si="4"/>
        <v>335.12</v>
      </c>
      <c r="IE8" s="201">
        <f t="shared" si="4"/>
        <v>1485.32</v>
      </c>
      <c r="IF8" s="201">
        <f t="shared" si="4"/>
        <v>2577.23</v>
      </c>
      <c r="IG8" s="201">
        <f t="shared" si="4"/>
        <v>0</v>
      </c>
      <c r="IH8" s="201">
        <f t="shared" si="4"/>
        <v>0</v>
      </c>
      <c r="II8" s="201">
        <f t="shared" si="4"/>
        <v>205.14</v>
      </c>
      <c r="IJ8" s="201">
        <f t="shared" si="4"/>
        <v>152.86000000000001</v>
      </c>
      <c r="IK8" s="201">
        <f t="shared" si="4"/>
        <v>133.5</v>
      </c>
      <c r="IL8" s="201">
        <f t="shared" si="5"/>
        <v>3059.86</v>
      </c>
      <c r="IM8" s="201">
        <f t="shared" si="5"/>
        <v>812.68</v>
      </c>
      <c r="IN8" s="201">
        <f t="shared" si="8"/>
        <v>346549.86</v>
      </c>
      <c r="IO8" s="253">
        <f t="shared" si="9"/>
        <v>0.15915741721581242</v>
      </c>
      <c r="IP8" s="253">
        <f t="shared" si="10"/>
        <v>0.15210000000000001</v>
      </c>
      <c r="IR8" s="172">
        <f t="shared" si="11"/>
        <v>0.15210000000000001</v>
      </c>
      <c r="IS8" s="170" t="s">
        <v>298</v>
      </c>
      <c r="IT8" s="172">
        <f t="shared" si="12"/>
        <v>0.15210000000000001</v>
      </c>
    </row>
    <row r="9" spans="1:254">
      <c r="A9" s="170" t="s">
        <v>299</v>
      </c>
      <c r="B9" s="201">
        <v>67164.850000000035</v>
      </c>
      <c r="C9" s="201">
        <v>14519.230000000001</v>
      </c>
      <c r="D9" s="201">
        <v>26697.25</v>
      </c>
      <c r="E9" s="201">
        <v>555148.6100000001</v>
      </c>
      <c r="F9" s="201">
        <v>63864.189999999973</v>
      </c>
      <c r="G9" s="201">
        <v>88334.399999999994</v>
      </c>
      <c r="H9" s="201">
        <v>76118.45</v>
      </c>
      <c r="I9" s="201">
        <v>51559.469999999994</v>
      </c>
      <c r="J9" s="201">
        <v>88514.05</v>
      </c>
      <c r="K9" s="201">
        <v>31294.55</v>
      </c>
      <c r="L9" s="201">
        <v>12913.660000000002</v>
      </c>
      <c r="M9" s="201">
        <v>18421.740000000002</v>
      </c>
      <c r="N9" s="201">
        <v>38199.96</v>
      </c>
      <c r="O9" s="201">
        <v>4643.41</v>
      </c>
      <c r="P9" s="201">
        <v>22016.77</v>
      </c>
      <c r="Q9" s="201">
        <v>127282.96000000008</v>
      </c>
      <c r="R9" s="201">
        <v>103905.51000000004</v>
      </c>
      <c r="S9" s="201">
        <v>16909.270000000004</v>
      </c>
      <c r="T9" s="201">
        <v>168629.65999999995</v>
      </c>
      <c r="U9" s="201">
        <v>34138.939999999995</v>
      </c>
      <c r="V9" s="201">
        <v>303869.48000000016</v>
      </c>
      <c r="W9" s="201">
        <v>16890</v>
      </c>
      <c r="X9" s="201">
        <v>23042.000000000011</v>
      </c>
      <c r="Y9" s="201">
        <v>22926.699989999997</v>
      </c>
      <c r="Z9" s="201">
        <v>114607.03</v>
      </c>
      <c r="AA9" s="201">
        <v>33056.409999999989</v>
      </c>
      <c r="AB9" s="201">
        <v>277199.0400000001</v>
      </c>
      <c r="AC9" s="201">
        <v>54646.67</v>
      </c>
      <c r="AD9" s="201">
        <v>38823.82</v>
      </c>
      <c r="AE9" s="201">
        <v>44229.130000000005</v>
      </c>
      <c r="AF9" s="201">
        <v>15610.690000000002</v>
      </c>
      <c r="AG9" s="201">
        <v>56224.05</v>
      </c>
      <c r="AH9" s="201">
        <v>86689.090000000084</v>
      </c>
      <c r="AI9" s="201">
        <v>39606.25</v>
      </c>
      <c r="AJ9" s="201">
        <v>154381.56</v>
      </c>
      <c r="AK9" s="201">
        <v>22917.970000000005</v>
      </c>
      <c r="AL9" s="201">
        <v>125985.29000000002</v>
      </c>
      <c r="AM9" s="201">
        <v>53711.009999999987</v>
      </c>
      <c r="AN9" s="201">
        <v>107673.93000000001</v>
      </c>
      <c r="AO9" s="201">
        <v>125289.90999999996</v>
      </c>
      <c r="AP9" s="201">
        <v>43369.490000000005</v>
      </c>
      <c r="AQ9" s="201">
        <v>3588.9100000000017</v>
      </c>
      <c r="AR9" s="201">
        <v>316882.72999999986</v>
      </c>
      <c r="AS9" s="201">
        <v>166988.99000000008</v>
      </c>
      <c r="AT9" s="201">
        <v>97638.37000000001</v>
      </c>
      <c r="AU9" s="201">
        <v>40373.120000000003</v>
      </c>
      <c r="AV9" s="201">
        <v>37675.040000000001</v>
      </c>
      <c r="AW9" s="201">
        <v>26723.040000000001</v>
      </c>
      <c r="AX9" s="201">
        <v>5429.79</v>
      </c>
      <c r="AY9" s="201">
        <v>26414.040000000008</v>
      </c>
      <c r="AZ9" s="201">
        <v>28682.51</v>
      </c>
      <c r="BA9" s="201">
        <v>88862.910000000047</v>
      </c>
      <c r="BB9" s="201">
        <v>51561.399999999994</v>
      </c>
      <c r="BC9" s="201">
        <v>23360.940000000006</v>
      </c>
      <c r="BD9" s="201">
        <v>201177.64000000013</v>
      </c>
      <c r="BE9" s="201">
        <v>515708.97999999963</v>
      </c>
      <c r="BF9" s="201">
        <v>215484.41998999999</v>
      </c>
      <c r="BG9" s="201">
        <v>121999.65000000004</v>
      </c>
      <c r="BH9" s="201">
        <v>84527.339999999938</v>
      </c>
      <c r="BI9" s="201">
        <v>20888.59</v>
      </c>
      <c r="BJ9" s="201">
        <v>211795.19000000012</v>
      </c>
      <c r="BK9" s="201">
        <v>35806.32</v>
      </c>
      <c r="BL9" s="201">
        <v>10342.980000000001</v>
      </c>
      <c r="BM9" s="201">
        <v>89609.75999999998</v>
      </c>
      <c r="BN9" s="201">
        <v>73647.440009999991</v>
      </c>
      <c r="BO9" s="201">
        <v>54675.040000000001</v>
      </c>
      <c r="BP9" s="201">
        <v>206936.6</v>
      </c>
      <c r="BQ9" s="201">
        <v>8997.1700000000037</v>
      </c>
      <c r="BR9" s="201">
        <v>383143.44000000018</v>
      </c>
      <c r="BS9" s="201">
        <v>41492.359999999979</v>
      </c>
      <c r="BT9" s="201">
        <v>141173.81000000003</v>
      </c>
      <c r="BU9" s="201">
        <v>28970.17</v>
      </c>
      <c r="BV9" s="201">
        <v>24826.560000000005</v>
      </c>
      <c r="BW9" s="201">
        <v>49256.410000000011</v>
      </c>
      <c r="BX9" s="201">
        <v>72742.539999999994</v>
      </c>
      <c r="BY9" s="201">
        <v>4896.2300000000005</v>
      </c>
      <c r="BZ9" s="201">
        <v>5761.6100000000024</v>
      </c>
      <c r="CA9" s="201">
        <v>69008.53</v>
      </c>
      <c r="CB9" s="201">
        <v>20686.389999999996</v>
      </c>
      <c r="CC9" s="201">
        <v>49348.24</v>
      </c>
      <c r="CD9" s="201">
        <v>125254.06</v>
      </c>
      <c r="CE9" s="201">
        <v>84447.930000000124</v>
      </c>
      <c r="CF9" s="201">
        <f t="shared" si="6"/>
        <v>7237813.6399900028</v>
      </c>
      <c r="CH9" s="170" t="s">
        <v>299</v>
      </c>
      <c r="CI9" s="201">
        <v>35393.71</v>
      </c>
      <c r="CJ9" s="201">
        <v>16906.579999999998</v>
      </c>
      <c r="CK9" s="201">
        <v>307312.33000000013</v>
      </c>
      <c r="CL9" s="201">
        <v>35536.590000000004</v>
      </c>
      <c r="CM9" s="201">
        <v>63266.55999999999</v>
      </c>
      <c r="CN9" s="201">
        <v>29145.989999999998</v>
      </c>
      <c r="CO9" s="201">
        <v>27690.05</v>
      </c>
      <c r="CP9" s="201">
        <v>7153.2900000000009</v>
      </c>
      <c r="CQ9" s="201">
        <v>8799.83</v>
      </c>
      <c r="CR9" s="201">
        <v>10716.789999999999</v>
      </c>
      <c r="CS9" s="201">
        <v>2143.96</v>
      </c>
      <c r="CT9" s="201">
        <v>4234</v>
      </c>
      <c r="CU9" s="201">
        <v>50902.73000000001</v>
      </c>
      <c r="CV9" s="201">
        <v>52716.700000000012</v>
      </c>
      <c r="CW9" s="201">
        <v>9126.09</v>
      </c>
      <c r="CX9" s="201">
        <v>90948.780000000013</v>
      </c>
      <c r="CY9" s="201">
        <v>13670.480000000003</v>
      </c>
      <c r="CZ9" s="201">
        <v>145146.02999999997</v>
      </c>
      <c r="DA9" s="201">
        <v>10397.5</v>
      </c>
      <c r="DB9" s="201">
        <v>6695.99</v>
      </c>
      <c r="DC9" s="201">
        <v>68868.3</v>
      </c>
      <c r="DD9" s="201">
        <v>60035.669999999976</v>
      </c>
      <c r="DE9" s="201">
        <v>19315.46</v>
      </c>
      <c r="DF9" s="201">
        <v>150885.74000000005</v>
      </c>
      <c r="DG9" s="201">
        <v>17127.95</v>
      </c>
      <c r="DH9" s="201">
        <v>8562.08</v>
      </c>
      <c r="DI9" s="201">
        <v>60192.88</v>
      </c>
      <c r="DJ9" s="201">
        <v>27681.74</v>
      </c>
      <c r="DK9" s="201">
        <v>39975.179999999986</v>
      </c>
      <c r="DL9" s="201">
        <v>41353.869999999988</v>
      </c>
      <c r="DM9" s="201">
        <v>16614.18</v>
      </c>
      <c r="DN9" s="201">
        <v>102777.86999999998</v>
      </c>
      <c r="DO9" s="201">
        <v>5739.47</v>
      </c>
      <c r="DP9" s="201">
        <v>73885.169999999984</v>
      </c>
      <c r="DQ9" s="201">
        <v>39714.829999999994</v>
      </c>
      <c r="DR9" s="201">
        <v>72434.62999999999</v>
      </c>
      <c r="DS9" s="201">
        <v>86152.840000000011</v>
      </c>
      <c r="DT9" s="201">
        <v>45527.80999999999</v>
      </c>
      <c r="DU9" s="201">
        <v>4066.6700000000005</v>
      </c>
      <c r="DV9" s="201">
        <v>187109.79000000004</v>
      </c>
      <c r="DW9" s="201">
        <v>83116.33</v>
      </c>
      <c r="DX9" s="201">
        <v>9426.619999999999</v>
      </c>
      <c r="DY9" s="201">
        <v>16054.760000000002</v>
      </c>
      <c r="DZ9" s="201">
        <v>17183.899999999998</v>
      </c>
      <c r="EA9" s="201">
        <v>7582.880000000001</v>
      </c>
      <c r="EB9" s="201">
        <v>7758.67</v>
      </c>
      <c r="EC9" s="201">
        <v>17120.07</v>
      </c>
      <c r="ED9" s="201">
        <v>48258.600000000013</v>
      </c>
      <c r="EE9" s="201">
        <v>24868.909999999993</v>
      </c>
      <c r="EF9" s="201">
        <v>28970.84</v>
      </c>
      <c r="EG9" s="201">
        <v>108100.19000000003</v>
      </c>
      <c r="EH9" s="201">
        <v>270410.50999999995</v>
      </c>
      <c r="EI9" s="201">
        <v>138287.08999999988</v>
      </c>
      <c r="EJ9" s="201">
        <v>93640.499999999971</v>
      </c>
      <c r="EK9" s="201">
        <v>33127.889999999992</v>
      </c>
      <c r="EL9" s="201">
        <v>5597.1500000000005</v>
      </c>
      <c r="EM9" s="201">
        <v>110463.44999999997</v>
      </c>
      <c r="EN9" s="201">
        <v>28696.55999999999</v>
      </c>
      <c r="EO9" s="201">
        <v>58869.529999999992</v>
      </c>
      <c r="EP9" s="201">
        <v>64377.940000000031</v>
      </c>
      <c r="EQ9" s="201">
        <v>112280.45000000003</v>
      </c>
      <c r="ER9" s="201">
        <v>11005.140000000001</v>
      </c>
      <c r="ES9" s="201">
        <v>228644.52999999994</v>
      </c>
      <c r="ET9" s="201">
        <v>27160.289999999997</v>
      </c>
      <c r="EU9" s="201">
        <v>71795.02</v>
      </c>
      <c r="EV9" s="201">
        <v>14805.400000000001</v>
      </c>
      <c r="EW9" s="201">
        <v>21328.959999999999</v>
      </c>
      <c r="EX9" s="201">
        <v>16721.249999999996</v>
      </c>
      <c r="EY9" s="201">
        <v>30722.079999999991</v>
      </c>
      <c r="EZ9" s="201">
        <v>14057.679999999998</v>
      </c>
      <c r="FA9" s="201">
        <v>2440.29</v>
      </c>
      <c r="FB9" s="201">
        <v>38730.519999999997</v>
      </c>
      <c r="FC9" s="201">
        <v>10668.570000000005</v>
      </c>
      <c r="FD9" s="201">
        <v>79188.440000000017</v>
      </c>
      <c r="FE9" s="201">
        <v>1.2800000000000011</v>
      </c>
      <c r="FF9" s="201">
        <v>-167.61999999999995</v>
      </c>
      <c r="FG9" s="201">
        <f t="shared" si="7"/>
        <v>3907220.7799999984</v>
      </c>
      <c r="FI9" s="170" t="s">
        <v>299</v>
      </c>
      <c r="FJ9" s="201">
        <f t="shared" si="0"/>
        <v>1887.08</v>
      </c>
      <c r="FK9" s="201">
        <f t="shared" si="0"/>
        <v>66.790000000000006</v>
      </c>
      <c r="FL9" s="201">
        <f t="shared" si="0"/>
        <v>479.64</v>
      </c>
      <c r="FM9" s="201">
        <f t="shared" si="0"/>
        <v>23458.94</v>
      </c>
      <c r="FN9" s="201">
        <f t="shared" si="0"/>
        <v>775.33</v>
      </c>
      <c r="FO9" s="201">
        <f t="shared" si="0"/>
        <v>3077.5</v>
      </c>
      <c r="FP9" s="201">
        <f t="shared" si="0"/>
        <v>3157.93</v>
      </c>
      <c r="FQ9" s="201">
        <f t="shared" si="0"/>
        <v>435.87</v>
      </c>
      <c r="FR9" s="201">
        <f t="shared" si="0"/>
        <v>3186.51</v>
      </c>
      <c r="FS9" s="201">
        <f t="shared" si="0"/>
        <v>240.97</v>
      </c>
      <c r="FT9" s="201">
        <f t="shared" si="0"/>
        <v>34.11</v>
      </c>
      <c r="FU9" s="201">
        <f t="shared" si="0"/>
        <v>130.66</v>
      </c>
      <c r="FV9" s="201">
        <f t="shared" si="0"/>
        <v>19.57</v>
      </c>
      <c r="FW9" s="201">
        <f t="shared" si="0"/>
        <v>2.71</v>
      </c>
      <c r="FX9" s="201">
        <f t="shared" si="0"/>
        <v>78.75</v>
      </c>
      <c r="FY9" s="201">
        <f t="shared" si="0"/>
        <v>213.82</v>
      </c>
      <c r="FZ9" s="201">
        <f t="shared" si="1"/>
        <v>1863.8</v>
      </c>
      <c r="GA9" s="201">
        <f t="shared" si="1"/>
        <v>46.86</v>
      </c>
      <c r="GB9" s="201">
        <f t="shared" si="1"/>
        <v>5061.78</v>
      </c>
      <c r="GC9" s="201">
        <f t="shared" si="1"/>
        <v>143.43</v>
      </c>
      <c r="GD9" s="201">
        <f t="shared" si="1"/>
        <v>22360.97</v>
      </c>
      <c r="GE9" s="201">
        <f t="shared" si="1"/>
        <v>114.61</v>
      </c>
      <c r="GF9" s="201">
        <f t="shared" si="1"/>
        <v>130.85</v>
      </c>
      <c r="GG9" s="201">
        <f t="shared" si="1"/>
        <v>0</v>
      </c>
      <c r="GH9" s="201">
        <f t="shared" si="1"/>
        <v>3073.71</v>
      </c>
      <c r="GI9" s="201">
        <f t="shared" si="1"/>
        <v>261.86</v>
      </c>
      <c r="GJ9" s="201">
        <f t="shared" si="1"/>
        <v>642.13</v>
      </c>
      <c r="GK9" s="201">
        <f t="shared" si="1"/>
        <v>416.29</v>
      </c>
      <c r="GL9" s="201">
        <f t="shared" si="1"/>
        <v>833.99</v>
      </c>
      <c r="GM9" s="201">
        <f t="shared" si="1"/>
        <v>1420.14</v>
      </c>
      <c r="GN9" s="201">
        <f t="shared" si="1"/>
        <v>0</v>
      </c>
      <c r="GO9" s="201">
        <f t="shared" si="1"/>
        <v>1885.5</v>
      </c>
      <c r="GP9" s="201">
        <f t="shared" si="2"/>
        <v>3226.68</v>
      </c>
      <c r="GQ9" s="201">
        <f t="shared" si="2"/>
        <v>95.57</v>
      </c>
      <c r="GR9" s="201">
        <f t="shared" si="2"/>
        <v>2082.9899999999998</v>
      </c>
      <c r="GS9" s="201">
        <f t="shared" si="2"/>
        <v>249.32</v>
      </c>
      <c r="GT9" s="201">
        <f t="shared" si="2"/>
        <v>959.38</v>
      </c>
      <c r="GU9" s="201">
        <f t="shared" si="2"/>
        <v>1662.98</v>
      </c>
      <c r="GV9" s="201">
        <f t="shared" si="2"/>
        <v>2557.54</v>
      </c>
      <c r="GW9" s="201">
        <f t="shared" si="2"/>
        <v>1966.42</v>
      </c>
      <c r="GX9" s="201">
        <f t="shared" si="2"/>
        <v>871.19</v>
      </c>
      <c r="GY9" s="201">
        <f t="shared" si="2"/>
        <v>0</v>
      </c>
      <c r="GZ9" s="201">
        <f t="shared" si="2"/>
        <v>352.79</v>
      </c>
      <c r="HA9" s="201">
        <f t="shared" si="2"/>
        <v>275.12</v>
      </c>
      <c r="HB9" s="201">
        <f t="shared" si="2"/>
        <v>160.6</v>
      </c>
      <c r="HC9" s="201">
        <f t="shared" si="2"/>
        <v>226.09</v>
      </c>
      <c r="HD9" s="201">
        <f t="shared" si="2"/>
        <v>354.62</v>
      </c>
      <c r="HE9" s="201">
        <f t="shared" si="2"/>
        <v>180.02</v>
      </c>
      <c r="HF9" s="201">
        <f t="shared" si="3"/>
        <v>163.96</v>
      </c>
      <c r="HG9" s="201">
        <f t="shared" si="3"/>
        <v>246.04</v>
      </c>
      <c r="HH9" s="201">
        <f t="shared" si="3"/>
        <v>412.22</v>
      </c>
      <c r="HI9" s="201">
        <f t="shared" si="3"/>
        <v>1892.28</v>
      </c>
      <c r="HJ9" s="201">
        <f t="shared" si="3"/>
        <v>596.16</v>
      </c>
      <c r="HK9" s="201">
        <f t="shared" si="3"/>
        <v>0</v>
      </c>
      <c r="HL9" s="201">
        <f t="shared" si="3"/>
        <v>5195.87</v>
      </c>
      <c r="HM9" s="201">
        <f t="shared" si="3"/>
        <v>56836.44</v>
      </c>
      <c r="HN9" s="201">
        <f t="shared" si="3"/>
        <v>15424.44</v>
      </c>
      <c r="HO9" s="201">
        <f t="shared" si="3"/>
        <v>2134.84</v>
      </c>
      <c r="HP9" s="201">
        <f t="shared" si="3"/>
        <v>2423.6999999999998</v>
      </c>
      <c r="HQ9" s="201">
        <f t="shared" si="3"/>
        <v>63.57</v>
      </c>
      <c r="HR9" s="201">
        <f t="shared" si="3"/>
        <v>3996.01</v>
      </c>
      <c r="HS9" s="201">
        <f t="shared" si="3"/>
        <v>948.19</v>
      </c>
      <c r="HT9" s="201">
        <f t="shared" si="3"/>
        <v>22.75</v>
      </c>
      <c r="HU9" s="201">
        <f t="shared" si="3"/>
        <v>1158.1400000000001</v>
      </c>
      <c r="HV9" s="201">
        <f t="shared" si="4"/>
        <v>9965.43</v>
      </c>
      <c r="HW9" s="201">
        <f t="shared" si="4"/>
        <v>2323.69</v>
      </c>
      <c r="HX9" s="201">
        <f t="shared" si="4"/>
        <v>6480.11</v>
      </c>
      <c r="HY9" s="201">
        <f t="shared" si="4"/>
        <v>164.02</v>
      </c>
      <c r="HZ9" s="201">
        <f t="shared" si="4"/>
        <v>17741.849999999999</v>
      </c>
      <c r="IA9" s="201">
        <f t="shared" si="4"/>
        <v>123.57</v>
      </c>
      <c r="IB9" s="201">
        <f t="shared" si="4"/>
        <v>383.34</v>
      </c>
      <c r="IC9" s="201">
        <f t="shared" si="4"/>
        <v>83.17</v>
      </c>
      <c r="ID9" s="201">
        <f t="shared" si="4"/>
        <v>189.24</v>
      </c>
      <c r="IE9" s="201">
        <f t="shared" si="4"/>
        <v>844.51</v>
      </c>
      <c r="IF9" s="201">
        <f t="shared" si="4"/>
        <v>1293.31</v>
      </c>
      <c r="IG9" s="201">
        <f t="shared" si="4"/>
        <v>0</v>
      </c>
      <c r="IH9" s="201">
        <f t="shared" si="4"/>
        <v>0</v>
      </c>
      <c r="II9" s="201">
        <f t="shared" si="4"/>
        <v>204.7</v>
      </c>
      <c r="IJ9" s="201">
        <f t="shared" si="4"/>
        <v>87.79</v>
      </c>
      <c r="IK9" s="201">
        <f t="shared" si="4"/>
        <v>51.41</v>
      </c>
      <c r="IL9" s="201">
        <f t="shared" si="5"/>
        <v>1302.6600000000001</v>
      </c>
      <c r="IM9" s="201">
        <f t="shared" si="5"/>
        <v>472.91</v>
      </c>
      <c r="IN9" s="201">
        <f t="shared" si="8"/>
        <v>223949.7300000001</v>
      </c>
      <c r="IO9" s="253">
        <f t="shared" si="9"/>
        <v>0.10285175302906936</v>
      </c>
      <c r="IP9" s="253">
        <f t="shared" si="10"/>
        <v>9.8299999999999998E-2</v>
      </c>
      <c r="IR9" s="172">
        <f t="shared" si="11"/>
        <v>9.8299999999999998E-2</v>
      </c>
      <c r="IS9" s="170" t="s">
        <v>299</v>
      </c>
      <c r="IT9" s="172">
        <f t="shared" si="12"/>
        <v>9.8299999999999998E-2</v>
      </c>
    </row>
    <row r="10" spans="1:254">
      <c r="A10" s="170" t="s">
        <v>300</v>
      </c>
      <c r="B10" s="201">
        <v>94609.59000000004</v>
      </c>
      <c r="C10" s="201">
        <v>7371.16</v>
      </c>
      <c r="D10" s="201">
        <v>12451.340000000004</v>
      </c>
      <c r="E10" s="201">
        <v>608699.61000000034</v>
      </c>
      <c r="F10" s="201"/>
      <c r="G10" s="201">
        <v>30885.079999999991</v>
      </c>
      <c r="H10" s="201">
        <v>34080.490000000013</v>
      </c>
      <c r="I10" s="201"/>
      <c r="J10" s="201">
        <v>19039.690000000002</v>
      </c>
      <c r="K10" s="201">
        <v>11272.55</v>
      </c>
      <c r="L10" s="201">
        <v>11119.34</v>
      </c>
      <c r="M10" s="201">
        <v>11499.150000000001</v>
      </c>
      <c r="N10" s="201">
        <v>15292.080000000002</v>
      </c>
      <c r="O10" s="201">
        <v>617.28999999999985</v>
      </c>
      <c r="P10" s="201">
        <v>5823.5299999999988</v>
      </c>
      <c r="Q10" s="201"/>
      <c r="R10" s="201">
        <v>39327.260000000009</v>
      </c>
      <c r="S10" s="201">
        <v>8062.1100000000015</v>
      </c>
      <c r="T10" s="201"/>
      <c r="U10" s="201"/>
      <c r="V10" s="201"/>
      <c r="W10" s="201">
        <v>57162.42</v>
      </c>
      <c r="X10" s="201">
        <v>22054.870000000006</v>
      </c>
      <c r="Y10" s="201">
        <v>209.03</v>
      </c>
      <c r="Z10" s="201"/>
      <c r="AA10" s="201">
        <v>1267.2800000000002</v>
      </c>
      <c r="AB10" s="201"/>
      <c r="AC10" s="201"/>
      <c r="AD10" s="201"/>
      <c r="AE10" s="201"/>
      <c r="AF10" s="201">
        <v>5143.4999999999982</v>
      </c>
      <c r="AG10" s="201">
        <v>10902.569999999998</v>
      </c>
      <c r="AH10" s="201">
        <v>38746.190000000017</v>
      </c>
      <c r="AI10" s="201"/>
      <c r="AJ10" s="201"/>
      <c r="AK10" s="201">
        <v>8703.7099999999955</v>
      </c>
      <c r="AL10" s="201"/>
      <c r="AM10" s="201"/>
      <c r="AN10" s="201"/>
      <c r="AO10" s="201"/>
      <c r="AP10" s="201"/>
      <c r="AQ10" s="201"/>
      <c r="AR10" s="201"/>
      <c r="AS10" s="201"/>
      <c r="AT10" s="201"/>
      <c r="AU10" s="201">
        <v>1251.3</v>
      </c>
      <c r="AV10" s="201">
        <v>18108.860000000004</v>
      </c>
      <c r="AW10" s="201">
        <v>14945.499999999998</v>
      </c>
      <c r="AX10" s="201">
        <v>1738.1299999999992</v>
      </c>
      <c r="AY10" s="201">
        <v>13110.059999999994</v>
      </c>
      <c r="AZ10" s="201"/>
      <c r="BA10" s="201"/>
      <c r="BB10" s="201"/>
      <c r="BC10" s="201"/>
      <c r="BD10" s="201"/>
      <c r="BE10" s="201"/>
      <c r="BF10" s="201"/>
      <c r="BG10" s="201"/>
      <c r="BH10" s="201">
        <v>37922.149999999958</v>
      </c>
      <c r="BI10" s="201">
        <v>10137.48</v>
      </c>
      <c r="BJ10" s="201"/>
      <c r="BK10" s="201">
        <v>13430.070000000002</v>
      </c>
      <c r="BL10" s="201">
        <v>1270.8</v>
      </c>
      <c r="BM10" s="201">
        <v>-49759.560000000005</v>
      </c>
      <c r="BN10" s="201">
        <v>2407.4899999999993</v>
      </c>
      <c r="BO10" s="201">
        <v>7097.73</v>
      </c>
      <c r="BP10" s="201">
        <v>-0.91000000000000014</v>
      </c>
      <c r="BQ10" s="201">
        <v>4415.6399999999994</v>
      </c>
      <c r="BR10" s="201"/>
      <c r="BS10" s="201"/>
      <c r="BT10" s="201"/>
      <c r="BU10" s="201"/>
      <c r="BV10" s="201">
        <v>29665.289999999997</v>
      </c>
      <c r="BW10" s="201">
        <v>21645.539999999986</v>
      </c>
      <c r="BX10" s="201">
        <v>1020.0699999999999</v>
      </c>
      <c r="BY10" s="201">
        <v>1844.96</v>
      </c>
      <c r="BZ10" s="201">
        <v>2713.36</v>
      </c>
      <c r="CA10" s="201">
        <v>145.94999999999999</v>
      </c>
      <c r="CB10" s="201">
        <v>9631.34</v>
      </c>
      <c r="CC10" s="201">
        <v>2952.2599999999998</v>
      </c>
      <c r="CD10" s="201">
        <v>2749.4500000000003</v>
      </c>
      <c r="CE10" s="201">
        <v>8301.19</v>
      </c>
      <c r="CF10" s="201">
        <f t="shared" si="6"/>
        <v>1211083.9900000007</v>
      </c>
      <c r="CH10" s="170" t="s">
        <v>300</v>
      </c>
      <c r="CI10" s="201">
        <v>127848.84999999999</v>
      </c>
      <c r="CJ10" s="201">
        <v>2965.7</v>
      </c>
      <c r="CK10" s="201">
        <v>421956.58999999991</v>
      </c>
      <c r="CL10" s="201"/>
      <c r="CM10" s="201">
        <v>42769.08</v>
      </c>
      <c r="CN10" s="201">
        <v>108703.61</v>
      </c>
      <c r="CO10" s="201"/>
      <c r="CP10" s="201">
        <v>2783.8399999999997</v>
      </c>
      <c r="CQ10" s="201">
        <v>3428.88</v>
      </c>
      <c r="CR10" s="201">
        <v>4238.8899999999994</v>
      </c>
      <c r="CS10" s="201">
        <v>792.08999999999992</v>
      </c>
      <c r="CT10" s="201">
        <v>1646.9700000000003</v>
      </c>
      <c r="CU10" s="201"/>
      <c r="CV10" s="201">
        <v>20107.100000000002</v>
      </c>
      <c r="CW10" s="201">
        <v>3570.5600000000004</v>
      </c>
      <c r="CX10" s="201"/>
      <c r="CY10" s="201">
        <v>240.89</v>
      </c>
      <c r="CZ10" s="201"/>
      <c r="DA10" s="201">
        <v>6372.4900000000016</v>
      </c>
      <c r="DB10" s="201">
        <v>62017.62000000001</v>
      </c>
      <c r="DC10" s="201"/>
      <c r="DD10" s="201"/>
      <c r="DE10" s="201"/>
      <c r="DF10" s="201"/>
      <c r="DG10" s="201"/>
      <c r="DH10" s="201"/>
      <c r="DI10" s="201"/>
      <c r="DJ10" s="201">
        <v>1853.9699999999989</v>
      </c>
      <c r="DK10" s="201">
        <v>10408.179999999997</v>
      </c>
      <c r="DL10" s="201">
        <v>53207.870000000017</v>
      </c>
      <c r="DM10" s="201"/>
      <c r="DN10" s="201"/>
      <c r="DO10" s="201">
        <v>1905.9200000000003</v>
      </c>
      <c r="DP10" s="201"/>
      <c r="DQ10" s="201"/>
      <c r="DR10" s="201"/>
      <c r="DS10" s="201"/>
      <c r="DT10" s="201"/>
      <c r="DU10" s="201"/>
      <c r="DV10" s="201"/>
      <c r="DW10" s="201"/>
      <c r="DX10" s="201"/>
      <c r="DY10" s="201">
        <v>22667.179999999993</v>
      </c>
      <c r="DZ10" s="201">
        <v>15073.889999999998</v>
      </c>
      <c r="EA10" s="201">
        <v>2995.9999999999995</v>
      </c>
      <c r="EB10" s="201">
        <v>3023.09</v>
      </c>
      <c r="EC10" s="201"/>
      <c r="ED10" s="201"/>
      <c r="EE10" s="201"/>
      <c r="EF10" s="201"/>
      <c r="EG10" s="201"/>
      <c r="EH10" s="201"/>
      <c r="EI10" s="201"/>
      <c r="EJ10" s="201">
        <v>-188.55</v>
      </c>
      <c r="EK10" s="201">
        <v>28815.48</v>
      </c>
      <c r="EL10" s="201">
        <v>2420.4499999999998</v>
      </c>
      <c r="EM10" s="201"/>
      <c r="EN10" s="201">
        <v>11878.790000000003</v>
      </c>
      <c r="EO10" s="201">
        <v>22391.33</v>
      </c>
      <c r="EP10" s="201">
        <v>109.47</v>
      </c>
      <c r="EQ10" s="201"/>
      <c r="ER10" s="201">
        <v>2518.5699999999997</v>
      </c>
      <c r="ES10" s="201"/>
      <c r="ET10" s="201"/>
      <c r="EU10" s="201"/>
      <c r="EV10" s="201"/>
      <c r="EW10" s="201">
        <v>8508.3299999999981</v>
      </c>
      <c r="EX10" s="201">
        <v>6135.7600000000011</v>
      </c>
      <c r="EY10" s="201"/>
      <c r="EZ10" s="201">
        <v>5486.82</v>
      </c>
      <c r="FA10" s="201">
        <v>380.17</v>
      </c>
      <c r="FB10" s="201"/>
      <c r="FC10" s="201">
        <v>4164.8399999999992</v>
      </c>
      <c r="FD10" s="201">
        <v>1899.3100000000002</v>
      </c>
      <c r="FE10" s="201">
        <v>-17.039999999999992</v>
      </c>
      <c r="FF10" s="201">
        <v>-20.040000000000134</v>
      </c>
      <c r="FG10" s="201">
        <f t="shared" si="7"/>
        <v>1015062.9499999995</v>
      </c>
      <c r="FI10" s="170" t="s">
        <v>300</v>
      </c>
      <c r="FJ10" s="201">
        <f t="shared" si="0"/>
        <v>4093.24</v>
      </c>
      <c r="FK10" s="201">
        <f t="shared" si="0"/>
        <v>33.909999999999997</v>
      </c>
      <c r="FL10" s="201">
        <f t="shared" si="0"/>
        <v>169.59</v>
      </c>
      <c r="FM10" s="201">
        <f t="shared" si="0"/>
        <v>28033.85</v>
      </c>
      <c r="FN10" s="201">
        <f t="shared" si="0"/>
        <v>0</v>
      </c>
      <c r="FO10" s="201">
        <f t="shared" si="0"/>
        <v>1495.18</v>
      </c>
      <c r="FP10" s="201">
        <f t="shared" si="0"/>
        <v>4283.5200000000004</v>
      </c>
      <c r="FQ10" s="201">
        <f t="shared" si="0"/>
        <v>0</v>
      </c>
      <c r="FR10" s="201">
        <f t="shared" si="0"/>
        <v>685.43</v>
      </c>
      <c r="FS10" s="201">
        <f t="shared" si="0"/>
        <v>86.8</v>
      </c>
      <c r="FT10" s="201">
        <f t="shared" si="0"/>
        <v>23.64</v>
      </c>
      <c r="FU10" s="201">
        <f t="shared" si="0"/>
        <v>71.650000000000006</v>
      </c>
      <c r="FV10" s="201">
        <f t="shared" si="0"/>
        <v>7.81</v>
      </c>
      <c r="FW10" s="201">
        <f t="shared" si="0"/>
        <v>0.56000000000000005</v>
      </c>
      <c r="FX10" s="201">
        <f t="shared" si="0"/>
        <v>22.41</v>
      </c>
      <c r="FY10" s="201">
        <f t="shared" si="0"/>
        <v>0</v>
      </c>
      <c r="FZ10" s="201">
        <f t="shared" si="1"/>
        <v>707.27</v>
      </c>
      <c r="GA10" s="201">
        <f t="shared" si="1"/>
        <v>20.94</v>
      </c>
      <c r="GB10" s="201">
        <f t="shared" si="1"/>
        <v>0</v>
      </c>
      <c r="GC10" s="201">
        <f t="shared" si="1"/>
        <v>0.72</v>
      </c>
      <c r="GD10" s="201">
        <f t="shared" si="1"/>
        <v>0</v>
      </c>
      <c r="GE10" s="201">
        <f t="shared" si="1"/>
        <v>266.85000000000002</v>
      </c>
      <c r="GF10" s="201">
        <f t="shared" si="1"/>
        <v>369.92</v>
      </c>
      <c r="GG10" s="201">
        <f t="shared" si="1"/>
        <v>0</v>
      </c>
      <c r="GH10" s="201">
        <f t="shared" si="1"/>
        <v>0</v>
      </c>
      <c r="GI10" s="201">
        <f t="shared" si="1"/>
        <v>6.34</v>
      </c>
      <c r="GJ10" s="201">
        <f t="shared" si="1"/>
        <v>0</v>
      </c>
      <c r="GK10" s="201">
        <f t="shared" si="1"/>
        <v>0</v>
      </c>
      <c r="GL10" s="201">
        <f t="shared" si="1"/>
        <v>0</v>
      </c>
      <c r="GM10" s="201">
        <f t="shared" si="1"/>
        <v>0</v>
      </c>
      <c r="GN10" s="201">
        <f t="shared" si="1"/>
        <v>0</v>
      </c>
      <c r="GO10" s="201">
        <f t="shared" si="1"/>
        <v>417.69</v>
      </c>
      <c r="GP10" s="201">
        <f t="shared" si="2"/>
        <v>2317.2399999999998</v>
      </c>
      <c r="GQ10" s="201">
        <f t="shared" si="2"/>
        <v>0</v>
      </c>
      <c r="GR10" s="201">
        <f t="shared" si="2"/>
        <v>0</v>
      </c>
      <c r="GS10" s="201">
        <f t="shared" si="2"/>
        <v>92.3</v>
      </c>
      <c r="GT10" s="201">
        <f t="shared" si="2"/>
        <v>0</v>
      </c>
      <c r="GU10" s="201">
        <f t="shared" si="2"/>
        <v>0</v>
      </c>
      <c r="GV10" s="201">
        <f t="shared" si="2"/>
        <v>0</v>
      </c>
      <c r="GW10" s="201">
        <f t="shared" si="2"/>
        <v>0</v>
      </c>
      <c r="GX10" s="201">
        <f t="shared" si="2"/>
        <v>0</v>
      </c>
      <c r="GY10" s="201">
        <f t="shared" si="2"/>
        <v>0</v>
      </c>
      <c r="GZ10" s="201">
        <f t="shared" si="2"/>
        <v>0</v>
      </c>
      <c r="HA10" s="201">
        <f t="shared" si="2"/>
        <v>0</v>
      </c>
      <c r="HB10" s="201">
        <f t="shared" si="2"/>
        <v>0</v>
      </c>
      <c r="HC10" s="201">
        <f t="shared" si="2"/>
        <v>7.01</v>
      </c>
      <c r="HD10" s="201">
        <f t="shared" si="2"/>
        <v>269.12</v>
      </c>
      <c r="HE10" s="201">
        <f t="shared" si="2"/>
        <v>123.08</v>
      </c>
      <c r="HF10" s="201">
        <f t="shared" si="3"/>
        <v>59.65</v>
      </c>
      <c r="HG10" s="201">
        <f t="shared" si="3"/>
        <v>116.16</v>
      </c>
      <c r="HH10" s="201">
        <f t="shared" si="3"/>
        <v>0</v>
      </c>
      <c r="HI10" s="201">
        <f t="shared" si="3"/>
        <v>0</v>
      </c>
      <c r="HJ10" s="201">
        <f t="shared" si="3"/>
        <v>0</v>
      </c>
      <c r="HK10" s="201">
        <f t="shared" si="3"/>
        <v>0</v>
      </c>
      <c r="HL10" s="201">
        <f t="shared" si="3"/>
        <v>0</v>
      </c>
      <c r="HM10" s="201">
        <f t="shared" si="3"/>
        <v>0</v>
      </c>
      <c r="HN10" s="201">
        <f t="shared" si="3"/>
        <v>0</v>
      </c>
      <c r="HO10" s="201">
        <f t="shared" si="3"/>
        <v>-1.87</v>
      </c>
      <c r="HP10" s="201">
        <f t="shared" si="3"/>
        <v>1374.8</v>
      </c>
      <c r="HQ10" s="201">
        <f t="shared" si="3"/>
        <v>30.14</v>
      </c>
      <c r="HR10" s="201">
        <f t="shared" si="3"/>
        <v>0</v>
      </c>
      <c r="HS10" s="201">
        <f t="shared" si="3"/>
        <v>372.04</v>
      </c>
      <c r="HT10" s="201">
        <f t="shared" si="3"/>
        <v>2.8</v>
      </c>
      <c r="HU10" s="201">
        <f t="shared" si="3"/>
        <v>-213.47</v>
      </c>
      <c r="HV10" s="201">
        <f t="shared" si="4"/>
        <v>181.72</v>
      </c>
      <c r="HW10" s="201">
        <f t="shared" si="4"/>
        <v>301.64999999999998</v>
      </c>
      <c r="HX10" s="201">
        <f t="shared" si="4"/>
        <v>-0.02</v>
      </c>
      <c r="HY10" s="201">
        <f t="shared" si="4"/>
        <v>56.86</v>
      </c>
      <c r="HZ10" s="201">
        <f t="shared" si="4"/>
        <v>0</v>
      </c>
      <c r="IA10" s="201">
        <f t="shared" si="4"/>
        <v>0</v>
      </c>
      <c r="IB10" s="201">
        <f t="shared" si="4"/>
        <v>0</v>
      </c>
      <c r="IC10" s="201">
        <f t="shared" si="4"/>
        <v>0</v>
      </c>
      <c r="ID10" s="201">
        <f t="shared" si="4"/>
        <v>156.51</v>
      </c>
      <c r="IE10" s="201">
        <f t="shared" si="4"/>
        <v>355.6</v>
      </c>
      <c r="IF10" s="201">
        <f t="shared" si="4"/>
        <v>12.75</v>
      </c>
      <c r="IG10" s="201">
        <f t="shared" si="4"/>
        <v>0</v>
      </c>
      <c r="IH10" s="201">
        <f t="shared" si="4"/>
        <v>0</v>
      </c>
      <c r="II10" s="201">
        <f t="shared" si="4"/>
        <v>0.28000000000000003</v>
      </c>
      <c r="IJ10" s="201">
        <f t="shared" si="4"/>
        <v>38.630000000000003</v>
      </c>
      <c r="IK10" s="201">
        <f t="shared" si="4"/>
        <v>1.94</v>
      </c>
      <c r="IL10" s="201">
        <f t="shared" si="5"/>
        <v>28.42</v>
      </c>
      <c r="IM10" s="201">
        <f t="shared" si="5"/>
        <v>46.49</v>
      </c>
      <c r="IN10" s="201">
        <f t="shared" si="8"/>
        <v>46527.150000000009</v>
      </c>
      <c r="IO10" s="253">
        <f t="shared" si="9"/>
        <v>2.1368183569350423E-2</v>
      </c>
      <c r="IP10" s="253">
        <f t="shared" si="10"/>
        <v>2.0400000000000001E-2</v>
      </c>
      <c r="IR10" s="172">
        <f t="shared" si="11"/>
        <v>2.0400000000000001E-2</v>
      </c>
      <c r="IS10" s="170" t="s">
        <v>300</v>
      </c>
      <c r="IT10" s="172">
        <f t="shared" si="12"/>
        <v>2.0400000000000001E-2</v>
      </c>
    </row>
    <row r="11" spans="1:254">
      <c r="A11" s="170" t="s">
        <v>301</v>
      </c>
      <c r="B11" s="201">
        <v>393090.35000000027</v>
      </c>
      <c r="C11" s="201">
        <v>86679.750000000015</v>
      </c>
      <c r="D11" s="201">
        <v>269807.78999999998</v>
      </c>
      <c r="E11" s="201">
        <v>1870668.4100000041</v>
      </c>
      <c r="F11" s="201">
        <v>139574.73999999996</v>
      </c>
      <c r="G11" s="201">
        <v>476216.31</v>
      </c>
      <c r="H11" s="201">
        <v>458256.69000000006</v>
      </c>
      <c r="I11" s="201">
        <v>-1.4210854715202004E-14</v>
      </c>
      <c r="J11" s="201">
        <v>354450.63000000006</v>
      </c>
      <c r="K11" s="201">
        <v>169393.36999999997</v>
      </c>
      <c r="L11" s="201">
        <v>77334.099999999991</v>
      </c>
      <c r="M11" s="201">
        <v>110347.37</v>
      </c>
      <c r="N11" s="201">
        <v>464802.91999999963</v>
      </c>
      <c r="O11" s="201">
        <v>31226.650000000009</v>
      </c>
      <c r="P11" s="201">
        <v>288043.92999999988</v>
      </c>
      <c r="Q11" s="201"/>
      <c r="R11" s="201">
        <v>582111.15</v>
      </c>
      <c r="S11" s="201">
        <v>101233.86999999997</v>
      </c>
      <c r="T11" s="201">
        <v>17878.12</v>
      </c>
      <c r="U11" s="201">
        <v>87939.21</v>
      </c>
      <c r="V11" s="201">
        <v>32091.97</v>
      </c>
      <c r="W11" s="201">
        <v>123125.25000000003</v>
      </c>
      <c r="X11" s="201">
        <v>161791.73999999982</v>
      </c>
      <c r="Y11" s="201">
        <v>3461.0600000000004</v>
      </c>
      <c r="Z11" s="201">
        <v>94194.87999999999</v>
      </c>
      <c r="AA11" s="201">
        <v>49475.720000000023</v>
      </c>
      <c r="AB11" s="201"/>
      <c r="AC11" s="201"/>
      <c r="AD11" s="201"/>
      <c r="AE11" s="201"/>
      <c r="AF11" s="201">
        <v>123748.46999999997</v>
      </c>
      <c r="AG11" s="201">
        <v>466317.0199999999</v>
      </c>
      <c r="AH11" s="201">
        <v>548887.95000000007</v>
      </c>
      <c r="AI11" s="201">
        <v>21032.239999999998</v>
      </c>
      <c r="AJ11" s="201">
        <v>8094.0599999999995</v>
      </c>
      <c r="AK11" s="201">
        <v>129847.82999999999</v>
      </c>
      <c r="AL11" s="201">
        <v>18532.05</v>
      </c>
      <c r="AM11" s="201">
        <v>219510.05000000008</v>
      </c>
      <c r="AN11" s="201">
        <v>18746</v>
      </c>
      <c r="AO11" s="201">
        <v>10047.450000000001</v>
      </c>
      <c r="AP11" s="201">
        <v>15161.150000000001</v>
      </c>
      <c r="AQ11" s="201"/>
      <c r="AR11" s="201">
        <v>113895.03999999999</v>
      </c>
      <c r="AS11" s="201">
        <v>73079.39</v>
      </c>
      <c r="AT11" s="201">
        <v>8477.16</v>
      </c>
      <c r="AU11" s="201">
        <v>109746.29999999997</v>
      </c>
      <c r="AV11" s="201">
        <v>272107.54000000004</v>
      </c>
      <c r="AW11" s="201">
        <v>132414.68999999994</v>
      </c>
      <c r="AX11" s="201">
        <v>32975.949999999997</v>
      </c>
      <c r="AY11" s="201">
        <v>157260.07999999999</v>
      </c>
      <c r="AZ11" s="201"/>
      <c r="BA11" s="201"/>
      <c r="BB11" s="201"/>
      <c r="BC11" s="201">
        <v>17180.8</v>
      </c>
      <c r="BD11" s="201">
        <v>163.4</v>
      </c>
      <c r="BE11" s="201"/>
      <c r="BF11" s="201"/>
      <c r="BG11" s="201"/>
      <c r="BH11" s="201">
        <v>249006.03000000017</v>
      </c>
      <c r="BI11" s="201">
        <v>126007.43999999996</v>
      </c>
      <c r="BJ11" s="201">
        <v>180637.35000000006</v>
      </c>
      <c r="BK11" s="201">
        <v>214809.35000000003</v>
      </c>
      <c r="BL11" s="201">
        <v>57165.52</v>
      </c>
      <c r="BM11" s="201">
        <v>516004.21000000008</v>
      </c>
      <c r="BN11" s="201">
        <v>228564.80000000016</v>
      </c>
      <c r="BO11" s="201">
        <v>472758.91000000003</v>
      </c>
      <c r="BP11" s="201">
        <v>78.220000000000013</v>
      </c>
      <c r="BQ11" s="201">
        <v>265893.87</v>
      </c>
      <c r="BR11" s="201"/>
      <c r="BS11" s="201">
        <v>44299.85</v>
      </c>
      <c r="BT11" s="201"/>
      <c r="BU11" s="201"/>
      <c r="BV11" s="201">
        <v>165391.09999999995</v>
      </c>
      <c r="BW11" s="201">
        <v>282943.66999999993</v>
      </c>
      <c r="BX11" s="201">
        <v>61537.360000000008</v>
      </c>
      <c r="BY11" s="201">
        <v>29578.18</v>
      </c>
      <c r="BZ11" s="201">
        <v>499675.73999999987</v>
      </c>
      <c r="CA11" s="201">
        <v>610499.12</v>
      </c>
      <c r="CB11" s="201">
        <v>123978.86000000002</v>
      </c>
      <c r="CC11" s="201">
        <v>179098.54999999996</v>
      </c>
      <c r="CD11" s="201">
        <v>859987.83999999973</v>
      </c>
      <c r="CE11" s="201">
        <v>498892.28999999986</v>
      </c>
      <c r="CF11" s="201">
        <f t="shared" si="6"/>
        <v>14607228.859999999</v>
      </c>
      <c r="CH11" s="170" t="s">
        <v>301</v>
      </c>
      <c r="CI11" s="201">
        <v>216661.71999999994</v>
      </c>
      <c r="CJ11" s="201">
        <v>170986.94000000003</v>
      </c>
      <c r="CK11" s="201">
        <v>442293.16999999969</v>
      </c>
      <c r="CL11" s="201">
        <v>61572.51</v>
      </c>
      <c r="CM11" s="201">
        <v>248499.68999999994</v>
      </c>
      <c r="CN11" s="201">
        <v>179019.47999999998</v>
      </c>
      <c r="CO11" s="201"/>
      <c r="CP11" s="201">
        <v>43857.99</v>
      </c>
      <c r="CQ11" s="201">
        <v>53970.6</v>
      </c>
      <c r="CR11" s="201">
        <v>124222.09</v>
      </c>
      <c r="CS11" s="201">
        <v>12187.419999999998</v>
      </c>
      <c r="CT11" s="201">
        <v>25956.120000000003</v>
      </c>
      <c r="CU11" s="201"/>
      <c r="CV11" s="201">
        <v>317065.8299999999</v>
      </c>
      <c r="CW11" s="201">
        <v>56028.729999999996</v>
      </c>
      <c r="CX11" s="201"/>
      <c r="CY11" s="201">
        <v>6375.62</v>
      </c>
      <c r="CZ11" s="201"/>
      <c r="DA11" s="201">
        <v>104372.32000000002</v>
      </c>
      <c r="DB11" s="201">
        <v>44856.66</v>
      </c>
      <c r="DC11" s="201"/>
      <c r="DD11" s="201"/>
      <c r="DE11" s="201">
        <v>10220.289999999999</v>
      </c>
      <c r="DF11" s="201"/>
      <c r="DG11" s="201"/>
      <c r="DH11" s="201"/>
      <c r="DI11" s="201"/>
      <c r="DJ11" s="201">
        <v>210640.73000000007</v>
      </c>
      <c r="DK11" s="201">
        <v>301468.18999999983</v>
      </c>
      <c r="DL11" s="201">
        <v>276107.67</v>
      </c>
      <c r="DM11" s="201"/>
      <c r="DN11" s="201"/>
      <c r="DO11" s="201">
        <v>45416.999999999993</v>
      </c>
      <c r="DP11" s="201"/>
      <c r="DQ11" s="201"/>
      <c r="DR11" s="201"/>
      <c r="DS11" s="201"/>
      <c r="DT11" s="201"/>
      <c r="DU11" s="201"/>
      <c r="DV11" s="201"/>
      <c r="DW11" s="201"/>
      <c r="DX11" s="201">
        <v>1713.1799999999998</v>
      </c>
      <c r="DY11" s="201">
        <v>98244.300000000017</v>
      </c>
      <c r="DZ11" s="201">
        <v>44181.710000000006</v>
      </c>
      <c r="EA11" s="201">
        <v>46664.880000000005</v>
      </c>
      <c r="EB11" s="201">
        <v>47587.680000000008</v>
      </c>
      <c r="EC11" s="201"/>
      <c r="ED11" s="201"/>
      <c r="EE11" s="201"/>
      <c r="EF11" s="201">
        <v>1154.92</v>
      </c>
      <c r="EG11" s="201">
        <v>13.660000000000025</v>
      </c>
      <c r="EH11" s="201"/>
      <c r="EI11" s="201"/>
      <c r="EJ11" s="201">
        <v>801.36000000000013</v>
      </c>
      <c r="EK11" s="201">
        <v>70862.379999999976</v>
      </c>
      <c r="EL11" s="201">
        <v>35249.97</v>
      </c>
      <c r="EM11" s="201">
        <v>65975.72</v>
      </c>
      <c r="EN11" s="201">
        <v>227825.81000000008</v>
      </c>
      <c r="EO11" s="201">
        <v>361180.09</v>
      </c>
      <c r="EP11" s="201">
        <v>9636.44</v>
      </c>
      <c r="EQ11" s="201"/>
      <c r="ER11" s="201">
        <v>5710.0000000000009</v>
      </c>
      <c r="ES11" s="201"/>
      <c r="ET11" s="201"/>
      <c r="EU11" s="201"/>
      <c r="EV11" s="201"/>
      <c r="EW11" s="201">
        <v>131572.79</v>
      </c>
      <c r="EX11" s="201">
        <v>110555.51999999999</v>
      </c>
      <c r="EY11" s="201"/>
      <c r="EZ11" s="201">
        <v>86253.38999999997</v>
      </c>
      <c r="FA11" s="201">
        <v>317621.6999999999</v>
      </c>
      <c r="FB11" s="201">
        <v>341587.58999999997</v>
      </c>
      <c r="FC11" s="201">
        <v>65462.26</v>
      </c>
      <c r="FD11" s="201">
        <v>44965.810000000005</v>
      </c>
      <c r="FE11" s="201">
        <v>330067.27999999997</v>
      </c>
      <c r="FF11" s="201">
        <v>-852.29999999999973</v>
      </c>
      <c r="FG11" s="201">
        <f t="shared" si="7"/>
        <v>5395816.9099999992</v>
      </c>
      <c r="FI11" s="170" t="s">
        <v>301</v>
      </c>
      <c r="FJ11" s="201">
        <f t="shared" si="0"/>
        <v>11219.44</v>
      </c>
      <c r="FK11" s="201">
        <f t="shared" si="0"/>
        <v>398.73</v>
      </c>
      <c r="FL11" s="201">
        <f t="shared" si="0"/>
        <v>4848.74</v>
      </c>
      <c r="FM11" s="201">
        <f t="shared" si="0"/>
        <v>62912.55</v>
      </c>
      <c r="FN11" s="201">
        <f t="shared" si="0"/>
        <v>1568.95</v>
      </c>
      <c r="FO11" s="201">
        <f t="shared" si="0"/>
        <v>14711.73</v>
      </c>
      <c r="FP11" s="201">
        <f t="shared" si="0"/>
        <v>19118.29</v>
      </c>
      <c r="FQ11" s="201">
        <f t="shared" si="0"/>
        <v>0</v>
      </c>
      <c r="FR11" s="201">
        <f t="shared" si="0"/>
        <v>12760.22</v>
      </c>
      <c r="FS11" s="201">
        <f t="shared" si="0"/>
        <v>1304.33</v>
      </c>
      <c r="FT11" s="201">
        <f t="shared" si="0"/>
        <v>206.03</v>
      </c>
      <c r="FU11" s="201">
        <f t="shared" si="0"/>
        <v>788.73</v>
      </c>
      <c r="FV11" s="201">
        <f t="shared" si="0"/>
        <v>235.61</v>
      </c>
      <c r="FW11" s="201">
        <f t="shared" si="0"/>
        <v>17.37</v>
      </c>
      <c r="FX11" s="201">
        <f t="shared" si="0"/>
        <v>942</v>
      </c>
      <c r="FY11" s="201">
        <f t="shared" si="0"/>
        <v>0</v>
      </c>
      <c r="FZ11" s="201">
        <f t="shared" si="1"/>
        <v>10700.21</v>
      </c>
      <c r="GA11" s="201">
        <f t="shared" si="1"/>
        <v>283.07</v>
      </c>
      <c r="GB11" s="201">
        <f t="shared" si="1"/>
        <v>348.62</v>
      </c>
      <c r="GC11" s="201">
        <f t="shared" si="1"/>
        <v>282.94</v>
      </c>
      <c r="GD11" s="201">
        <f t="shared" si="1"/>
        <v>1598.18</v>
      </c>
      <c r="GE11" s="201">
        <f t="shared" si="1"/>
        <v>955.49</v>
      </c>
      <c r="GF11" s="201">
        <f t="shared" si="1"/>
        <v>909.25</v>
      </c>
      <c r="GG11" s="201">
        <f t="shared" si="1"/>
        <v>0</v>
      </c>
      <c r="GH11" s="201">
        <f t="shared" si="1"/>
        <v>1657.83</v>
      </c>
      <c r="GI11" s="201">
        <f t="shared" si="1"/>
        <v>298.48</v>
      </c>
      <c r="GJ11" s="201">
        <f t="shared" si="1"/>
        <v>0</v>
      </c>
      <c r="GK11" s="201">
        <f t="shared" si="1"/>
        <v>0</v>
      </c>
      <c r="GL11" s="201">
        <f t="shared" si="1"/>
        <v>0</v>
      </c>
      <c r="GM11" s="201">
        <f t="shared" si="1"/>
        <v>0</v>
      </c>
      <c r="GN11" s="201">
        <f t="shared" si="1"/>
        <v>0</v>
      </c>
      <c r="GO11" s="201">
        <f t="shared" si="1"/>
        <v>15048.59</v>
      </c>
      <c r="GP11" s="201">
        <f t="shared" si="2"/>
        <v>20789.89</v>
      </c>
      <c r="GQ11" s="201">
        <f t="shared" si="2"/>
        <v>35.75</v>
      </c>
      <c r="GR11" s="201">
        <f t="shared" si="2"/>
        <v>65.56</v>
      </c>
      <c r="GS11" s="201">
        <f t="shared" si="2"/>
        <v>1524.8</v>
      </c>
      <c r="GT11" s="201">
        <f t="shared" si="2"/>
        <v>88.95</v>
      </c>
      <c r="GU11" s="201">
        <f t="shared" si="2"/>
        <v>3907.28</v>
      </c>
      <c r="GV11" s="201">
        <f t="shared" si="2"/>
        <v>266.19</v>
      </c>
      <c r="GW11" s="201">
        <f t="shared" si="2"/>
        <v>93.44</v>
      </c>
      <c r="GX11" s="201">
        <f t="shared" si="2"/>
        <v>148.58000000000001</v>
      </c>
      <c r="GY11" s="201">
        <f t="shared" si="2"/>
        <v>0</v>
      </c>
      <c r="GZ11" s="201">
        <f t="shared" si="2"/>
        <v>79.73</v>
      </c>
      <c r="HA11" s="201">
        <f t="shared" si="2"/>
        <v>80.39</v>
      </c>
      <c r="HB11" s="201">
        <f t="shared" si="2"/>
        <v>15.29</v>
      </c>
      <c r="HC11" s="201">
        <f t="shared" si="2"/>
        <v>614.58000000000004</v>
      </c>
      <c r="HD11" s="201">
        <f t="shared" si="2"/>
        <v>2444.3200000000002</v>
      </c>
      <c r="HE11" s="201">
        <f t="shared" si="2"/>
        <v>724.05</v>
      </c>
      <c r="HF11" s="201">
        <f t="shared" si="3"/>
        <v>1003.47</v>
      </c>
      <c r="HG11" s="201">
        <f t="shared" si="3"/>
        <v>1474.9</v>
      </c>
      <c r="HH11" s="201">
        <f t="shared" si="3"/>
        <v>0</v>
      </c>
      <c r="HI11" s="201">
        <f t="shared" si="3"/>
        <v>0</v>
      </c>
      <c r="HJ11" s="201">
        <f t="shared" si="3"/>
        <v>0</v>
      </c>
      <c r="HK11" s="201">
        <f t="shared" si="3"/>
        <v>0</v>
      </c>
      <c r="HL11" s="201">
        <f t="shared" si="3"/>
        <v>2.97</v>
      </c>
      <c r="HM11" s="201">
        <f t="shared" si="3"/>
        <v>0</v>
      </c>
      <c r="HN11" s="201">
        <f t="shared" si="3"/>
        <v>0</v>
      </c>
      <c r="HO11" s="201">
        <f t="shared" si="3"/>
        <v>7.93</v>
      </c>
      <c r="HP11" s="201">
        <f t="shared" si="3"/>
        <v>6589.29</v>
      </c>
      <c r="HQ11" s="201">
        <f t="shared" si="3"/>
        <v>387.02</v>
      </c>
      <c r="HR11" s="201">
        <f t="shared" si="3"/>
        <v>3058</v>
      </c>
      <c r="HS11" s="201">
        <f t="shared" si="3"/>
        <v>6506.74</v>
      </c>
      <c r="HT11" s="201">
        <f t="shared" si="3"/>
        <v>125.76</v>
      </c>
      <c r="HU11" s="201">
        <f t="shared" si="3"/>
        <v>6842.04</v>
      </c>
      <c r="HV11" s="201">
        <f t="shared" si="4"/>
        <v>17198.13</v>
      </c>
      <c r="HW11" s="201">
        <f t="shared" si="4"/>
        <v>20092.25</v>
      </c>
      <c r="HX11" s="201">
        <f t="shared" si="4"/>
        <v>1.59</v>
      </c>
      <c r="HY11" s="201">
        <f t="shared" si="4"/>
        <v>2227.15</v>
      </c>
      <c r="HZ11" s="201">
        <f t="shared" si="4"/>
        <v>0</v>
      </c>
      <c r="IA11" s="201">
        <f t="shared" si="4"/>
        <v>79.739999999999995</v>
      </c>
      <c r="IB11" s="201">
        <f t="shared" si="4"/>
        <v>0</v>
      </c>
      <c r="IC11" s="201">
        <f t="shared" si="4"/>
        <v>0</v>
      </c>
      <c r="ID11" s="201">
        <f t="shared" si="4"/>
        <v>1217.55</v>
      </c>
      <c r="IE11" s="201">
        <f t="shared" si="4"/>
        <v>5036.79</v>
      </c>
      <c r="IF11" s="201">
        <f t="shared" si="4"/>
        <v>769.22</v>
      </c>
      <c r="IG11" s="201">
        <f t="shared" si="4"/>
        <v>0</v>
      </c>
      <c r="IH11" s="201">
        <f t="shared" si="4"/>
        <v>0</v>
      </c>
      <c r="II11" s="201">
        <f t="shared" si="4"/>
        <v>1808.96</v>
      </c>
      <c r="IJ11" s="201">
        <f t="shared" si="4"/>
        <v>530.44000000000005</v>
      </c>
      <c r="IK11" s="201">
        <f t="shared" si="4"/>
        <v>89.63</v>
      </c>
      <c r="IL11" s="201">
        <f t="shared" si="5"/>
        <v>12376.57</v>
      </c>
      <c r="IM11" s="201">
        <f t="shared" si="5"/>
        <v>2793.8</v>
      </c>
      <c r="IN11" s="201">
        <f t="shared" si="8"/>
        <v>284214.11999999994</v>
      </c>
      <c r="IO11" s="253">
        <f t="shared" si="9"/>
        <v>0.13052893824705331</v>
      </c>
      <c r="IP11" s="253">
        <f t="shared" si="10"/>
        <v>0.12479999999999999</v>
      </c>
      <c r="IR11" s="172">
        <f t="shared" si="11"/>
        <v>0.12479999999999999</v>
      </c>
      <c r="IS11" s="170" t="s">
        <v>301</v>
      </c>
      <c r="IT11" s="172">
        <f t="shared" si="12"/>
        <v>0.12479999999999999</v>
      </c>
    </row>
    <row r="12" spans="1:254">
      <c r="A12" s="170" t="s">
        <v>302</v>
      </c>
      <c r="B12" s="201">
        <v>22397.479999999989</v>
      </c>
      <c r="C12" s="201">
        <v>671.81999999999982</v>
      </c>
      <c r="D12" s="201">
        <v>2212.1800000000003</v>
      </c>
      <c r="E12" s="201">
        <v>30562.290000000005</v>
      </c>
      <c r="F12" s="201"/>
      <c r="G12" s="201">
        <v>3040.1800000000012</v>
      </c>
      <c r="H12" s="201">
        <v>1901.8800000000008</v>
      </c>
      <c r="I12" s="201"/>
      <c r="J12" s="201">
        <v>1121</v>
      </c>
      <c r="K12" s="201">
        <v>988.1500000000002</v>
      </c>
      <c r="L12" s="201">
        <v>617.89999999999986</v>
      </c>
      <c r="M12" s="201">
        <v>873.3399999999998</v>
      </c>
      <c r="N12" s="201">
        <v>1518.2900000000002</v>
      </c>
      <c r="O12" s="201">
        <v>64.740000000000009</v>
      </c>
      <c r="P12" s="201">
        <v>574.4799999999999</v>
      </c>
      <c r="Q12" s="201"/>
      <c r="R12" s="201">
        <v>3988.4600000000009</v>
      </c>
      <c r="S12" s="201">
        <v>806.6600000000002</v>
      </c>
      <c r="T12" s="201"/>
      <c r="U12" s="201"/>
      <c r="V12" s="201"/>
      <c r="W12" s="201">
        <v>246.69999999999996</v>
      </c>
      <c r="X12" s="201">
        <v>411.03999999999985</v>
      </c>
      <c r="Y12" s="201">
        <v>30.39</v>
      </c>
      <c r="Z12" s="201"/>
      <c r="AA12" s="201">
        <v>104.95999999999998</v>
      </c>
      <c r="AB12" s="201"/>
      <c r="AC12" s="201"/>
      <c r="AD12" s="201"/>
      <c r="AE12" s="201"/>
      <c r="AF12" s="201">
        <v>137.41000000000003</v>
      </c>
      <c r="AG12" s="201">
        <v>445.02000000000004</v>
      </c>
      <c r="AH12" s="201">
        <v>758.43999999999994</v>
      </c>
      <c r="AI12" s="201"/>
      <c r="AJ12" s="201"/>
      <c r="AK12" s="201">
        <v>1722.9399999999994</v>
      </c>
      <c r="AL12" s="201"/>
      <c r="AM12" s="201"/>
      <c r="AN12" s="201"/>
      <c r="AO12" s="201"/>
      <c r="AP12" s="201"/>
      <c r="AQ12" s="201"/>
      <c r="AR12" s="201"/>
      <c r="AS12" s="201"/>
      <c r="AT12" s="201"/>
      <c r="AU12" s="201">
        <v>104.72999999999999</v>
      </c>
      <c r="AV12" s="201">
        <v>1790.57</v>
      </c>
      <c r="AW12" s="201">
        <v>580.7099999999997</v>
      </c>
      <c r="AX12" s="201">
        <v>298.86</v>
      </c>
      <c r="AY12" s="201">
        <v>1206.4199999999998</v>
      </c>
      <c r="AZ12" s="201"/>
      <c r="BA12" s="201"/>
      <c r="BB12" s="201"/>
      <c r="BC12" s="201"/>
      <c r="BD12" s="201"/>
      <c r="BE12" s="201"/>
      <c r="BF12" s="201"/>
      <c r="BG12" s="201"/>
      <c r="BH12" s="201">
        <v>7182.0900000000011</v>
      </c>
      <c r="BI12" s="201">
        <v>1009.2099999999999</v>
      </c>
      <c r="BJ12" s="201"/>
      <c r="BK12" s="201">
        <v>1745.6599999999999</v>
      </c>
      <c r="BL12" s="201">
        <v>71.809999999999988</v>
      </c>
      <c r="BM12" s="201">
        <v>696.88</v>
      </c>
      <c r="BN12" s="201">
        <v>182.75000000000006</v>
      </c>
      <c r="BO12" s="201">
        <v>507.72999999999985</v>
      </c>
      <c r="BP12" s="201">
        <v>1.1500000000000001</v>
      </c>
      <c r="BQ12" s="201">
        <v>34.309999999999995</v>
      </c>
      <c r="BR12" s="201"/>
      <c r="BS12" s="201"/>
      <c r="BT12" s="201"/>
      <c r="BU12" s="201"/>
      <c r="BV12" s="201">
        <v>1025.9699999999998</v>
      </c>
      <c r="BW12" s="201">
        <v>2169.7299999999996</v>
      </c>
      <c r="BX12" s="201">
        <v>84.079999999999984</v>
      </c>
      <c r="BY12" s="201">
        <v>256.16000000000003</v>
      </c>
      <c r="BZ12" s="201">
        <v>506.39999999999992</v>
      </c>
      <c r="CA12" s="201">
        <v>5.57</v>
      </c>
      <c r="CB12" s="201">
        <v>998.08000000000015</v>
      </c>
      <c r="CC12" s="201">
        <v>210.28000000000003</v>
      </c>
      <c r="CD12" s="201">
        <v>254.01</v>
      </c>
      <c r="CE12" s="201">
        <v>602.54999999999961</v>
      </c>
      <c r="CF12" s="201">
        <f t="shared" si="6"/>
        <v>96721.46</v>
      </c>
      <c r="CH12" s="170" t="s">
        <v>302</v>
      </c>
      <c r="CI12" s="201">
        <v>17819.569999999996</v>
      </c>
      <c r="CJ12" s="201">
        <v>1794.1599999999994</v>
      </c>
      <c r="CK12" s="201">
        <v>22835.230000000003</v>
      </c>
      <c r="CL12" s="201"/>
      <c r="CM12" s="201">
        <v>2047.2999999999993</v>
      </c>
      <c r="CN12" s="201">
        <v>1551.2300000000002</v>
      </c>
      <c r="CO12" s="201"/>
      <c r="CP12" s="201">
        <v>380.91999999999996</v>
      </c>
      <c r="CQ12" s="201">
        <v>468.66</v>
      </c>
      <c r="CR12" s="201">
        <v>570.40000000000009</v>
      </c>
      <c r="CS12" s="201">
        <v>105.36</v>
      </c>
      <c r="CT12" s="201">
        <v>225.23999999999998</v>
      </c>
      <c r="CU12" s="201"/>
      <c r="CV12" s="201">
        <v>2654.6699999999996</v>
      </c>
      <c r="CW12" s="201">
        <v>485.90000000000003</v>
      </c>
      <c r="CX12" s="201"/>
      <c r="CY12" s="201">
        <v>32.620000000000005</v>
      </c>
      <c r="CZ12" s="201"/>
      <c r="DA12" s="201">
        <v>296.1699999999999</v>
      </c>
      <c r="DB12" s="201">
        <v>242.5</v>
      </c>
      <c r="DC12" s="201"/>
      <c r="DD12" s="201"/>
      <c r="DE12" s="201"/>
      <c r="DF12" s="201"/>
      <c r="DG12" s="201"/>
      <c r="DH12" s="201"/>
      <c r="DI12" s="201"/>
      <c r="DJ12" s="201">
        <v>218.79999999999995</v>
      </c>
      <c r="DK12" s="201">
        <v>293.3399999999998</v>
      </c>
      <c r="DL12" s="201">
        <v>250.78999999999996</v>
      </c>
      <c r="DM12" s="201"/>
      <c r="DN12" s="201"/>
      <c r="DO12" s="201">
        <v>681.54</v>
      </c>
      <c r="DP12" s="201"/>
      <c r="DQ12" s="201"/>
      <c r="DR12" s="201"/>
      <c r="DS12" s="201"/>
      <c r="DT12" s="201"/>
      <c r="DU12" s="201"/>
      <c r="DV12" s="201"/>
      <c r="DW12" s="201"/>
      <c r="DX12" s="201"/>
      <c r="DY12" s="201">
        <v>852.76999999999987</v>
      </c>
      <c r="DZ12" s="201">
        <v>502.95999999999992</v>
      </c>
      <c r="EA12" s="201">
        <v>403.84</v>
      </c>
      <c r="EB12" s="201">
        <v>412.85</v>
      </c>
      <c r="EC12" s="201"/>
      <c r="ED12" s="201"/>
      <c r="EE12" s="201"/>
      <c r="EF12" s="201"/>
      <c r="EG12" s="201"/>
      <c r="EH12" s="201"/>
      <c r="EI12" s="201"/>
      <c r="EJ12" s="201">
        <v>4.7399999999999984</v>
      </c>
      <c r="EK12" s="201">
        <v>2526.9100000000003</v>
      </c>
      <c r="EL12" s="201">
        <v>302.73000000000008</v>
      </c>
      <c r="EM12" s="201"/>
      <c r="EN12" s="201">
        <v>1618.8899999999996</v>
      </c>
      <c r="EO12" s="201">
        <v>565.07000000000005</v>
      </c>
      <c r="EP12" s="201">
        <v>15.429999999999998</v>
      </c>
      <c r="EQ12" s="201"/>
      <c r="ER12" s="201">
        <v>12.15</v>
      </c>
      <c r="ES12" s="201"/>
      <c r="ET12" s="201"/>
      <c r="EU12" s="201"/>
      <c r="EV12" s="201"/>
      <c r="EW12" s="201">
        <v>1139.4900000000002</v>
      </c>
      <c r="EX12" s="201">
        <v>995.77</v>
      </c>
      <c r="EY12" s="201"/>
      <c r="EZ12" s="201">
        <v>747.86999999999978</v>
      </c>
      <c r="FA12" s="201">
        <v>291.52</v>
      </c>
      <c r="FB12" s="201"/>
      <c r="FC12" s="201">
        <v>567.08999999999992</v>
      </c>
      <c r="FD12" s="201">
        <v>47.509999999999991</v>
      </c>
      <c r="FE12" s="201">
        <v>-0.36999999999999988</v>
      </c>
      <c r="FF12" s="201">
        <v>-8.0899999999999821</v>
      </c>
      <c r="FG12" s="201">
        <f t="shared" si="7"/>
        <v>63953.529999999992</v>
      </c>
      <c r="FI12" s="170" t="s">
        <v>302</v>
      </c>
      <c r="FJ12" s="201">
        <f t="shared" si="0"/>
        <v>739.99</v>
      </c>
      <c r="FK12" s="201">
        <f t="shared" si="0"/>
        <v>3.09</v>
      </c>
      <c r="FL12" s="201">
        <f t="shared" si="0"/>
        <v>44.07</v>
      </c>
      <c r="FM12" s="201">
        <f t="shared" si="0"/>
        <v>1452.41</v>
      </c>
      <c r="FN12" s="201">
        <f t="shared" si="0"/>
        <v>0</v>
      </c>
      <c r="FO12" s="201">
        <f t="shared" si="0"/>
        <v>103.28</v>
      </c>
      <c r="FP12" s="201">
        <f t="shared" si="0"/>
        <v>103.59</v>
      </c>
      <c r="FQ12" s="201">
        <f t="shared" si="0"/>
        <v>0</v>
      </c>
      <c r="FR12" s="201">
        <f t="shared" si="0"/>
        <v>40.36</v>
      </c>
      <c r="FS12" s="201">
        <f t="shared" si="0"/>
        <v>7.61</v>
      </c>
      <c r="FT12" s="201">
        <f t="shared" si="0"/>
        <v>1.7</v>
      </c>
      <c r="FU12" s="201">
        <f t="shared" si="0"/>
        <v>6.44</v>
      </c>
      <c r="FV12" s="201">
        <f t="shared" si="0"/>
        <v>0.84</v>
      </c>
      <c r="FW12" s="201">
        <f t="shared" si="0"/>
        <v>7.0000000000000007E-2</v>
      </c>
      <c r="FX12" s="201">
        <f t="shared" si="0"/>
        <v>2.4</v>
      </c>
      <c r="FY12" s="201">
        <f t="shared" si="0"/>
        <v>0</v>
      </c>
      <c r="FZ12" s="201">
        <f t="shared" si="1"/>
        <v>79.05</v>
      </c>
      <c r="GA12" s="201">
        <f t="shared" si="1"/>
        <v>2.33</v>
      </c>
      <c r="GB12" s="201">
        <f t="shared" si="1"/>
        <v>0</v>
      </c>
      <c r="GC12" s="201">
        <f t="shared" si="1"/>
        <v>0.1</v>
      </c>
      <c r="GD12" s="201">
        <f t="shared" si="1"/>
        <v>0</v>
      </c>
      <c r="GE12" s="201">
        <f t="shared" si="1"/>
        <v>2.2799999999999998</v>
      </c>
      <c r="GF12" s="201">
        <f t="shared" si="1"/>
        <v>2.88</v>
      </c>
      <c r="GG12" s="201">
        <f t="shared" si="1"/>
        <v>0</v>
      </c>
      <c r="GH12" s="201">
        <f t="shared" si="1"/>
        <v>0</v>
      </c>
      <c r="GI12" s="201">
        <f t="shared" si="1"/>
        <v>0.52</v>
      </c>
      <c r="GJ12" s="201">
        <f t="shared" si="1"/>
        <v>0</v>
      </c>
      <c r="GK12" s="201">
        <f t="shared" si="1"/>
        <v>0</v>
      </c>
      <c r="GL12" s="201">
        <f t="shared" si="1"/>
        <v>0</v>
      </c>
      <c r="GM12" s="201">
        <f t="shared" si="1"/>
        <v>0</v>
      </c>
      <c r="GN12" s="201">
        <f t="shared" si="1"/>
        <v>0</v>
      </c>
      <c r="GO12" s="201">
        <f t="shared" si="1"/>
        <v>14.47</v>
      </c>
      <c r="GP12" s="201">
        <f t="shared" si="2"/>
        <v>25.43</v>
      </c>
      <c r="GQ12" s="201">
        <f t="shared" si="2"/>
        <v>0</v>
      </c>
      <c r="GR12" s="201">
        <f t="shared" si="2"/>
        <v>0</v>
      </c>
      <c r="GS12" s="201">
        <f t="shared" si="2"/>
        <v>20.92</v>
      </c>
      <c r="GT12" s="201">
        <f t="shared" si="2"/>
        <v>0</v>
      </c>
      <c r="GU12" s="201">
        <f t="shared" si="2"/>
        <v>0</v>
      </c>
      <c r="GV12" s="201">
        <f t="shared" si="2"/>
        <v>0</v>
      </c>
      <c r="GW12" s="201">
        <f t="shared" si="2"/>
        <v>0</v>
      </c>
      <c r="GX12" s="201">
        <f t="shared" si="2"/>
        <v>0</v>
      </c>
      <c r="GY12" s="201">
        <f t="shared" si="2"/>
        <v>0</v>
      </c>
      <c r="GZ12" s="201">
        <f t="shared" si="2"/>
        <v>0</v>
      </c>
      <c r="HA12" s="201">
        <f t="shared" si="2"/>
        <v>0</v>
      </c>
      <c r="HB12" s="201">
        <f t="shared" si="2"/>
        <v>0</v>
      </c>
      <c r="HC12" s="201">
        <f t="shared" si="2"/>
        <v>0.59</v>
      </c>
      <c r="HD12" s="201">
        <f t="shared" si="2"/>
        <v>17.45</v>
      </c>
      <c r="HE12" s="201">
        <f t="shared" si="2"/>
        <v>4.4400000000000004</v>
      </c>
      <c r="HF12" s="201">
        <f t="shared" si="3"/>
        <v>8.85</v>
      </c>
      <c r="HG12" s="201">
        <f t="shared" si="3"/>
        <v>11.66</v>
      </c>
      <c r="HH12" s="201">
        <f t="shared" si="3"/>
        <v>0</v>
      </c>
      <c r="HI12" s="201">
        <f t="shared" si="3"/>
        <v>0</v>
      </c>
      <c r="HJ12" s="201">
        <f t="shared" si="3"/>
        <v>0</v>
      </c>
      <c r="HK12" s="201">
        <f t="shared" si="3"/>
        <v>0</v>
      </c>
      <c r="HL12" s="201">
        <f t="shared" si="3"/>
        <v>0</v>
      </c>
      <c r="HM12" s="201">
        <f t="shared" si="3"/>
        <v>0</v>
      </c>
      <c r="HN12" s="201">
        <f t="shared" si="3"/>
        <v>0</v>
      </c>
      <c r="HO12" s="201">
        <f t="shared" si="3"/>
        <v>0.05</v>
      </c>
      <c r="HP12" s="201">
        <f t="shared" si="3"/>
        <v>200.01</v>
      </c>
      <c r="HQ12" s="201">
        <f t="shared" si="3"/>
        <v>3.15</v>
      </c>
      <c r="HR12" s="201">
        <f t="shared" si="3"/>
        <v>0</v>
      </c>
      <c r="HS12" s="201">
        <f t="shared" si="3"/>
        <v>49.46</v>
      </c>
      <c r="HT12" s="201">
        <f t="shared" si="3"/>
        <v>0.16</v>
      </c>
      <c r="HU12" s="201">
        <f t="shared" si="3"/>
        <v>9.84</v>
      </c>
      <c r="HV12" s="201">
        <f t="shared" si="4"/>
        <v>14.31</v>
      </c>
      <c r="HW12" s="201">
        <f t="shared" si="4"/>
        <v>21.58</v>
      </c>
      <c r="HX12" s="201">
        <f t="shared" si="4"/>
        <v>0.02</v>
      </c>
      <c r="HY12" s="201">
        <f t="shared" si="4"/>
        <v>0.38</v>
      </c>
      <c r="HZ12" s="201">
        <f t="shared" si="4"/>
        <v>0</v>
      </c>
      <c r="IA12" s="201">
        <f t="shared" si="4"/>
        <v>0</v>
      </c>
      <c r="IB12" s="201">
        <f t="shared" si="4"/>
        <v>0</v>
      </c>
      <c r="IC12" s="201">
        <f t="shared" si="4"/>
        <v>0</v>
      </c>
      <c r="ID12" s="201">
        <f t="shared" si="4"/>
        <v>8.8800000000000008</v>
      </c>
      <c r="IE12" s="201">
        <f t="shared" si="4"/>
        <v>40.520000000000003</v>
      </c>
      <c r="IF12" s="201">
        <f t="shared" si="4"/>
        <v>1.05</v>
      </c>
      <c r="IG12" s="201">
        <f t="shared" si="4"/>
        <v>0</v>
      </c>
      <c r="IH12" s="201">
        <f t="shared" si="4"/>
        <v>0</v>
      </c>
      <c r="II12" s="201">
        <f t="shared" si="4"/>
        <v>0.01</v>
      </c>
      <c r="IJ12" s="201">
        <f t="shared" si="4"/>
        <v>4.38</v>
      </c>
      <c r="IK12" s="201">
        <f t="shared" si="4"/>
        <v>0.1</v>
      </c>
      <c r="IL12" s="201">
        <f t="shared" si="5"/>
        <v>2.64</v>
      </c>
      <c r="IM12" s="201">
        <f t="shared" si="5"/>
        <v>3.37</v>
      </c>
      <c r="IN12" s="201">
        <f t="shared" si="8"/>
        <v>3056.7300000000014</v>
      </c>
      <c r="IO12" s="253">
        <f t="shared" si="9"/>
        <v>1.403842009707032E-3</v>
      </c>
      <c r="IP12" s="253">
        <f t="shared" si="10"/>
        <v>1.2999999999999999E-3</v>
      </c>
      <c r="IR12" s="172">
        <f t="shared" si="11"/>
        <v>1.2999999999999999E-3</v>
      </c>
      <c r="IS12" s="170" t="s">
        <v>302</v>
      </c>
      <c r="IT12" s="172">
        <f t="shared" si="12"/>
        <v>1.2999999999999999E-3</v>
      </c>
    </row>
    <row r="13" spans="1:254">
      <c r="A13" s="170" t="s">
        <v>303</v>
      </c>
      <c r="B13" s="201">
        <v>0.11</v>
      </c>
      <c r="C13" s="201"/>
      <c r="D13" s="201"/>
      <c r="E13" s="201">
        <v>52.929999999999986</v>
      </c>
      <c r="F13" s="201"/>
      <c r="G13" s="201">
        <v>51.530000000000015</v>
      </c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>
        <v>9.4700000000000006</v>
      </c>
      <c r="X13" s="201">
        <v>15.269999999999998</v>
      </c>
      <c r="Y13" s="201"/>
      <c r="Z13" s="201"/>
      <c r="AA13" s="201">
        <v>0.24000000000000005</v>
      </c>
      <c r="AB13" s="201"/>
      <c r="AC13" s="201"/>
      <c r="AD13" s="201"/>
      <c r="AE13" s="201"/>
      <c r="AF13" s="201">
        <v>5.13</v>
      </c>
      <c r="AG13" s="201">
        <v>29.819999999999993</v>
      </c>
      <c r="AH13" s="201">
        <v>62.76</v>
      </c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>
        <v>0.69000000000000006</v>
      </c>
      <c r="AV13" s="201"/>
      <c r="AW13" s="201">
        <v>4.9000000000000004</v>
      </c>
      <c r="AX13" s="201"/>
      <c r="AY13" s="201">
        <v>3.67</v>
      </c>
      <c r="AZ13" s="201"/>
      <c r="BA13" s="201"/>
      <c r="BB13" s="201"/>
      <c r="BC13" s="201"/>
      <c r="BD13" s="201"/>
      <c r="BE13" s="201"/>
      <c r="BF13" s="201"/>
      <c r="BG13" s="201"/>
      <c r="BH13" s="201">
        <v>159.33999999999997</v>
      </c>
      <c r="BI13" s="201"/>
      <c r="BJ13" s="201"/>
      <c r="BK13" s="201"/>
      <c r="BL13" s="201"/>
      <c r="BM13" s="201"/>
      <c r="BN13" s="201"/>
      <c r="BO13" s="201">
        <v>9.9999999999999867E-2</v>
      </c>
      <c r="BP13" s="201">
        <v>3.9999999999999925E-2</v>
      </c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>
        <v>0.41000000000000003</v>
      </c>
      <c r="CB13" s="201"/>
      <c r="CC13" s="201">
        <v>19.68000000000001</v>
      </c>
      <c r="CD13" s="201">
        <v>26.02</v>
      </c>
      <c r="CE13" s="201">
        <v>0.76000000000000023</v>
      </c>
      <c r="CF13" s="201">
        <f t="shared" si="6"/>
        <v>442.87</v>
      </c>
      <c r="CH13" s="170" t="s">
        <v>303</v>
      </c>
      <c r="FG13" s="201">
        <f t="shared" si="7"/>
        <v>0</v>
      </c>
      <c r="FI13" s="170" t="s">
        <v>303</v>
      </c>
      <c r="FJ13" s="201">
        <f t="shared" si="0"/>
        <v>0</v>
      </c>
      <c r="FK13" s="201">
        <f t="shared" si="0"/>
        <v>0</v>
      </c>
      <c r="FL13" s="201">
        <f t="shared" si="0"/>
        <v>0</v>
      </c>
      <c r="FM13" s="201">
        <f t="shared" si="0"/>
        <v>1.44</v>
      </c>
      <c r="FN13" s="201">
        <f t="shared" si="0"/>
        <v>0</v>
      </c>
      <c r="FO13" s="201">
        <f t="shared" si="0"/>
        <v>1.05</v>
      </c>
      <c r="FP13" s="201">
        <f t="shared" si="0"/>
        <v>0</v>
      </c>
      <c r="FQ13" s="201">
        <f t="shared" si="0"/>
        <v>0</v>
      </c>
      <c r="FR13" s="201">
        <f t="shared" si="0"/>
        <v>0</v>
      </c>
      <c r="FS13" s="201">
        <f t="shared" si="0"/>
        <v>0</v>
      </c>
      <c r="FT13" s="201">
        <f t="shared" si="0"/>
        <v>0</v>
      </c>
      <c r="FU13" s="201">
        <f t="shared" si="0"/>
        <v>0</v>
      </c>
      <c r="FV13" s="201">
        <f t="shared" si="0"/>
        <v>0</v>
      </c>
      <c r="FW13" s="201">
        <f t="shared" si="0"/>
        <v>0</v>
      </c>
      <c r="FX13" s="201">
        <f t="shared" si="0"/>
        <v>0</v>
      </c>
      <c r="FY13" s="201">
        <f t="shared" si="0"/>
        <v>0</v>
      </c>
      <c r="FZ13" s="201">
        <f t="shared" si="1"/>
        <v>0</v>
      </c>
      <c r="GA13" s="201">
        <f t="shared" si="1"/>
        <v>0</v>
      </c>
      <c r="GB13" s="201">
        <f t="shared" si="1"/>
        <v>0</v>
      </c>
      <c r="GC13" s="201">
        <f t="shared" si="1"/>
        <v>0</v>
      </c>
      <c r="GD13" s="201">
        <f t="shared" si="1"/>
        <v>0</v>
      </c>
      <c r="GE13" s="201">
        <f t="shared" si="1"/>
        <v>0.04</v>
      </c>
      <c r="GF13" s="201">
        <f t="shared" si="1"/>
        <v>7.0000000000000007E-2</v>
      </c>
      <c r="GG13" s="201">
        <f t="shared" si="1"/>
        <v>0</v>
      </c>
      <c r="GH13" s="201">
        <f t="shared" si="1"/>
        <v>0</v>
      </c>
      <c r="GI13" s="201">
        <f t="shared" si="1"/>
        <v>0</v>
      </c>
      <c r="GJ13" s="201">
        <f t="shared" si="1"/>
        <v>0</v>
      </c>
      <c r="GK13" s="201">
        <f t="shared" si="1"/>
        <v>0</v>
      </c>
      <c r="GL13" s="201">
        <f t="shared" si="1"/>
        <v>0</v>
      </c>
      <c r="GM13" s="201">
        <f t="shared" si="1"/>
        <v>0</v>
      </c>
      <c r="GN13" s="201">
        <f t="shared" si="1"/>
        <v>0</v>
      </c>
      <c r="GO13" s="201">
        <f t="shared" si="1"/>
        <v>0.57999999999999996</v>
      </c>
      <c r="GP13" s="201">
        <f t="shared" si="2"/>
        <v>1.58</v>
      </c>
      <c r="GQ13" s="201">
        <f t="shared" si="2"/>
        <v>0</v>
      </c>
      <c r="GR13" s="201">
        <f t="shared" si="2"/>
        <v>0</v>
      </c>
      <c r="GS13" s="201">
        <f t="shared" si="2"/>
        <v>0</v>
      </c>
      <c r="GT13" s="201">
        <f t="shared" si="2"/>
        <v>0</v>
      </c>
      <c r="GU13" s="201">
        <f t="shared" si="2"/>
        <v>0</v>
      </c>
      <c r="GV13" s="201">
        <f t="shared" si="2"/>
        <v>0</v>
      </c>
      <c r="GW13" s="201">
        <f t="shared" si="2"/>
        <v>0</v>
      </c>
      <c r="GX13" s="201">
        <f t="shared" si="2"/>
        <v>0</v>
      </c>
      <c r="GY13" s="201">
        <f t="shared" si="2"/>
        <v>0</v>
      </c>
      <c r="GZ13" s="201">
        <f t="shared" si="2"/>
        <v>0</v>
      </c>
      <c r="HA13" s="201">
        <f t="shared" si="2"/>
        <v>0</v>
      </c>
      <c r="HB13" s="201">
        <f t="shared" si="2"/>
        <v>0</v>
      </c>
      <c r="HC13" s="201">
        <f t="shared" si="2"/>
        <v>0</v>
      </c>
      <c r="HD13" s="201">
        <f t="shared" si="2"/>
        <v>0</v>
      </c>
      <c r="HE13" s="201">
        <f t="shared" si="2"/>
        <v>0.02</v>
      </c>
      <c r="HF13" s="201">
        <f t="shared" si="3"/>
        <v>0</v>
      </c>
      <c r="HG13" s="201">
        <f t="shared" si="3"/>
        <v>0.03</v>
      </c>
      <c r="HH13" s="201">
        <f t="shared" si="3"/>
        <v>0</v>
      </c>
      <c r="HI13" s="201">
        <f t="shared" si="3"/>
        <v>0</v>
      </c>
      <c r="HJ13" s="201">
        <f t="shared" si="3"/>
        <v>0</v>
      </c>
      <c r="HK13" s="201">
        <f t="shared" si="3"/>
        <v>0</v>
      </c>
      <c r="HL13" s="201">
        <f t="shared" si="3"/>
        <v>0</v>
      </c>
      <c r="HM13" s="201">
        <f t="shared" si="3"/>
        <v>0</v>
      </c>
      <c r="HN13" s="201">
        <f t="shared" si="3"/>
        <v>0</v>
      </c>
      <c r="HO13" s="201">
        <f t="shared" si="3"/>
        <v>0</v>
      </c>
      <c r="HP13" s="201">
        <f t="shared" si="3"/>
        <v>3.28</v>
      </c>
      <c r="HQ13" s="201">
        <f t="shared" si="3"/>
        <v>0</v>
      </c>
      <c r="HR13" s="201">
        <f t="shared" si="3"/>
        <v>0</v>
      </c>
      <c r="HS13" s="201">
        <f t="shared" si="3"/>
        <v>0</v>
      </c>
      <c r="HT13" s="201">
        <f t="shared" si="3"/>
        <v>0</v>
      </c>
      <c r="HU13" s="201">
        <f t="shared" si="3"/>
        <v>0</v>
      </c>
      <c r="HV13" s="201">
        <f t="shared" si="4"/>
        <v>0</v>
      </c>
      <c r="HW13" s="201">
        <f t="shared" si="4"/>
        <v>0</v>
      </c>
      <c r="HX13" s="201">
        <f t="shared" si="4"/>
        <v>0</v>
      </c>
      <c r="HY13" s="201">
        <f t="shared" si="4"/>
        <v>0</v>
      </c>
      <c r="HZ13" s="201">
        <f t="shared" si="4"/>
        <v>0</v>
      </c>
      <c r="IA13" s="201">
        <f t="shared" si="4"/>
        <v>0</v>
      </c>
      <c r="IB13" s="201">
        <f t="shared" si="4"/>
        <v>0</v>
      </c>
      <c r="IC13" s="201">
        <f t="shared" si="4"/>
        <v>0</v>
      </c>
      <c r="ID13" s="201">
        <f t="shared" si="4"/>
        <v>0</v>
      </c>
      <c r="IE13" s="201">
        <f t="shared" si="4"/>
        <v>0</v>
      </c>
      <c r="IF13" s="201">
        <f t="shared" si="4"/>
        <v>0</v>
      </c>
      <c r="IG13" s="201">
        <f t="shared" si="4"/>
        <v>0</v>
      </c>
      <c r="IH13" s="201">
        <f t="shared" si="4"/>
        <v>0</v>
      </c>
      <c r="II13" s="201">
        <f t="shared" si="4"/>
        <v>0</v>
      </c>
      <c r="IJ13" s="201">
        <f t="shared" si="4"/>
        <v>0</v>
      </c>
      <c r="IK13" s="201">
        <f t="shared" si="4"/>
        <v>0.01</v>
      </c>
      <c r="IL13" s="201">
        <f t="shared" si="5"/>
        <v>0.27</v>
      </c>
      <c r="IM13" s="201">
        <f t="shared" si="5"/>
        <v>0</v>
      </c>
      <c r="IN13" s="201">
        <f t="shared" si="8"/>
        <v>8.3699999999999992</v>
      </c>
      <c r="IO13" s="253">
        <f t="shared" si="9"/>
        <v>3.8440286257693193E-6</v>
      </c>
      <c r="IP13" s="253">
        <f t="shared" si="10"/>
        <v>0</v>
      </c>
      <c r="IR13" s="172">
        <f t="shared" si="11"/>
        <v>0</v>
      </c>
      <c r="IS13" s="170" t="s">
        <v>303</v>
      </c>
      <c r="IT13" s="172">
        <f t="shared" si="12"/>
        <v>0</v>
      </c>
    </row>
    <row r="14" spans="1:254">
      <c r="A14" s="170" t="s">
        <v>304</v>
      </c>
      <c r="B14" s="201">
        <v>2116.1999999999989</v>
      </c>
      <c r="C14" s="170">
        <v>22.599999999999994</v>
      </c>
      <c r="D14" s="170">
        <v>138.28</v>
      </c>
      <c r="E14" s="170">
        <v>202.64999999999978</v>
      </c>
      <c r="G14" s="170">
        <v>228.38000000000005</v>
      </c>
      <c r="H14" s="170">
        <v>65.939999999999969</v>
      </c>
      <c r="J14" s="170">
        <v>37.370000000000005</v>
      </c>
      <c r="K14" s="170">
        <v>30.759999999999991</v>
      </c>
      <c r="L14" s="170">
        <v>21.979999999999997</v>
      </c>
      <c r="M14" s="170">
        <v>30.039999999999996</v>
      </c>
      <c r="N14" s="170">
        <v>52.720000000000013</v>
      </c>
      <c r="O14" s="170">
        <v>2.2000000000000002</v>
      </c>
      <c r="P14" s="170">
        <v>19.740000000000006</v>
      </c>
      <c r="R14" s="170">
        <v>143.67000000000002</v>
      </c>
      <c r="S14" s="170">
        <v>28.409999999999997</v>
      </c>
      <c r="W14" s="170">
        <v>7.6300000000000017</v>
      </c>
      <c r="X14" s="170">
        <v>14.219999999999999</v>
      </c>
      <c r="Y14" s="170">
        <v>1.02</v>
      </c>
      <c r="AA14" s="170">
        <v>3.4599999999999995</v>
      </c>
      <c r="AF14" s="170">
        <v>4.21</v>
      </c>
      <c r="AG14" s="170">
        <v>12.639999999999999</v>
      </c>
      <c r="AH14" s="170">
        <v>20.75</v>
      </c>
      <c r="AK14" s="170">
        <v>31.619999999999997</v>
      </c>
      <c r="AU14" s="170">
        <v>3.4999999999999996</v>
      </c>
      <c r="AV14" s="170">
        <v>62.55</v>
      </c>
      <c r="AW14" s="170">
        <v>18.679999999999996</v>
      </c>
      <c r="AX14" s="170">
        <v>12.06</v>
      </c>
      <c r="AY14" s="170">
        <v>41.239999999999988</v>
      </c>
      <c r="BH14" s="170">
        <v>80.770000000000024</v>
      </c>
      <c r="BI14" s="170">
        <v>35.480000000000004</v>
      </c>
      <c r="BK14" s="170">
        <v>63.269999999999975</v>
      </c>
      <c r="BN14" s="170">
        <v>0.76</v>
      </c>
      <c r="BO14" s="170">
        <v>10.450000000000003</v>
      </c>
      <c r="BP14" s="170">
        <v>0</v>
      </c>
      <c r="BQ14" s="170">
        <v>1.2100000000000002</v>
      </c>
      <c r="BV14" s="170">
        <v>37.96</v>
      </c>
      <c r="BW14" s="170">
        <v>76.260000000000005</v>
      </c>
      <c r="BX14" s="170">
        <v>2.8</v>
      </c>
      <c r="BY14" s="170">
        <v>10.400000000000002</v>
      </c>
      <c r="BZ14" s="170">
        <v>27.649999999999991</v>
      </c>
      <c r="CA14" s="170">
        <v>0.17</v>
      </c>
      <c r="CB14" s="170">
        <v>35.059999999999995</v>
      </c>
      <c r="CC14" s="170">
        <v>5.65</v>
      </c>
      <c r="CD14" s="170">
        <v>6.6799999999999988</v>
      </c>
      <c r="CE14" s="170">
        <v>5.2999999999999989</v>
      </c>
      <c r="CF14" s="201">
        <f t="shared" si="6"/>
        <v>3774.3899999999981</v>
      </c>
      <c r="CH14" s="170" t="s">
        <v>304</v>
      </c>
      <c r="CI14" s="201">
        <v>123.28999999999999</v>
      </c>
      <c r="CJ14" s="201">
        <v>117.47999999999996</v>
      </c>
      <c r="CK14" s="201">
        <v>139.68</v>
      </c>
      <c r="CL14" s="201"/>
      <c r="CM14" s="201">
        <v>81.589999999999989</v>
      </c>
      <c r="CN14" s="201">
        <v>65.55</v>
      </c>
      <c r="CO14" s="201"/>
      <c r="CP14" s="201">
        <v>15.730000000000002</v>
      </c>
      <c r="CQ14" s="201">
        <v>20.139999999999997</v>
      </c>
      <c r="CR14" s="201">
        <v>24.020000000000003</v>
      </c>
      <c r="CS14" s="201">
        <v>4.6100000000000003</v>
      </c>
      <c r="CT14" s="201">
        <v>9.75</v>
      </c>
      <c r="CU14" s="201"/>
      <c r="CV14" s="201">
        <v>111.23999999999998</v>
      </c>
      <c r="CW14" s="201">
        <v>20.009999999999998</v>
      </c>
      <c r="CX14" s="201"/>
      <c r="CY14" s="201">
        <v>1.48</v>
      </c>
      <c r="CZ14" s="201"/>
      <c r="DA14" s="201">
        <v>116.10000000000002</v>
      </c>
      <c r="DB14" s="201">
        <v>9.83</v>
      </c>
      <c r="DC14" s="201"/>
      <c r="DD14" s="201"/>
      <c r="DE14" s="201"/>
      <c r="DF14" s="201"/>
      <c r="DG14" s="201"/>
      <c r="DH14" s="201"/>
      <c r="DI14" s="201"/>
      <c r="DJ14" s="201">
        <v>8.120000000000001</v>
      </c>
      <c r="DK14" s="201">
        <v>12.869999999999985</v>
      </c>
      <c r="DL14" s="201">
        <v>9.3300000000000018</v>
      </c>
      <c r="DM14" s="201"/>
      <c r="DN14" s="201"/>
      <c r="DO14" s="201">
        <v>11.159999999999998</v>
      </c>
      <c r="DP14" s="201"/>
      <c r="DQ14" s="201"/>
      <c r="DR14" s="201"/>
      <c r="DS14" s="201"/>
      <c r="DT14" s="201"/>
      <c r="DU14" s="201"/>
      <c r="DV14" s="201"/>
      <c r="DW14" s="201"/>
      <c r="DX14" s="201"/>
      <c r="DY14" s="201">
        <v>35.85</v>
      </c>
      <c r="DZ14" s="201">
        <v>23.240000000000002</v>
      </c>
      <c r="EA14" s="201">
        <v>16.910000000000004</v>
      </c>
      <c r="EB14" s="201">
        <v>17.310000000000002</v>
      </c>
      <c r="EC14" s="201"/>
      <c r="ED14" s="201"/>
      <c r="EE14" s="201"/>
      <c r="EF14" s="201"/>
      <c r="EG14" s="201"/>
      <c r="EH14" s="201"/>
      <c r="EI14" s="201"/>
      <c r="EJ14" s="201">
        <v>0.37</v>
      </c>
      <c r="EK14" s="201">
        <v>199.13999999999993</v>
      </c>
      <c r="EL14" s="201">
        <v>13.18</v>
      </c>
      <c r="EM14" s="201"/>
      <c r="EN14" s="201">
        <v>68.240000000000009</v>
      </c>
      <c r="EO14" s="201"/>
      <c r="EP14" s="201"/>
      <c r="EQ14" s="201"/>
      <c r="ER14" s="201">
        <v>0.49000000000000005</v>
      </c>
      <c r="ES14" s="201"/>
      <c r="ET14" s="201"/>
      <c r="EU14" s="201"/>
      <c r="EV14" s="201"/>
      <c r="EW14" s="201">
        <v>48.13000000000001</v>
      </c>
      <c r="EX14" s="201">
        <v>40.310000000000016</v>
      </c>
      <c r="EY14" s="201"/>
      <c r="EZ14" s="201">
        <v>30.790000000000003</v>
      </c>
      <c r="FA14" s="201">
        <v>11.51</v>
      </c>
      <c r="FB14" s="201"/>
      <c r="FC14" s="201">
        <v>23.26</v>
      </c>
      <c r="FD14" s="201">
        <v>1.6600000000000001</v>
      </c>
      <c r="FE14" s="201">
        <v>0</v>
      </c>
      <c r="FF14" s="201">
        <v>-0.5299999999999998</v>
      </c>
      <c r="FG14" s="201">
        <f t="shared" si="7"/>
        <v>1431.8400000000001</v>
      </c>
      <c r="FI14" s="170" t="s">
        <v>304</v>
      </c>
      <c r="FJ14" s="201">
        <f t="shared" si="0"/>
        <v>41.21</v>
      </c>
      <c r="FK14" s="201">
        <f t="shared" si="0"/>
        <v>0.1</v>
      </c>
      <c r="FL14" s="201">
        <f t="shared" si="0"/>
        <v>2.81</v>
      </c>
      <c r="FM14" s="201">
        <f t="shared" si="0"/>
        <v>9.31</v>
      </c>
      <c r="FN14" s="201">
        <f t="shared" si="0"/>
        <v>0</v>
      </c>
      <c r="FO14" s="201">
        <f t="shared" si="0"/>
        <v>6.29</v>
      </c>
      <c r="FP14" s="201">
        <f t="shared" si="0"/>
        <v>3.94</v>
      </c>
      <c r="FQ14" s="201">
        <f t="shared" si="0"/>
        <v>0</v>
      </c>
      <c r="FR14" s="201">
        <f t="shared" si="0"/>
        <v>1.35</v>
      </c>
      <c r="FS14" s="201">
        <f t="shared" si="0"/>
        <v>0.24</v>
      </c>
      <c r="FT14" s="201">
        <f t="shared" si="0"/>
        <v>0.06</v>
      </c>
      <c r="FU14" s="201">
        <f t="shared" si="0"/>
        <v>0.24</v>
      </c>
      <c r="FV14" s="201">
        <f t="shared" si="0"/>
        <v>0.03</v>
      </c>
      <c r="FW14" s="201">
        <f t="shared" si="0"/>
        <v>0</v>
      </c>
      <c r="FX14" s="201">
        <f t="shared" si="0"/>
        <v>0.09</v>
      </c>
      <c r="FY14" s="201">
        <f t="shared" si="0"/>
        <v>0</v>
      </c>
      <c r="FZ14" s="201">
        <f t="shared" si="1"/>
        <v>3.03</v>
      </c>
      <c r="GA14" s="201">
        <f t="shared" si="1"/>
        <v>0.09</v>
      </c>
      <c r="GB14" s="201">
        <f t="shared" si="1"/>
        <v>0</v>
      </c>
      <c r="GC14" s="201">
        <f t="shared" si="1"/>
        <v>0</v>
      </c>
      <c r="GD14" s="201">
        <f t="shared" si="1"/>
        <v>0</v>
      </c>
      <c r="GE14" s="201">
        <f t="shared" si="1"/>
        <v>0.52</v>
      </c>
      <c r="GF14" s="201">
        <f t="shared" si="1"/>
        <v>0.11</v>
      </c>
      <c r="GG14" s="201">
        <f t="shared" si="1"/>
        <v>0</v>
      </c>
      <c r="GH14" s="201">
        <f t="shared" si="1"/>
        <v>0</v>
      </c>
      <c r="GI14" s="201">
        <f t="shared" si="1"/>
        <v>0.02</v>
      </c>
      <c r="GJ14" s="201">
        <f t="shared" si="1"/>
        <v>0</v>
      </c>
      <c r="GK14" s="201">
        <f t="shared" si="1"/>
        <v>0</v>
      </c>
      <c r="GL14" s="201">
        <f t="shared" si="1"/>
        <v>0</v>
      </c>
      <c r="GM14" s="201">
        <f t="shared" si="1"/>
        <v>0</v>
      </c>
      <c r="GN14" s="201">
        <f t="shared" si="1"/>
        <v>0</v>
      </c>
      <c r="GO14" s="201">
        <f t="shared" si="1"/>
        <v>0.5</v>
      </c>
      <c r="GP14" s="201">
        <f t="shared" si="2"/>
        <v>0.76</v>
      </c>
      <c r="GQ14" s="201">
        <f t="shared" si="2"/>
        <v>0</v>
      </c>
      <c r="GR14" s="201">
        <f t="shared" si="2"/>
        <v>0</v>
      </c>
      <c r="GS14" s="201">
        <f t="shared" si="2"/>
        <v>0.37</v>
      </c>
      <c r="GT14" s="201">
        <f t="shared" si="2"/>
        <v>0</v>
      </c>
      <c r="GU14" s="201">
        <f t="shared" si="2"/>
        <v>0</v>
      </c>
      <c r="GV14" s="201">
        <f t="shared" si="2"/>
        <v>0</v>
      </c>
      <c r="GW14" s="201">
        <f t="shared" si="2"/>
        <v>0</v>
      </c>
      <c r="GX14" s="201">
        <f t="shared" si="2"/>
        <v>0</v>
      </c>
      <c r="GY14" s="201">
        <f t="shared" si="2"/>
        <v>0</v>
      </c>
      <c r="GZ14" s="201">
        <f t="shared" si="2"/>
        <v>0</v>
      </c>
      <c r="HA14" s="201">
        <f t="shared" si="2"/>
        <v>0</v>
      </c>
      <c r="HB14" s="201">
        <f t="shared" si="2"/>
        <v>0</v>
      </c>
      <c r="HC14" s="201">
        <f t="shared" si="2"/>
        <v>0.02</v>
      </c>
      <c r="HD14" s="201">
        <f t="shared" si="2"/>
        <v>0.65</v>
      </c>
      <c r="HE14" s="201">
        <f t="shared" si="2"/>
        <v>0.17</v>
      </c>
      <c r="HF14" s="201">
        <f t="shared" si="3"/>
        <v>0.37</v>
      </c>
      <c r="HG14" s="201">
        <f t="shared" si="3"/>
        <v>0.42</v>
      </c>
      <c r="HH14" s="201">
        <f t="shared" si="3"/>
        <v>0</v>
      </c>
      <c r="HI14" s="201">
        <f t="shared" si="3"/>
        <v>0</v>
      </c>
      <c r="HJ14" s="201">
        <f t="shared" si="3"/>
        <v>0</v>
      </c>
      <c r="HK14" s="201">
        <f t="shared" si="3"/>
        <v>0</v>
      </c>
      <c r="HL14" s="201">
        <f t="shared" si="3"/>
        <v>0</v>
      </c>
      <c r="HM14" s="201">
        <f t="shared" si="3"/>
        <v>0</v>
      </c>
      <c r="HN14" s="201">
        <f t="shared" si="3"/>
        <v>0</v>
      </c>
      <c r="HO14" s="201">
        <f t="shared" si="3"/>
        <v>0</v>
      </c>
      <c r="HP14" s="201">
        <f t="shared" si="3"/>
        <v>5.77</v>
      </c>
      <c r="HQ14" s="201">
        <f t="shared" si="3"/>
        <v>0.12</v>
      </c>
      <c r="HR14" s="201">
        <f t="shared" si="3"/>
        <v>0</v>
      </c>
      <c r="HS14" s="201">
        <f t="shared" si="3"/>
        <v>1.93</v>
      </c>
      <c r="HT14" s="201">
        <f t="shared" si="3"/>
        <v>0</v>
      </c>
      <c r="HU14" s="201">
        <f t="shared" si="3"/>
        <v>0</v>
      </c>
      <c r="HV14" s="201">
        <f t="shared" si="4"/>
        <v>0.05</v>
      </c>
      <c r="HW14" s="201">
        <f t="shared" si="4"/>
        <v>0.44</v>
      </c>
      <c r="HX14" s="201">
        <f t="shared" si="4"/>
        <v>0</v>
      </c>
      <c r="HY14" s="201">
        <f t="shared" si="4"/>
        <v>0.01</v>
      </c>
      <c r="HZ14" s="201">
        <f t="shared" si="4"/>
        <v>0</v>
      </c>
      <c r="IA14" s="201">
        <f t="shared" si="4"/>
        <v>0</v>
      </c>
      <c r="IB14" s="201">
        <f t="shared" si="4"/>
        <v>0</v>
      </c>
      <c r="IC14" s="201">
        <f t="shared" si="4"/>
        <v>0</v>
      </c>
      <c r="ID14" s="201">
        <f t="shared" si="4"/>
        <v>0.35</v>
      </c>
      <c r="IE14" s="201">
        <f t="shared" si="4"/>
        <v>1.49</v>
      </c>
      <c r="IF14" s="201">
        <f t="shared" si="4"/>
        <v>0.04</v>
      </c>
      <c r="IG14" s="201">
        <f t="shared" si="4"/>
        <v>0</v>
      </c>
      <c r="IH14" s="201">
        <f t="shared" si="4"/>
        <v>0</v>
      </c>
      <c r="II14" s="201">
        <f t="shared" si="4"/>
        <v>0</v>
      </c>
      <c r="IJ14" s="201">
        <f t="shared" si="4"/>
        <v>0.16</v>
      </c>
      <c r="IK14" s="201">
        <f t="shared" si="4"/>
        <v>0</v>
      </c>
      <c r="IL14" s="201">
        <f t="shared" si="5"/>
        <v>7.0000000000000007E-2</v>
      </c>
      <c r="IM14" s="201">
        <f t="shared" si="5"/>
        <v>0.03</v>
      </c>
      <c r="IN14" s="201">
        <f t="shared" si="8"/>
        <v>83.160000000000011</v>
      </c>
      <c r="IO14" s="253">
        <f t="shared" si="9"/>
        <v>3.819228441086937E-5</v>
      </c>
      <c r="IP14" s="253">
        <f t="shared" si="10"/>
        <v>0</v>
      </c>
      <c r="IR14" s="172">
        <f t="shared" si="11"/>
        <v>0</v>
      </c>
      <c r="IS14" s="170" t="s">
        <v>304</v>
      </c>
      <c r="IT14" s="172">
        <f t="shared" si="12"/>
        <v>0</v>
      </c>
    </row>
    <row r="15" spans="1:254">
      <c r="A15" s="170" t="s">
        <v>305</v>
      </c>
      <c r="B15" s="201">
        <v>15922.209999999995</v>
      </c>
      <c r="C15" s="201">
        <v>89.8</v>
      </c>
      <c r="D15" s="201">
        <v>100.64999999999998</v>
      </c>
      <c r="E15" s="201">
        <v>903.02999999999963</v>
      </c>
      <c r="F15" s="201"/>
      <c r="G15" s="201">
        <v>1521.3299999999995</v>
      </c>
      <c r="H15" s="201">
        <v>252.37000000000003</v>
      </c>
      <c r="I15" s="201"/>
      <c r="J15" s="201">
        <v>149.94000000000005</v>
      </c>
      <c r="K15" s="201">
        <v>135.43000000000006</v>
      </c>
      <c r="L15" s="201">
        <v>81.33</v>
      </c>
      <c r="M15" s="201">
        <v>116.17999999999998</v>
      </c>
      <c r="N15" s="201">
        <v>201.44000000000003</v>
      </c>
      <c r="O15" s="201">
        <v>8.7200000000000006</v>
      </c>
      <c r="P15" s="201">
        <v>76.47</v>
      </c>
      <c r="Q15" s="201"/>
      <c r="R15" s="201">
        <v>529.43999999999983</v>
      </c>
      <c r="S15" s="201">
        <v>106.52000000000001</v>
      </c>
      <c r="T15" s="201"/>
      <c r="U15" s="201"/>
      <c r="V15" s="201"/>
      <c r="W15" s="201">
        <v>30.910000000000004</v>
      </c>
      <c r="X15" s="201">
        <v>49.08</v>
      </c>
      <c r="Y15" s="201">
        <v>4.13</v>
      </c>
      <c r="Z15" s="201"/>
      <c r="AA15" s="201">
        <v>14.280000000000001</v>
      </c>
      <c r="AB15" s="201"/>
      <c r="AC15" s="201"/>
      <c r="AD15" s="201"/>
      <c r="AE15" s="201"/>
      <c r="AF15" s="201">
        <v>22.31</v>
      </c>
      <c r="AG15" s="201">
        <v>54.819999999999993</v>
      </c>
      <c r="AH15" s="201">
        <v>88.47</v>
      </c>
      <c r="AI15" s="201"/>
      <c r="AJ15" s="201"/>
      <c r="AK15" s="201">
        <v>119.33</v>
      </c>
      <c r="AL15" s="201"/>
      <c r="AM15" s="201"/>
      <c r="AN15" s="201"/>
      <c r="AO15" s="201"/>
      <c r="AP15" s="201"/>
      <c r="AQ15" s="201"/>
      <c r="AR15" s="201"/>
      <c r="AS15" s="201"/>
      <c r="AT15" s="201"/>
      <c r="AU15" s="201">
        <v>13.16</v>
      </c>
      <c r="AV15" s="201">
        <v>236.94999999999996</v>
      </c>
      <c r="AW15" s="201">
        <v>95.61</v>
      </c>
      <c r="AX15" s="201">
        <v>38.090000000000003</v>
      </c>
      <c r="AY15" s="201">
        <v>161.94999999999996</v>
      </c>
      <c r="AZ15" s="201"/>
      <c r="BA15" s="201"/>
      <c r="BB15" s="201"/>
      <c r="BC15" s="201"/>
      <c r="BD15" s="201"/>
      <c r="BE15" s="201"/>
      <c r="BF15" s="201"/>
      <c r="BG15" s="201"/>
      <c r="BH15" s="201">
        <v>224.31000000000003</v>
      </c>
      <c r="BI15" s="201">
        <v>133.30000000000001</v>
      </c>
      <c r="BJ15" s="201"/>
      <c r="BK15" s="201">
        <v>228.75</v>
      </c>
      <c r="BL15" s="201">
        <v>14.249999999999998</v>
      </c>
      <c r="BM15" s="201">
        <v>150.24</v>
      </c>
      <c r="BN15" s="201">
        <v>33.910000000000004</v>
      </c>
      <c r="BO15" s="201">
        <v>93.09999999999998</v>
      </c>
      <c r="BP15" s="201">
        <v>-1.6800000000000002</v>
      </c>
      <c r="BQ15" s="201">
        <v>4.5299999999999994</v>
      </c>
      <c r="BR15" s="201"/>
      <c r="BS15" s="201"/>
      <c r="BT15" s="201"/>
      <c r="BU15" s="201"/>
      <c r="BV15" s="201">
        <v>133.45000000000007</v>
      </c>
      <c r="BW15" s="201">
        <v>279.74</v>
      </c>
      <c r="BX15" s="201">
        <v>11.22</v>
      </c>
      <c r="BY15" s="201">
        <v>32.33</v>
      </c>
      <c r="BZ15" s="201">
        <v>20.269999999999996</v>
      </c>
      <c r="CA15" s="201">
        <v>-0.10999999999999999</v>
      </c>
      <c r="CB15" s="201">
        <v>132.06999999999996</v>
      </c>
      <c r="CC15" s="201">
        <v>19.060000000000002</v>
      </c>
      <c r="CD15" s="201">
        <v>19.600000000000012</v>
      </c>
      <c r="CE15" s="201">
        <v>110.93999999999998</v>
      </c>
      <c r="CF15" s="201">
        <f t="shared" si="6"/>
        <v>22763.230000000003</v>
      </c>
      <c r="CH15" s="170" t="s">
        <v>305</v>
      </c>
      <c r="CI15" s="201">
        <v>13860.000000000004</v>
      </c>
      <c r="CJ15" s="201">
        <v>75.38</v>
      </c>
      <c r="CK15" s="201">
        <v>300.83999999999997</v>
      </c>
      <c r="CL15" s="201"/>
      <c r="CM15" s="201">
        <v>4632.49</v>
      </c>
      <c r="CN15" s="201">
        <v>196.3</v>
      </c>
      <c r="CO15" s="201"/>
      <c r="CP15" s="201">
        <v>47.5</v>
      </c>
      <c r="CQ15" s="201">
        <v>59.76</v>
      </c>
      <c r="CR15" s="201">
        <v>72.52</v>
      </c>
      <c r="CS15" s="201">
        <v>13.28</v>
      </c>
      <c r="CT15" s="201">
        <v>28.740000000000002</v>
      </c>
      <c r="CU15" s="201"/>
      <c r="CV15" s="201">
        <v>337.53999999999974</v>
      </c>
      <c r="CW15" s="201">
        <v>62.379999999999995</v>
      </c>
      <c r="CX15" s="201"/>
      <c r="CY15" s="201">
        <v>3.95</v>
      </c>
      <c r="CZ15" s="201"/>
      <c r="DA15" s="201">
        <v>25.299999999999997</v>
      </c>
      <c r="DB15" s="201">
        <v>31.369999999999997</v>
      </c>
      <c r="DC15" s="201"/>
      <c r="DD15" s="201"/>
      <c r="DE15" s="201"/>
      <c r="DF15" s="201"/>
      <c r="DG15" s="201"/>
      <c r="DH15" s="201"/>
      <c r="DI15" s="201"/>
      <c r="DJ15" s="201">
        <v>38.13000000000001</v>
      </c>
      <c r="DK15" s="201">
        <v>48.940000000000005</v>
      </c>
      <c r="DL15" s="201">
        <v>43.29</v>
      </c>
      <c r="DM15" s="201"/>
      <c r="DN15" s="201"/>
      <c r="DO15" s="201">
        <v>33.04999999999999</v>
      </c>
      <c r="DP15" s="201"/>
      <c r="DQ15" s="201"/>
      <c r="DR15" s="201"/>
      <c r="DS15" s="201"/>
      <c r="DT15" s="201"/>
      <c r="DU15" s="201"/>
      <c r="DV15" s="201"/>
      <c r="DW15" s="201"/>
      <c r="DX15" s="201"/>
      <c r="DY15" s="201">
        <v>108.28000000000003</v>
      </c>
      <c r="DZ15" s="201">
        <v>80.819999999999993</v>
      </c>
      <c r="EA15" s="201">
        <v>51.42</v>
      </c>
      <c r="EB15" s="201">
        <v>52.490000000000016</v>
      </c>
      <c r="EC15" s="201"/>
      <c r="ED15" s="201"/>
      <c r="EE15" s="201"/>
      <c r="EF15" s="201"/>
      <c r="EG15" s="201"/>
      <c r="EH15" s="201"/>
      <c r="EI15" s="201"/>
      <c r="EJ15" s="201">
        <v>1.1600000000000001</v>
      </c>
      <c r="EK15" s="201">
        <v>140.93</v>
      </c>
      <c r="EL15" s="201">
        <v>39.32</v>
      </c>
      <c r="EM15" s="201"/>
      <c r="EN15" s="201">
        <v>204.27000000000004</v>
      </c>
      <c r="EO15" s="201">
        <v>131.06000000000003</v>
      </c>
      <c r="EP15" s="201">
        <v>2.81</v>
      </c>
      <c r="EQ15" s="201"/>
      <c r="ER15" s="201">
        <v>1.44</v>
      </c>
      <c r="ES15" s="201"/>
      <c r="ET15" s="201"/>
      <c r="EU15" s="201"/>
      <c r="EV15" s="201"/>
      <c r="EW15" s="201">
        <v>145.41</v>
      </c>
      <c r="EX15" s="201">
        <v>109.25999999999998</v>
      </c>
      <c r="EY15" s="201"/>
      <c r="EZ15" s="201">
        <v>93.980000000000018</v>
      </c>
      <c r="FA15" s="201">
        <v>11.920000000000002</v>
      </c>
      <c r="FB15" s="201"/>
      <c r="FC15" s="201">
        <v>71.59999999999998</v>
      </c>
      <c r="FD15" s="201">
        <v>8.0599999999999987</v>
      </c>
      <c r="FE15" s="201">
        <v>7.0000000000000007E-2</v>
      </c>
      <c r="FF15" s="201">
        <v>-1.3000000000000016</v>
      </c>
      <c r="FG15" s="201">
        <f t="shared" si="7"/>
        <v>21163.759999999998</v>
      </c>
      <c r="FI15" s="170" t="s">
        <v>305</v>
      </c>
      <c r="FJ15" s="201">
        <f t="shared" si="0"/>
        <v>547.99</v>
      </c>
      <c r="FK15" s="201">
        <f t="shared" si="0"/>
        <v>0.41</v>
      </c>
      <c r="FL15" s="201">
        <f t="shared" si="0"/>
        <v>1.94</v>
      </c>
      <c r="FM15" s="201">
        <f t="shared" si="0"/>
        <v>32.75</v>
      </c>
      <c r="FN15" s="201">
        <f t="shared" si="0"/>
        <v>0</v>
      </c>
      <c r="FO15" s="201">
        <f t="shared" si="0"/>
        <v>124.92</v>
      </c>
      <c r="FP15" s="201">
        <f t="shared" si="0"/>
        <v>13.46</v>
      </c>
      <c r="FQ15" s="201">
        <f t="shared" si="0"/>
        <v>0</v>
      </c>
      <c r="FR15" s="201">
        <f t="shared" si="0"/>
        <v>5.4</v>
      </c>
      <c r="FS15" s="201">
        <f t="shared" si="0"/>
        <v>1.04</v>
      </c>
      <c r="FT15" s="201">
        <f t="shared" si="0"/>
        <v>0.22</v>
      </c>
      <c r="FU15" s="201">
        <f t="shared" si="0"/>
        <v>0.84</v>
      </c>
      <c r="FV15" s="201">
        <f t="shared" si="0"/>
        <v>0.11</v>
      </c>
      <c r="FW15" s="201">
        <f t="shared" si="0"/>
        <v>0.01</v>
      </c>
      <c r="FX15" s="201">
        <f t="shared" si="0"/>
        <v>0.32</v>
      </c>
      <c r="FY15" s="201">
        <f t="shared" si="0"/>
        <v>0</v>
      </c>
      <c r="FZ15" s="201">
        <f t="shared" si="1"/>
        <v>10.32</v>
      </c>
      <c r="GA15" s="201">
        <f t="shared" si="1"/>
        <v>0.3</v>
      </c>
      <c r="GB15" s="201">
        <f t="shared" si="1"/>
        <v>0</v>
      </c>
      <c r="GC15" s="201">
        <f t="shared" si="1"/>
        <v>0.01</v>
      </c>
      <c r="GD15" s="201">
        <f t="shared" si="1"/>
        <v>0</v>
      </c>
      <c r="GE15" s="201">
        <f t="shared" si="1"/>
        <v>0.24</v>
      </c>
      <c r="GF15" s="201">
        <f t="shared" si="1"/>
        <v>0.35</v>
      </c>
      <c r="GG15" s="201">
        <f t="shared" si="1"/>
        <v>0</v>
      </c>
      <c r="GH15" s="201">
        <f t="shared" si="1"/>
        <v>0</v>
      </c>
      <c r="GI15" s="201">
        <f t="shared" si="1"/>
        <v>7.0000000000000007E-2</v>
      </c>
      <c r="GJ15" s="201">
        <f t="shared" si="1"/>
        <v>0</v>
      </c>
      <c r="GK15" s="201">
        <f t="shared" si="1"/>
        <v>0</v>
      </c>
      <c r="GL15" s="201">
        <f t="shared" si="1"/>
        <v>0</v>
      </c>
      <c r="GM15" s="201">
        <f t="shared" si="1"/>
        <v>0</v>
      </c>
      <c r="GN15" s="201">
        <f t="shared" si="1"/>
        <v>0</v>
      </c>
      <c r="GO15" s="201">
        <f t="shared" si="1"/>
        <v>2.0299999999999998</v>
      </c>
      <c r="GP15" s="201">
        <f t="shared" si="2"/>
        <v>3.32</v>
      </c>
      <c r="GQ15" s="201">
        <f t="shared" si="2"/>
        <v>0</v>
      </c>
      <c r="GR15" s="201">
        <f t="shared" si="2"/>
        <v>0</v>
      </c>
      <c r="GS15" s="201">
        <f t="shared" si="2"/>
        <v>1.33</v>
      </c>
      <c r="GT15" s="201">
        <f t="shared" si="2"/>
        <v>0</v>
      </c>
      <c r="GU15" s="201">
        <f t="shared" si="2"/>
        <v>0</v>
      </c>
      <c r="GV15" s="201">
        <f t="shared" si="2"/>
        <v>0</v>
      </c>
      <c r="GW15" s="201">
        <f t="shared" si="2"/>
        <v>0</v>
      </c>
      <c r="GX15" s="201">
        <f t="shared" si="2"/>
        <v>0</v>
      </c>
      <c r="GY15" s="201">
        <f t="shared" si="2"/>
        <v>0</v>
      </c>
      <c r="GZ15" s="201">
        <f t="shared" si="2"/>
        <v>0</v>
      </c>
      <c r="HA15" s="201">
        <f t="shared" si="2"/>
        <v>0</v>
      </c>
      <c r="HB15" s="201">
        <f t="shared" si="2"/>
        <v>0</v>
      </c>
      <c r="HC15" s="201">
        <f t="shared" si="2"/>
        <v>7.0000000000000007E-2</v>
      </c>
      <c r="HD15" s="201">
        <f t="shared" si="2"/>
        <v>2.2799999999999998</v>
      </c>
      <c r="HE15" s="201">
        <f t="shared" si="2"/>
        <v>0.72</v>
      </c>
      <c r="HF15" s="201">
        <f t="shared" si="3"/>
        <v>1.1299999999999999</v>
      </c>
      <c r="HG15" s="201">
        <f t="shared" si="3"/>
        <v>1.54</v>
      </c>
      <c r="HH15" s="201">
        <f t="shared" si="3"/>
        <v>0</v>
      </c>
      <c r="HI15" s="201">
        <f t="shared" si="3"/>
        <v>0</v>
      </c>
      <c r="HJ15" s="201">
        <f t="shared" si="3"/>
        <v>0</v>
      </c>
      <c r="HK15" s="201">
        <f t="shared" si="3"/>
        <v>0</v>
      </c>
      <c r="HL15" s="201">
        <f t="shared" si="3"/>
        <v>0</v>
      </c>
      <c r="HM15" s="201">
        <f t="shared" si="3"/>
        <v>0</v>
      </c>
      <c r="HN15" s="201">
        <f t="shared" si="3"/>
        <v>0</v>
      </c>
      <c r="HO15" s="201">
        <f t="shared" si="3"/>
        <v>0.01</v>
      </c>
      <c r="HP15" s="201">
        <f t="shared" si="3"/>
        <v>7.52</v>
      </c>
      <c r="HQ15" s="201">
        <f t="shared" si="3"/>
        <v>0.41</v>
      </c>
      <c r="HR15" s="201">
        <f t="shared" si="3"/>
        <v>0</v>
      </c>
      <c r="HS15" s="201">
        <f t="shared" si="3"/>
        <v>6.37</v>
      </c>
      <c r="HT15" s="201">
        <f t="shared" si="3"/>
        <v>0.03</v>
      </c>
      <c r="HU15" s="201">
        <f t="shared" si="3"/>
        <v>2.19</v>
      </c>
      <c r="HV15" s="201">
        <f t="shared" si="4"/>
        <v>2.65</v>
      </c>
      <c r="HW15" s="201">
        <f t="shared" si="4"/>
        <v>3.96</v>
      </c>
      <c r="HX15" s="201">
        <f t="shared" si="4"/>
        <v>-0.03</v>
      </c>
      <c r="HY15" s="201">
        <f t="shared" si="4"/>
        <v>0.05</v>
      </c>
      <c r="HZ15" s="201">
        <f t="shared" si="4"/>
        <v>0</v>
      </c>
      <c r="IA15" s="201">
        <f t="shared" si="4"/>
        <v>0</v>
      </c>
      <c r="IB15" s="201">
        <f t="shared" si="4"/>
        <v>0</v>
      </c>
      <c r="IC15" s="201">
        <f t="shared" si="4"/>
        <v>0</v>
      </c>
      <c r="ID15" s="201">
        <f t="shared" si="4"/>
        <v>1.1399999999999999</v>
      </c>
      <c r="IE15" s="201">
        <f t="shared" si="4"/>
        <v>4.9800000000000004</v>
      </c>
      <c r="IF15" s="201">
        <f t="shared" si="4"/>
        <v>0.14000000000000001</v>
      </c>
      <c r="IG15" s="201">
        <f t="shared" si="4"/>
        <v>0</v>
      </c>
      <c r="IH15" s="201">
        <f t="shared" si="4"/>
        <v>0</v>
      </c>
      <c r="II15" s="201">
        <f t="shared" si="4"/>
        <v>0</v>
      </c>
      <c r="IJ15" s="201">
        <f t="shared" si="4"/>
        <v>0.56999999999999995</v>
      </c>
      <c r="IK15" s="201">
        <f t="shared" si="4"/>
        <v>0.01</v>
      </c>
      <c r="IL15" s="201">
        <f t="shared" si="5"/>
        <v>0.2</v>
      </c>
      <c r="IM15" s="201">
        <f t="shared" si="5"/>
        <v>0.62</v>
      </c>
      <c r="IN15" s="201">
        <f t="shared" si="8"/>
        <v>783.94000000000028</v>
      </c>
      <c r="IO15" s="253">
        <f t="shared" si="9"/>
        <v>3.6003438481309455E-4</v>
      </c>
      <c r="IP15" s="253">
        <f t="shared" si="10"/>
        <v>2.9999999999999997E-4</v>
      </c>
      <c r="IR15" s="172">
        <f t="shared" si="11"/>
        <v>2.9999999999999997E-4</v>
      </c>
      <c r="IS15" s="170" t="s">
        <v>305</v>
      </c>
      <c r="IT15" s="172">
        <f t="shared" si="12"/>
        <v>2.9999999999999997E-4</v>
      </c>
    </row>
    <row r="16" spans="1:254">
      <c r="A16" s="170" t="s">
        <v>306</v>
      </c>
      <c r="B16" s="201">
        <v>47.79000000000002</v>
      </c>
      <c r="C16" s="201">
        <v>5.17</v>
      </c>
      <c r="D16" s="201">
        <v>3.1500000000000004</v>
      </c>
      <c r="E16" s="201">
        <v>36.61999999999999</v>
      </c>
      <c r="F16" s="201"/>
      <c r="G16" s="201">
        <v>1523.7199999999998</v>
      </c>
      <c r="H16" s="201">
        <v>28.080000000000002</v>
      </c>
      <c r="I16" s="201"/>
      <c r="J16" s="201">
        <v>5.16</v>
      </c>
      <c r="K16" s="201">
        <v>4.72</v>
      </c>
      <c r="L16" s="201">
        <v>10.24</v>
      </c>
      <c r="M16" s="201">
        <v>11.679999999999998</v>
      </c>
      <c r="N16" s="201">
        <v>22.069999999999997</v>
      </c>
      <c r="O16" s="201">
        <v>1.0899999999999999</v>
      </c>
      <c r="P16" s="201">
        <v>7.9</v>
      </c>
      <c r="Q16" s="201"/>
      <c r="R16" s="201">
        <v>71.3</v>
      </c>
      <c r="S16" s="201">
        <v>12.54</v>
      </c>
      <c r="T16" s="201"/>
      <c r="U16" s="201"/>
      <c r="V16" s="201"/>
      <c r="W16" s="201">
        <v>4.09</v>
      </c>
      <c r="X16" s="201">
        <v>10.789999999999997</v>
      </c>
      <c r="Y16" s="201">
        <v>1.02</v>
      </c>
      <c r="Z16" s="201"/>
      <c r="AA16" s="201">
        <v>0.05</v>
      </c>
      <c r="AB16" s="201"/>
      <c r="AC16" s="201"/>
      <c r="AD16" s="201"/>
      <c r="AE16" s="201"/>
      <c r="AF16" s="201">
        <v>1.4000000000000001</v>
      </c>
      <c r="AG16" s="201">
        <v>5.0699999999999994</v>
      </c>
      <c r="AH16" s="201">
        <v>8.9599999999999955</v>
      </c>
      <c r="AI16" s="201"/>
      <c r="AJ16" s="201"/>
      <c r="AK16" s="201">
        <v>15.19</v>
      </c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>
        <v>25.970000000000002</v>
      </c>
      <c r="AW16" s="201">
        <v>4.5999999999999988</v>
      </c>
      <c r="AX16" s="201">
        <v>14.2</v>
      </c>
      <c r="AY16" s="201">
        <v>10.379999999999999</v>
      </c>
      <c r="AZ16" s="201"/>
      <c r="BA16" s="201"/>
      <c r="BB16" s="201"/>
      <c r="BC16" s="201"/>
      <c r="BD16" s="201"/>
      <c r="BE16" s="201"/>
      <c r="BF16" s="201"/>
      <c r="BG16" s="201"/>
      <c r="BH16" s="201">
        <v>22.930000000000007</v>
      </c>
      <c r="BI16" s="201">
        <v>15.32</v>
      </c>
      <c r="BJ16" s="201"/>
      <c r="BK16" s="201">
        <v>36.549999999999997</v>
      </c>
      <c r="BL16" s="201"/>
      <c r="BM16" s="201"/>
      <c r="BN16" s="201">
        <v>0.76</v>
      </c>
      <c r="BO16" s="201">
        <v>2.5700000000000007</v>
      </c>
      <c r="BP16" s="201">
        <v>0.02</v>
      </c>
      <c r="BQ16" s="201">
        <v>0.37</v>
      </c>
      <c r="BR16" s="201"/>
      <c r="BS16" s="201"/>
      <c r="BT16" s="201"/>
      <c r="BU16" s="201"/>
      <c r="BV16" s="201">
        <v>23.44</v>
      </c>
      <c r="BW16" s="201">
        <v>26.81</v>
      </c>
      <c r="BX16" s="201"/>
      <c r="BY16" s="201">
        <v>9.99</v>
      </c>
      <c r="BZ16" s="201"/>
      <c r="CA16" s="201">
        <v>0.12</v>
      </c>
      <c r="CB16" s="201">
        <v>17.590000000000003</v>
      </c>
      <c r="CC16" s="201">
        <v>2.5499999999999998</v>
      </c>
      <c r="CD16" s="201">
        <v>3.879999999999999</v>
      </c>
      <c r="CE16" s="201">
        <v>5.2499999999999991</v>
      </c>
      <c r="CF16" s="201">
        <f t="shared" si="6"/>
        <v>2061.1</v>
      </c>
      <c r="CH16" s="170" t="s">
        <v>306</v>
      </c>
      <c r="CI16" s="201">
        <v>761</v>
      </c>
      <c r="CJ16" s="201">
        <v>3.63</v>
      </c>
      <c r="CK16" s="201">
        <v>37.810000000000016</v>
      </c>
      <c r="CL16" s="201"/>
      <c r="CM16" s="201">
        <v>15.669999999999996</v>
      </c>
      <c r="CN16" s="201">
        <v>65.55</v>
      </c>
      <c r="CO16" s="201"/>
      <c r="CP16" s="201">
        <v>15.730000000000002</v>
      </c>
      <c r="CQ16" s="201">
        <v>20.139999999999997</v>
      </c>
      <c r="CR16" s="201">
        <v>24.020000000000003</v>
      </c>
      <c r="CS16" s="201">
        <v>4.6100000000000003</v>
      </c>
      <c r="CT16" s="201">
        <v>9.75</v>
      </c>
      <c r="CU16" s="201"/>
      <c r="CV16" s="201">
        <v>110.67999999999998</v>
      </c>
      <c r="CW16" s="201">
        <v>20.009999999999998</v>
      </c>
      <c r="CX16" s="201"/>
      <c r="CY16" s="201">
        <v>1.48</v>
      </c>
      <c r="CZ16" s="201"/>
      <c r="DA16" s="201">
        <v>10.149999999999999</v>
      </c>
      <c r="DB16" s="201">
        <v>9.3499999999999979</v>
      </c>
      <c r="DC16" s="201"/>
      <c r="DD16" s="201"/>
      <c r="DE16" s="201"/>
      <c r="DF16" s="201"/>
      <c r="DG16" s="201"/>
      <c r="DH16" s="201"/>
      <c r="DI16" s="201"/>
      <c r="DJ16" s="201">
        <v>2.52</v>
      </c>
      <c r="DK16" s="201">
        <v>3.2600000000000002</v>
      </c>
      <c r="DL16" s="201">
        <v>2.8000000000000012</v>
      </c>
      <c r="DM16" s="201"/>
      <c r="DN16" s="201"/>
      <c r="DO16" s="201">
        <v>10.619999999999997</v>
      </c>
      <c r="DP16" s="201"/>
      <c r="DQ16" s="201"/>
      <c r="DR16" s="201"/>
      <c r="DS16" s="201"/>
      <c r="DT16" s="201"/>
      <c r="DU16" s="201"/>
      <c r="DV16" s="201"/>
      <c r="DW16" s="201"/>
      <c r="DX16" s="201"/>
      <c r="DY16" s="201">
        <v>35.85</v>
      </c>
      <c r="DZ16" s="201">
        <v>8.9099999999999966</v>
      </c>
      <c r="EA16" s="201">
        <v>16.910000000000004</v>
      </c>
      <c r="EB16" s="201">
        <v>17.310000000000002</v>
      </c>
      <c r="EC16" s="201"/>
      <c r="ED16" s="201"/>
      <c r="EE16" s="201"/>
      <c r="EF16" s="201"/>
      <c r="EG16" s="201"/>
      <c r="EH16" s="201"/>
      <c r="EI16" s="201"/>
      <c r="EJ16" s="201">
        <v>0.43</v>
      </c>
      <c r="EK16" s="201">
        <v>11.22</v>
      </c>
      <c r="EL16" s="201">
        <v>13.18</v>
      </c>
      <c r="EM16" s="201"/>
      <c r="EN16" s="201">
        <v>68.240000000000009</v>
      </c>
      <c r="EO16" s="201"/>
      <c r="EP16" s="201"/>
      <c r="EQ16" s="201"/>
      <c r="ER16" s="201">
        <v>0.49000000000000005</v>
      </c>
      <c r="ES16" s="201"/>
      <c r="ET16" s="201"/>
      <c r="EU16" s="201"/>
      <c r="EV16" s="201"/>
      <c r="EW16" s="201">
        <v>48.13000000000001</v>
      </c>
      <c r="EX16" s="201">
        <v>32.900000000000006</v>
      </c>
      <c r="EY16" s="201"/>
      <c r="EZ16" s="201">
        <v>30.790000000000003</v>
      </c>
      <c r="FA16" s="201"/>
      <c r="FB16" s="201"/>
      <c r="FC16" s="201">
        <v>23.26</v>
      </c>
      <c r="FD16" s="201">
        <v>0.42000000000000004</v>
      </c>
      <c r="FE16" s="201">
        <v>0.01</v>
      </c>
      <c r="FF16" s="201">
        <v>-0.5299999999999998</v>
      </c>
      <c r="FG16" s="201">
        <f t="shared" si="7"/>
        <v>1436.3000000000002</v>
      </c>
      <c r="FI16" s="170" t="s">
        <v>306</v>
      </c>
      <c r="FJ16" s="201">
        <f t="shared" si="0"/>
        <v>14.88</v>
      </c>
      <c r="FK16" s="201">
        <f t="shared" si="0"/>
        <v>0.02</v>
      </c>
      <c r="FL16" s="201">
        <f t="shared" si="0"/>
        <v>7.0000000000000007E-2</v>
      </c>
      <c r="FM16" s="201">
        <f t="shared" si="0"/>
        <v>2.02</v>
      </c>
      <c r="FN16" s="201">
        <f t="shared" si="0"/>
        <v>0</v>
      </c>
      <c r="FO16" s="201">
        <f t="shared" si="0"/>
        <v>31.25</v>
      </c>
      <c r="FP16" s="201">
        <f t="shared" si="0"/>
        <v>2.81</v>
      </c>
      <c r="FQ16" s="201">
        <f t="shared" si="0"/>
        <v>0</v>
      </c>
      <c r="FR16" s="201">
        <f t="shared" si="0"/>
        <v>0.19</v>
      </c>
      <c r="FS16" s="201">
        <f t="shared" si="0"/>
        <v>0.04</v>
      </c>
      <c r="FT16" s="201">
        <f t="shared" si="0"/>
        <v>0.04</v>
      </c>
      <c r="FU16" s="201">
        <f t="shared" si="0"/>
        <v>0.15</v>
      </c>
      <c r="FV16" s="201">
        <f t="shared" si="0"/>
        <v>0.02</v>
      </c>
      <c r="FW16" s="201">
        <f t="shared" si="0"/>
        <v>0</v>
      </c>
      <c r="FX16" s="201">
        <f t="shared" si="0"/>
        <v>0.05</v>
      </c>
      <c r="FY16" s="201">
        <f t="shared" si="0"/>
        <v>0</v>
      </c>
      <c r="FZ16" s="201">
        <f t="shared" si="1"/>
        <v>2.17</v>
      </c>
      <c r="GA16" s="201">
        <f t="shared" si="1"/>
        <v>0.06</v>
      </c>
      <c r="GB16" s="201">
        <f t="shared" si="1"/>
        <v>0</v>
      </c>
      <c r="GC16" s="201">
        <f t="shared" si="1"/>
        <v>0</v>
      </c>
      <c r="GD16" s="201">
        <f t="shared" si="1"/>
        <v>0</v>
      </c>
      <c r="GE16" s="201">
        <f t="shared" si="1"/>
        <v>0.06</v>
      </c>
      <c r="GF16" s="201">
        <f t="shared" si="1"/>
        <v>0.09</v>
      </c>
      <c r="GG16" s="201">
        <f t="shared" si="1"/>
        <v>0</v>
      </c>
      <c r="GH16" s="201">
        <f t="shared" si="1"/>
        <v>0</v>
      </c>
      <c r="GI16" s="201">
        <f t="shared" si="1"/>
        <v>0</v>
      </c>
      <c r="GJ16" s="201">
        <f t="shared" si="1"/>
        <v>0</v>
      </c>
      <c r="GK16" s="201">
        <f t="shared" si="1"/>
        <v>0</v>
      </c>
      <c r="GL16" s="201">
        <f t="shared" si="1"/>
        <v>0</v>
      </c>
      <c r="GM16" s="201">
        <f t="shared" si="1"/>
        <v>0</v>
      </c>
      <c r="GN16" s="201">
        <f t="shared" si="1"/>
        <v>0</v>
      </c>
      <c r="GO16" s="201">
        <f t="shared" si="1"/>
        <v>0.16</v>
      </c>
      <c r="GP16" s="201">
        <f t="shared" si="2"/>
        <v>0.3</v>
      </c>
      <c r="GQ16" s="201">
        <f t="shared" si="2"/>
        <v>0</v>
      </c>
      <c r="GR16" s="201">
        <f t="shared" si="2"/>
        <v>0</v>
      </c>
      <c r="GS16" s="201">
        <f t="shared" si="2"/>
        <v>0.22</v>
      </c>
      <c r="GT16" s="201">
        <f t="shared" si="2"/>
        <v>0</v>
      </c>
      <c r="GU16" s="201">
        <f t="shared" si="2"/>
        <v>0</v>
      </c>
      <c r="GV16" s="201">
        <f t="shared" si="2"/>
        <v>0</v>
      </c>
      <c r="GW16" s="201">
        <f t="shared" si="2"/>
        <v>0</v>
      </c>
      <c r="GX16" s="201">
        <f t="shared" si="2"/>
        <v>0</v>
      </c>
      <c r="GY16" s="201">
        <f t="shared" si="2"/>
        <v>0</v>
      </c>
      <c r="GZ16" s="201">
        <f t="shared" si="2"/>
        <v>0</v>
      </c>
      <c r="HA16" s="201">
        <f t="shared" si="2"/>
        <v>0</v>
      </c>
      <c r="HB16" s="201">
        <f t="shared" si="2"/>
        <v>0</v>
      </c>
      <c r="HC16" s="201">
        <f t="shared" si="2"/>
        <v>0</v>
      </c>
      <c r="HD16" s="201">
        <f t="shared" si="2"/>
        <v>0.41</v>
      </c>
      <c r="HE16" s="201">
        <f t="shared" si="2"/>
        <v>0.06</v>
      </c>
      <c r="HF16" s="201">
        <f t="shared" si="3"/>
        <v>0.39</v>
      </c>
      <c r="HG16" s="201">
        <f t="shared" si="3"/>
        <v>0.2</v>
      </c>
      <c r="HH16" s="201">
        <f t="shared" si="3"/>
        <v>0</v>
      </c>
      <c r="HI16" s="201">
        <f t="shared" si="3"/>
        <v>0</v>
      </c>
      <c r="HJ16" s="201">
        <f t="shared" si="3"/>
        <v>0</v>
      </c>
      <c r="HK16" s="201">
        <f t="shared" si="3"/>
        <v>0</v>
      </c>
      <c r="HL16" s="201">
        <f t="shared" si="3"/>
        <v>0</v>
      </c>
      <c r="HM16" s="201">
        <f t="shared" si="3"/>
        <v>0</v>
      </c>
      <c r="HN16" s="201">
        <f t="shared" si="3"/>
        <v>0</v>
      </c>
      <c r="HO16" s="201">
        <f t="shared" si="3"/>
        <v>0</v>
      </c>
      <c r="HP16" s="201">
        <f t="shared" si="3"/>
        <v>0.7</v>
      </c>
      <c r="HQ16" s="201">
        <f t="shared" si="3"/>
        <v>7.0000000000000007E-2</v>
      </c>
      <c r="HR16" s="201">
        <f t="shared" si="3"/>
        <v>0</v>
      </c>
      <c r="HS16" s="201">
        <f t="shared" si="3"/>
        <v>1.54</v>
      </c>
      <c r="HT16" s="201">
        <f t="shared" si="3"/>
        <v>0</v>
      </c>
      <c r="HU16" s="201">
        <f t="shared" si="3"/>
        <v>0</v>
      </c>
      <c r="HV16" s="201">
        <f t="shared" si="4"/>
        <v>0.05</v>
      </c>
      <c r="HW16" s="201">
        <f t="shared" si="4"/>
        <v>0.11</v>
      </c>
      <c r="HX16" s="201">
        <f t="shared" si="4"/>
        <v>0</v>
      </c>
      <c r="HY16" s="201">
        <f t="shared" si="4"/>
        <v>0.01</v>
      </c>
      <c r="HZ16" s="201">
        <f t="shared" si="4"/>
        <v>0</v>
      </c>
      <c r="IA16" s="201">
        <f t="shared" si="4"/>
        <v>0</v>
      </c>
      <c r="IB16" s="201">
        <f t="shared" si="4"/>
        <v>0</v>
      </c>
      <c r="IC16" s="201">
        <f t="shared" si="4"/>
        <v>0</v>
      </c>
      <c r="ID16" s="201">
        <f t="shared" si="4"/>
        <v>0.28999999999999998</v>
      </c>
      <c r="IE16" s="201">
        <f t="shared" si="4"/>
        <v>0.76</v>
      </c>
      <c r="IF16" s="201">
        <f t="shared" si="4"/>
        <v>0</v>
      </c>
      <c r="IG16" s="201">
        <f t="shared" si="4"/>
        <v>0</v>
      </c>
      <c r="IH16" s="201">
        <f t="shared" si="4"/>
        <v>0</v>
      </c>
      <c r="II16" s="201">
        <f t="shared" si="4"/>
        <v>0</v>
      </c>
      <c r="IJ16" s="201">
        <f t="shared" si="4"/>
        <v>0.11</v>
      </c>
      <c r="IK16" s="201">
        <f t="shared" si="4"/>
        <v>0</v>
      </c>
      <c r="IL16" s="201">
        <f t="shared" si="5"/>
        <v>0.04</v>
      </c>
      <c r="IM16" s="201">
        <f t="shared" si="5"/>
        <v>0.03</v>
      </c>
      <c r="IN16" s="201">
        <f t="shared" si="8"/>
        <v>59.37</v>
      </c>
      <c r="IO16" s="253">
        <f t="shared" si="9"/>
        <v>2.7266425270241876E-5</v>
      </c>
      <c r="IP16" s="253">
        <f t="shared" si="10"/>
        <v>0</v>
      </c>
      <c r="IR16" s="172">
        <f t="shared" si="11"/>
        <v>0</v>
      </c>
      <c r="IS16" s="170" t="s">
        <v>306</v>
      </c>
      <c r="IT16" s="172">
        <f t="shared" si="12"/>
        <v>0</v>
      </c>
    </row>
    <row r="17" spans="1:255">
      <c r="A17" s="170" t="s">
        <v>307</v>
      </c>
      <c r="B17" s="201">
        <v>110199.43000000001</v>
      </c>
      <c r="C17" s="201">
        <v>23993.80999999999</v>
      </c>
      <c r="D17" s="201">
        <v>54130.27</v>
      </c>
      <c r="E17" s="201">
        <v>493421.36999999982</v>
      </c>
      <c r="F17" s="201">
        <v>78639.719999999972</v>
      </c>
      <c r="G17" s="201">
        <v>191041.43000000005</v>
      </c>
      <c r="H17" s="201">
        <v>127050.68000000001</v>
      </c>
      <c r="I17" s="201">
        <v>70611.500000000015</v>
      </c>
      <c r="J17" s="201">
        <v>143630.49000000005</v>
      </c>
      <c r="K17" s="201">
        <v>50749.930000000015</v>
      </c>
      <c r="L17" s="201">
        <v>21520.41</v>
      </c>
      <c r="M17" s="201">
        <v>30626.66</v>
      </c>
      <c r="N17" s="201">
        <v>66366.479999999981</v>
      </c>
      <c r="O17" s="201">
        <v>7124.3599999999979</v>
      </c>
      <c r="P17" s="201">
        <v>36713.420000000006</v>
      </c>
      <c r="Q17" s="201">
        <v>171585.17</v>
      </c>
      <c r="R17" s="201">
        <v>178843.60000000003</v>
      </c>
      <c r="S17" s="201">
        <v>28157.569999999996</v>
      </c>
      <c r="T17" s="201">
        <v>238414.98999999993</v>
      </c>
      <c r="U17" s="201">
        <v>35254.870000000003</v>
      </c>
      <c r="V17" s="201">
        <v>526644.16999999993</v>
      </c>
      <c r="W17" s="201">
        <v>32698.449999999997</v>
      </c>
      <c r="X17" s="201">
        <v>42448.260000000017</v>
      </c>
      <c r="Y17" s="201">
        <v>38438.489990000009</v>
      </c>
      <c r="Z17" s="201">
        <v>232554.63000000006</v>
      </c>
      <c r="AA17" s="201">
        <v>41134.080000000016</v>
      </c>
      <c r="AB17" s="201">
        <v>320353.22000000009</v>
      </c>
      <c r="AC17" s="201">
        <v>83497.919999999998</v>
      </c>
      <c r="AD17" s="201">
        <v>125818.24000000003</v>
      </c>
      <c r="AE17" s="201">
        <v>47302.310000000005</v>
      </c>
      <c r="AF17" s="201">
        <v>30900.329999999998</v>
      </c>
      <c r="AG17" s="201">
        <v>112424.72000000002</v>
      </c>
      <c r="AH17" s="201">
        <v>144699.21</v>
      </c>
      <c r="AI17" s="201">
        <v>51464.820000000007</v>
      </c>
      <c r="AJ17" s="201">
        <v>135144.78999999998</v>
      </c>
      <c r="AK17" s="201">
        <v>60395.289999999994</v>
      </c>
      <c r="AL17" s="201">
        <v>147545.69000000003</v>
      </c>
      <c r="AM17" s="201">
        <v>72817.840000000011</v>
      </c>
      <c r="AN17" s="201">
        <v>49049.139999999992</v>
      </c>
      <c r="AO17" s="201">
        <v>135623.93000000008</v>
      </c>
      <c r="AP17" s="201">
        <v>99394.069999999992</v>
      </c>
      <c r="AQ17" s="201">
        <v>4374.45</v>
      </c>
      <c r="AR17" s="201">
        <v>11677.759999999998</v>
      </c>
      <c r="AS17" s="201">
        <v>183495.58000000007</v>
      </c>
      <c r="AT17" s="201">
        <v>97479.919999999969</v>
      </c>
      <c r="AU17" s="201">
        <v>63001.75</v>
      </c>
      <c r="AV17" s="201">
        <v>62677.689999999981</v>
      </c>
      <c r="AW17" s="201">
        <v>42395.11</v>
      </c>
      <c r="AX17" s="201">
        <v>9391.8600000000024</v>
      </c>
      <c r="AY17" s="201">
        <v>43343.12</v>
      </c>
      <c r="AZ17" s="201"/>
      <c r="BA17" s="201"/>
      <c r="BB17" s="201"/>
      <c r="BC17" s="201">
        <v>32927.71</v>
      </c>
      <c r="BD17" s="201">
        <v>395816.45</v>
      </c>
      <c r="BE17" s="201">
        <v>557401.06000000006</v>
      </c>
      <c r="BF17" s="201">
        <v>379334.77000000019</v>
      </c>
      <c r="BG17" s="201">
        <v>253684.93000000002</v>
      </c>
      <c r="BH17" s="201">
        <v>123254.11000000002</v>
      </c>
      <c r="BI17" s="201">
        <v>34767.949999999997</v>
      </c>
      <c r="BJ17" s="201">
        <v>420109.62999999977</v>
      </c>
      <c r="BK17" s="201">
        <v>59955.75</v>
      </c>
      <c r="BL17" s="201">
        <v>15611.979999999996</v>
      </c>
      <c r="BM17" s="201">
        <v>143170.81</v>
      </c>
      <c r="BN17" s="201">
        <v>113745.93999999999</v>
      </c>
      <c r="BO17" s="201">
        <v>84803.610000000015</v>
      </c>
      <c r="BP17" s="201">
        <v>224467.23</v>
      </c>
      <c r="BQ17" s="201">
        <v>91380.49000000002</v>
      </c>
      <c r="BR17" s="201">
        <v>630342.16</v>
      </c>
      <c r="BS17" s="201">
        <v>30246.649999999998</v>
      </c>
      <c r="BT17" s="201">
        <v>107297.47000000003</v>
      </c>
      <c r="BU17" s="201">
        <v>34845.949999999997</v>
      </c>
      <c r="BV17" s="201">
        <v>41619.760000000009</v>
      </c>
      <c r="BW17" s="201">
        <v>81893.390000000014</v>
      </c>
      <c r="BX17" s="201">
        <v>109189.06999999999</v>
      </c>
      <c r="BY17" s="201">
        <v>8352.8799999999992</v>
      </c>
      <c r="BZ17" s="201">
        <v>9626.3100000000013</v>
      </c>
      <c r="CA17" s="201">
        <v>72601.62</v>
      </c>
      <c r="CB17" s="201">
        <v>34544.29</v>
      </c>
      <c r="CC17" s="201">
        <v>124723.95999999998</v>
      </c>
      <c r="CD17" s="201">
        <v>258739.81000000003</v>
      </c>
      <c r="CE17" s="201">
        <v>132476.52000000008</v>
      </c>
      <c r="CF17" s="201">
        <f t="shared" si="6"/>
        <v>9813195.2599900048</v>
      </c>
      <c r="CH17" s="170" t="s">
        <v>307</v>
      </c>
      <c r="CI17" s="201">
        <v>61820.020000000004</v>
      </c>
      <c r="CJ17" s="201">
        <v>31129.699999999993</v>
      </c>
      <c r="CK17" s="201">
        <v>248774</v>
      </c>
      <c r="CL17" s="201">
        <v>42925.47</v>
      </c>
      <c r="CM17" s="201">
        <v>126710.06000000006</v>
      </c>
      <c r="CN17" s="201">
        <v>51177.55</v>
      </c>
      <c r="CO17" s="201">
        <v>43143.360000000008</v>
      </c>
      <c r="CP17" s="201">
        <v>12522.39</v>
      </c>
      <c r="CQ17" s="201">
        <v>15413.229999999998</v>
      </c>
      <c r="CR17" s="201">
        <v>18889.43</v>
      </c>
      <c r="CS17" s="201">
        <v>3497.97</v>
      </c>
      <c r="CT17" s="201">
        <v>7410.35</v>
      </c>
      <c r="CU17" s="201">
        <v>70135.710000000006</v>
      </c>
      <c r="CV17" s="201">
        <v>105214.97000000002</v>
      </c>
      <c r="CW17" s="201">
        <v>16012.26</v>
      </c>
      <c r="CX17" s="201">
        <v>164088.19000000006</v>
      </c>
      <c r="CY17" s="201">
        <v>12710.619999999999</v>
      </c>
      <c r="CZ17" s="201">
        <v>316087.10999999993</v>
      </c>
      <c r="DA17" s="201">
        <v>19840.400000000001</v>
      </c>
      <c r="DB17" s="201">
        <v>12157.970000000001</v>
      </c>
      <c r="DC17" s="201">
        <v>120759.25000000001</v>
      </c>
      <c r="DD17" s="201">
        <v>147474.41</v>
      </c>
      <c r="DE17" s="201">
        <v>23375.89</v>
      </c>
      <c r="DF17" s="201">
        <v>152729.86000000002</v>
      </c>
      <c r="DG17" s="201">
        <v>29993.810000000005</v>
      </c>
      <c r="DH17" s="201">
        <v>81792.01999999999</v>
      </c>
      <c r="DI17" s="201">
        <v>105483.01999999999</v>
      </c>
      <c r="DJ17" s="201">
        <v>53739.429999999986</v>
      </c>
      <c r="DK17" s="201">
        <v>78288.039999999964</v>
      </c>
      <c r="DL17" s="201">
        <v>82565.030000000013</v>
      </c>
      <c r="DM17" s="201">
        <v>22865.380000000005</v>
      </c>
      <c r="DN17" s="201">
        <v>120019.09000000001</v>
      </c>
      <c r="DO17" s="201">
        <v>22377.640000000003</v>
      </c>
      <c r="DP17" s="201">
        <v>106204.24</v>
      </c>
      <c r="DQ17" s="201">
        <v>41219.750000000007</v>
      </c>
      <c r="DR17" s="201">
        <v>35336.39</v>
      </c>
      <c r="DS17" s="201">
        <v>120848.81999999998</v>
      </c>
      <c r="DT17" s="201">
        <v>96244.72</v>
      </c>
      <c r="DU17" s="201">
        <v>4913.1900000000005</v>
      </c>
      <c r="DV17" s="201">
        <v>7577.6999999999989</v>
      </c>
      <c r="DW17" s="201">
        <v>113863.59</v>
      </c>
      <c r="DX17" s="201">
        <v>27006.520000000004</v>
      </c>
      <c r="DY17" s="201">
        <v>28013.830000000009</v>
      </c>
      <c r="DZ17" s="201">
        <v>29783.5</v>
      </c>
      <c r="EA17" s="201">
        <v>13357.249999999998</v>
      </c>
      <c r="EB17" s="201">
        <v>13591.019999999999</v>
      </c>
      <c r="EC17" s="201"/>
      <c r="ED17" s="201"/>
      <c r="EE17" s="201"/>
      <c r="EF17" s="201">
        <v>60222.529999999984</v>
      </c>
      <c r="EG17" s="201">
        <v>210516.13000000003</v>
      </c>
      <c r="EH17" s="201">
        <v>264436.50000000006</v>
      </c>
      <c r="EI17" s="201">
        <v>236064.73</v>
      </c>
      <c r="EJ17" s="201">
        <v>222728.95000000013</v>
      </c>
      <c r="EK17" s="201">
        <v>70820.560000000012</v>
      </c>
      <c r="EL17" s="201">
        <v>10245.189999999999</v>
      </c>
      <c r="EM17" s="201">
        <v>227795.08999999994</v>
      </c>
      <c r="EN17" s="201">
        <v>43452.500000000007</v>
      </c>
      <c r="EO17" s="201">
        <v>101970.95</v>
      </c>
      <c r="EP17" s="201">
        <v>113073.29999999997</v>
      </c>
      <c r="EQ17" s="201">
        <v>228160.48000000013</v>
      </c>
      <c r="ER17" s="201">
        <v>53932.94999999999</v>
      </c>
      <c r="ES17" s="201">
        <v>383780.55999999994</v>
      </c>
      <c r="ET17" s="201">
        <v>21308.29</v>
      </c>
      <c r="EU17" s="201">
        <v>69631.989999999991</v>
      </c>
      <c r="EV17" s="201">
        <v>17892.469999999998</v>
      </c>
      <c r="EW17" s="201">
        <v>37722.400000000001</v>
      </c>
      <c r="EX17" s="201">
        <v>29295.699999999986</v>
      </c>
      <c r="EY17" s="201">
        <v>45856.80999999999</v>
      </c>
      <c r="EZ17" s="201">
        <v>24639.809999999998</v>
      </c>
      <c r="FA17" s="201">
        <v>4296.88</v>
      </c>
      <c r="FB17" s="201">
        <v>38072.230000000003</v>
      </c>
      <c r="FC17" s="201">
        <v>18700.710000000003</v>
      </c>
      <c r="FD17" s="201">
        <v>163753.99000000002</v>
      </c>
      <c r="FE17" s="201">
        <v>1.8400000000000318</v>
      </c>
      <c r="FF17" s="201">
        <v>-209.93000000000075</v>
      </c>
      <c r="FG17" s="201">
        <f t="shared" si="7"/>
        <v>5757247.7600000007</v>
      </c>
      <c r="FI17" s="170" t="s">
        <v>307</v>
      </c>
      <c r="FJ17" s="201">
        <f t="shared" si="0"/>
        <v>3165.16</v>
      </c>
      <c r="FK17" s="201">
        <f t="shared" si="0"/>
        <v>110.37</v>
      </c>
      <c r="FL17" s="201">
        <f t="shared" si="0"/>
        <v>937.86</v>
      </c>
      <c r="FM17" s="201">
        <f t="shared" si="0"/>
        <v>20187.71</v>
      </c>
      <c r="FN17" s="201">
        <f t="shared" si="0"/>
        <v>948.21</v>
      </c>
      <c r="FO17" s="201">
        <f t="shared" si="0"/>
        <v>6450.36</v>
      </c>
      <c r="FP17" s="201">
        <f t="shared" si="0"/>
        <v>5346.85</v>
      </c>
      <c r="FQ17" s="201">
        <f t="shared" si="0"/>
        <v>625.65</v>
      </c>
      <c r="FR17" s="201">
        <f t="shared" si="0"/>
        <v>5170.7</v>
      </c>
      <c r="FS17" s="201">
        <f t="shared" si="0"/>
        <v>390.77</v>
      </c>
      <c r="FT17" s="201">
        <f t="shared" si="0"/>
        <v>57.87</v>
      </c>
      <c r="FU17" s="201">
        <f t="shared" si="0"/>
        <v>220.99</v>
      </c>
      <c r="FV17" s="201">
        <f t="shared" si="0"/>
        <v>34.1</v>
      </c>
      <c r="FW17" s="201">
        <f t="shared" si="0"/>
        <v>4.25</v>
      </c>
      <c r="FX17" s="201">
        <f t="shared" si="0"/>
        <v>132.37</v>
      </c>
      <c r="FY17" s="201">
        <f t="shared" si="0"/>
        <v>290.07</v>
      </c>
      <c r="FZ17" s="201">
        <f t="shared" si="1"/>
        <v>3380.3</v>
      </c>
      <c r="GA17" s="201">
        <f t="shared" si="1"/>
        <v>79.510000000000005</v>
      </c>
      <c r="GB17" s="201">
        <f t="shared" si="1"/>
        <v>7848.81</v>
      </c>
      <c r="GC17" s="201">
        <f t="shared" si="1"/>
        <v>143.9</v>
      </c>
      <c r="GD17" s="201">
        <f t="shared" si="1"/>
        <v>41968.02</v>
      </c>
      <c r="GE17" s="201">
        <f t="shared" si="1"/>
        <v>220.66</v>
      </c>
      <c r="GF17" s="201">
        <f t="shared" si="1"/>
        <v>240.27</v>
      </c>
      <c r="GG17" s="201">
        <f t="shared" si="1"/>
        <v>0</v>
      </c>
      <c r="GH17" s="201">
        <f t="shared" si="1"/>
        <v>6688.51</v>
      </c>
      <c r="GI17" s="201">
        <f t="shared" si="1"/>
        <v>322.55</v>
      </c>
      <c r="GJ17" s="201">
        <f t="shared" si="1"/>
        <v>709.62</v>
      </c>
      <c r="GK17" s="201">
        <f t="shared" si="1"/>
        <v>658.25</v>
      </c>
      <c r="GL17" s="201">
        <f t="shared" si="1"/>
        <v>3653.94</v>
      </c>
      <c r="GM17" s="201">
        <f t="shared" si="1"/>
        <v>2077.88</v>
      </c>
      <c r="GN17" s="201">
        <f t="shared" si="1"/>
        <v>0</v>
      </c>
      <c r="GO17" s="201">
        <f t="shared" si="1"/>
        <v>3737.97</v>
      </c>
      <c r="GP17" s="201">
        <f t="shared" si="2"/>
        <v>5727.06</v>
      </c>
      <c r="GQ17" s="201">
        <f t="shared" si="2"/>
        <v>126.36</v>
      </c>
      <c r="GR17" s="201">
        <f t="shared" si="2"/>
        <v>2066.83</v>
      </c>
      <c r="GS17" s="201">
        <f t="shared" si="2"/>
        <v>720.12</v>
      </c>
      <c r="GT17" s="201">
        <f t="shared" si="2"/>
        <v>1218</v>
      </c>
      <c r="GU17" s="201">
        <f t="shared" si="2"/>
        <v>2029.87</v>
      </c>
      <c r="GV17" s="201">
        <f t="shared" si="2"/>
        <v>1198.27</v>
      </c>
      <c r="GW17" s="201">
        <f t="shared" si="2"/>
        <v>2385.1999999999998</v>
      </c>
      <c r="GX17" s="201">
        <f t="shared" si="2"/>
        <v>1917.26</v>
      </c>
      <c r="GY17" s="201">
        <f t="shared" si="2"/>
        <v>0</v>
      </c>
      <c r="GZ17" s="201">
        <f t="shared" si="2"/>
        <v>13.48</v>
      </c>
      <c r="HA17" s="201">
        <f t="shared" si="2"/>
        <v>327.10000000000002</v>
      </c>
      <c r="HB17" s="201">
        <f t="shared" si="2"/>
        <v>186.73</v>
      </c>
      <c r="HC17" s="201">
        <f t="shared" si="2"/>
        <v>352.81</v>
      </c>
      <c r="HD17" s="201">
        <f t="shared" si="2"/>
        <v>598.55999999999995</v>
      </c>
      <c r="HE17" s="201">
        <f t="shared" si="2"/>
        <v>295.93</v>
      </c>
      <c r="HF17" s="201">
        <f t="shared" si="3"/>
        <v>286.64</v>
      </c>
      <c r="HG17" s="201">
        <f t="shared" si="3"/>
        <v>409.93</v>
      </c>
      <c r="HH17" s="201">
        <f t="shared" si="3"/>
        <v>0</v>
      </c>
      <c r="HI17" s="201">
        <f t="shared" si="3"/>
        <v>0</v>
      </c>
      <c r="HJ17" s="201">
        <f t="shared" si="3"/>
        <v>0</v>
      </c>
      <c r="HK17" s="201">
        <f t="shared" si="3"/>
        <v>0</v>
      </c>
      <c r="HL17" s="201">
        <f t="shared" si="3"/>
        <v>10186.39</v>
      </c>
      <c r="HM17" s="201">
        <f t="shared" si="3"/>
        <v>59418.86</v>
      </c>
      <c r="HN17" s="201">
        <f t="shared" si="3"/>
        <v>26831.42</v>
      </c>
      <c r="HO17" s="201">
        <f t="shared" si="3"/>
        <v>4716.5</v>
      </c>
      <c r="HP17" s="201">
        <f t="shared" si="3"/>
        <v>3997.94</v>
      </c>
      <c r="HQ17" s="201">
        <f t="shared" si="3"/>
        <v>108.03</v>
      </c>
      <c r="HR17" s="201">
        <f t="shared" si="3"/>
        <v>8034.02</v>
      </c>
      <c r="HS17" s="201">
        <f t="shared" si="3"/>
        <v>1520.1</v>
      </c>
      <c r="HT17" s="201">
        <f t="shared" si="3"/>
        <v>34.35</v>
      </c>
      <c r="HU17" s="201">
        <f t="shared" si="3"/>
        <v>1912.11</v>
      </c>
      <c r="HV17" s="201">
        <f t="shared" si="4"/>
        <v>16376.35</v>
      </c>
      <c r="HW17" s="201">
        <f t="shared" si="4"/>
        <v>3604.15</v>
      </c>
      <c r="HX17" s="201">
        <f t="shared" si="4"/>
        <v>9188.34</v>
      </c>
      <c r="HY17" s="201">
        <f t="shared" si="4"/>
        <v>1191.57</v>
      </c>
      <c r="HZ17" s="201">
        <f t="shared" si="4"/>
        <v>29409.56</v>
      </c>
      <c r="IA17" s="201">
        <f t="shared" si="4"/>
        <v>92.8</v>
      </c>
      <c r="IB17" s="201">
        <f t="shared" si="4"/>
        <v>318.47000000000003</v>
      </c>
      <c r="IC17" s="201">
        <f t="shared" si="4"/>
        <v>100.2</v>
      </c>
      <c r="ID17" s="201">
        <f t="shared" si="4"/>
        <v>325.3</v>
      </c>
      <c r="IE17" s="201">
        <f t="shared" si="4"/>
        <v>1423.22</v>
      </c>
      <c r="IF17" s="201">
        <f t="shared" si="4"/>
        <v>1938.07</v>
      </c>
      <c r="IG17" s="201">
        <f t="shared" si="4"/>
        <v>0</v>
      </c>
      <c r="IH17" s="201">
        <f t="shared" si="4"/>
        <v>0</v>
      </c>
      <c r="II17" s="201">
        <f t="shared" si="4"/>
        <v>210.28</v>
      </c>
      <c r="IJ17" s="201">
        <f t="shared" si="4"/>
        <v>149.09</v>
      </c>
      <c r="IK17" s="201">
        <f t="shared" si="4"/>
        <v>115.39</v>
      </c>
      <c r="IL17" s="201">
        <f t="shared" si="5"/>
        <v>2690.91</v>
      </c>
      <c r="IM17" s="201">
        <f t="shared" si="5"/>
        <v>741.87</v>
      </c>
      <c r="IN17" s="201">
        <f t="shared" si="8"/>
        <v>320298.92</v>
      </c>
      <c r="IO17" s="253">
        <f t="shared" si="9"/>
        <v>0.14710134017718007</v>
      </c>
      <c r="IP17" s="253">
        <f t="shared" si="10"/>
        <v>0.1406</v>
      </c>
      <c r="IR17" s="172">
        <f t="shared" si="11"/>
        <v>0.1406</v>
      </c>
      <c r="IS17" s="170" t="s">
        <v>307</v>
      </c>
      <c r="IT17" s="172">
        <f t="shared" si="12"/>
        <v>0.1406</v>
      </c>
    </row>
    <row r="18" spans="1:255">
      <c r="A18" s="206" t="s">
        <v>308</v>
      </c>
      <c r="CF18" s="201">
        <f t="shared" si="6"/>
        <v>0</v>
      </c>
      <c r="CH18" s="170" t="s">
        <v>308</v>
      </c>
      <c r="CI18" s="201">
        <v>82.240000000000009</v>
      </c>
      <c r="CJ18" s="201">
        <v>4777.1400000000003</v>
      </c>
      <c r="CK18" s="201">
        <v>322474.3</v>
      </c>
      <c r="CL18" s="201">
        <v>21948.48</v>
      </c>
      <c r="CM18" s="201">
        <v>2185.42</v>
      </c>
      <c r="CN18" s="201"/>
      <c r="CO18" s="201"/>
      <c r="CP18" s="201"/>
      <c r="CQ18" s="201"/>
      <c r="CR18" s="201">
        <v>5227.18</v>
      </c>
      <c r="CS18" s="201">
        <v>18910.54</v>
      </c>
      <c r="CT18" s="201"/>
      <c r="CU18" s="201"/>
      <c r="CV18" s="201">
        <v>16699.25</v>
      </c>
      <c r="CW18" s="201"/>
      <c r="CX18" s="201"/>
      <c r="CY18" s="201"/>
      <c r="CZ18" s="201"/>
      <c r="DA18" s="201">
        <v>781.1</v>
      </c>
      <c r="DB18" s="201">
        <v>156.9</v>
      </c>
      <c r="DC18" s="201"/>
      <c r="DD18" s="201"/>
      <c r="DE18" s="201"/>
      <c r="DF18" s="201"/>
      <c r="DG18" s="201"/>
      <c r="DH18" s="201"/>
      <c r="DI18" s="201"/>
      <c r="DJ18" s="201">
        <v>1749.5400000000002</v>
      </c>
      <c r="DK18" s="201">
        <v>2265.6599999999994</v>
      </c>
      <c r="DL18" s="201">
        <v>1995.47</v>
      </c>
      <c r="DM18" s="201"/>
      <c r="DN18" s="201"/>
      <c r="DO18" s="201">
        <v>144.05000000000001</v>
      </c>
      <c r="DP18" s="201"/>
      <c r="DQ18" s="201"/>
      <c r="DR18" s="201"/>
      <c r="DS18" s="201"/>
      <c r="DT18" s="201"/>
      <c r="DU18" s="201"/>
      <c r="DV18" s="201"/>
      <c r="DW18" s="201"/>
      <c r="DX18" s="201"/>
      <c r="DY18" s="201"/>
      <c r="DZ18" s="201">
        <v>3040.9900000000002</v>
      </c>
      <c r="EA18" s="201"/>
      <c r="EB18" s="201"/>
      <c r="EC18" s="201"/>
      <c r="ED18" s="201"/>
      <c r="EE18" s="201"/>
      <c r="EF18" s="201"/>
      <c r="EG18" s="201"/>
      <c r="EH18" s="201"/>
      <c r="EI18" s="201"/>
      <c r="EJ18" s="201">
        <v>1.5100000000000193</v>
      </c>
      <c r="EK18" s="201">
        <v>6091.2700000000013</v>
      </c>
      <c r="EL18" s="201"/>
      <c r="EM18" s="201">
        <v>14794.67</v>
      </c>
      <c r="EN18" s="201"/>
      <c r="EO18" s="201"/>
      <c r="EP18" s="201"/>
      <c r="EQ18" s="201"/>
      <c r="ER18" s="201">
        <v>69256.959999999977</v>
      </c>
      <c r="ES18" s="201"/>
      <c r="ET18" s="201"/>
      <c r="EU18" s="201"/>
      <c r="EV18" s="201"/>
      <c r="EW18" s="201"/>
      <c r="EX18" s="201"/>
      <c r="EY18" s="201"/>
      <c r="EZ18" s="201"/>
      <c r="FA18" s="201"/>
      <c r="FB18" s="201"/>
      <c r="FC18" s="201"/>
      <c r="FD18" s="201">
        <v>379.63000000000005</v>
      </c>
      <c r="FE18" s="201">
        <v>0.16999999999999993</v>
      </c>
      <c r="FF18" s="201"/>
      <c r="FG18" s="201">
        <f t="shared" si="7"/>
        <v>492962.4699999998</v>
      </c>
      <c r="FI18" s="170" t="s">
        <v>308</v>
      </c>
      <c r="FJ18" s="201">
        <f t="shared" si="0"/>
        <v>1.51</v>
      </c>
      <c r="FK18" s="201">
        <f t="shared" si="0"/>
        <v>0</v>
      </c>
      <c r="FL18" s="201">
        <f t="shared" si="0"/>
        <v>52.55</v>
      </c>
      <c r="FM18" s="201">
        <f t="shared" si="0"/>
        <v>8771.2999999999993</v>
      </c>
      <c r="FN18" s="201">
        <f t="shared" si="0"/>
        <v>171.2</v>
      </c>
      <c r="FO18" s="201">
        <f t="shared" si="0"/>
        <v>44.36</v>
      </c>
      <c r="FP18" s="201">
        <f t="shared" si="0"/>
        <v>0</v>
      </c>
      <c r="FQ18" s="201">
        <f t="shared" si="0"/>
        <v>0</v>
      </c>
      <c r="FR18" s="201">
        <f t="shared" si="0"/>
        <v>0</v>
      </c>
      <c r="FS18" s="201">
        <f t="shared" si="0"/>
        <v>0</v>
      </c>
      <c r="FT18" s="201">
        <f t="shared" si="0"/>
        <v>0</v>
      </c>
      <c r="FU18" s="201">
        <f t="shared" si="0"/>
        <v>0</v>
      </c>
      <c r="FV18" s="201">
        <f t="shared" si="0"/>
        <v>2.09</v>
      </c>
      <c r="FW18" s="201">
        <f t="shared" si="0"/>
        <v>7.56</v>
      </c>
      <c r="FX18" s="201">
        <f t="shared" si="0"/>
        <v>0</v>
      </c>
      <c r="FY18" s="201">
        <f t="shared" si="0"/>
        <v>0</v>
      </c>
      <c r="FZ18" s="201">
        <f t="shared" si="1"/>
        <v>198.72</v>
      </c>
      <c r="GA18" s="201">
        <f t="shared" si="1"/>
        <v>0</v>
      </c>
      <c r="GB18" s="201">
        <f t="shared" si="1"/>
        <v>0</v>
      </c>
      <c r="GC18" s="201">
        <f t="shared" si="1"/>
        <v>0</v>
      </c>
      <c r="GD18" s="201">
        <f t="shared" si="1"/>
        <v>0</v>
      </c>
      <c r="GE18" s="201">
        <f t="shared" si="1"/>
        <v>3.28</v>
      </c>
      <c r="GF18" s="201">
        <f t="shared" si="1"/>
        <v>0.69</v>
      </c>
      <c r="GG18" s="201">
        <f t="shared" si="1"/>
        <v>0</v>
      </c>
      <c r="GH18" s="201">
        <f t="shared" si="1"/>
        <v>0</v>
      </c>
      <c r="GI18" s="201">
        <f t="shared" si="1"/>
        <v>0</v>
      </c>
      <c r="GJ18" s="201">
        <f t="shared" si="1"/>
        <v>0</v>
      </c>
      <c r="GK18" s="201">
        <f t="shared" si="1"/>
        <v>0</v>
      </c>
      <c r="GL18" s="201">
        <f t="shared" si="1"/>
        <v>0</v>
      </c>
      <c r="GM18" s="201">
        <f t="shared" si="1"/>
        <v>0</v>
      </c>
      <c r="GN18" s="201">
        <f t="shared" si="1"/>
        <v>0</v>
      </c>
      <c r="GO18" s="201">
        <f t="shared" si="1"/>
        <v>44.41</v>
      </c>
      <c r="GP18" s="201">
        <f t="shared" si="2"/>
        <v>50.29</v>
      </c>
      <c r="GQ18" s="201">
        <f t="shared" si="2"/>
        <v>0</v>
      </c>
      <c r="GR18" s="201">
        <f t="shared" si="2"/>
        <v>0</v>
      </c>
      <c r="GS18" s="201">
        <f t="shared" si="2"/>
        <v>1.25</v>
      </c>
      <c r="GT18" s="201">
        <f t="shared" si="2"/>
        <v>0</v>
      </c>
      <c r="GU18" s="201">
        <f t="shared" si="2"/>
        <v>0</v>
      </c>
      <c r="GV18" s="201">
        <f t="shared" si="2"/>
        <v>0</v>
      </c>
      <c r="GW18" s="201">
        <f t="shared" si="2"/>
        <v>0</v>
      </c>
      <c r="GX18" s="201">
        <f t="shared" si="2"/>
        <v>0</v>
      </c>
      <c r="GY18" s="201">
        <f t="shared" si="2"/>
        <v>0</v>
      </c>
      <c r="GZ18" s="201">
        <f t="shared" si="2"/>
        <v>0</v>
      </c>
      <c r="HA18" s="201">
        <f t="shared" si="2"/>
        <v>0</v>
      </c>
      <c r="HB18" s="201">
        <f t="shared" si="2"/>
        <v>0</v>
      </c>
      <c r="HC18" s="201">
        <f t="shared" si="2"/>
        <v>0</v>
      </c>
      <c r="HD18" s="201">
        <f t="shared" si="2"/>
        <v>0</v>
      </c>
      <c r="HE18" s="201">
        <f t="shared" si="2"/>
        <v>12.47</v>
      </c>
      <c r="HF18" s="201">
        <f t="shared" si="3"/>
        <v>0</v>
      </c>
      <c r="HG18" s="201">
        <f t="shared" si="3"/>
        <v>0</v>
      </c>
      <c r="HH18" s="201">
        <f t="shared" si="3"/>
        <v>0</v>
      </c>
      <c r="HI18" s="201">
        <f t="shared" si="3"/>
        <v>0</v>
      </c>
      <c r="HJ18" s="201">
        <f t="shared" si="3"/>
        <v>0</v>
      </c>
      <c r="HK18" s="201">
        <f t="shared" si="3"/>
        <v>0</v>
      </c>
      <c r="HL18" s="201">
        <f t="shared" si="3"/>
        <v>0</v>
      </c>
      <c r="HM18" s="201">
        <f t="shared" si="3"/>
        <v>0</v>
      </c>
      <c r="HN18" s="201">
        <f t="shared" si="3"/>
        <v>0</v>
      </c>
      <c r="HO18" s="201">
        <f t="shared" si="3"/>
        <v>0.01</v>
      </c>
      <c r="HP18" s="201">
        <f t="shared" si="3"/>
        <v>125.48</v>
      </c>
      <c r="HQ18" s="201">
        <f t="shared" si="3"/>
        <v>0</v>
      </c>
      <c r="HR18" s="201">
        <f t="shared" si="3"/>
        <v>183.45</v>
      </c>
      <c r="HS18" s="201">
        <f t="shared" si="3"/>
        <v>0</v>
      </c>
      <c r="HT18" s="201">
        <f t="shared" si="3"/>
        <v>0</v>
      </c>
      <c r="HU18" s="201">
        <f t="shared" si="3"/>
        <v>0</v>
      </c>
      <c r="HV18" s="201">
        <f t="shared" si="4"/>
        <v>0</v>
      </c>
      <c r="HW18" s="201">
        <f t="shared" si="4"/>
        <v>0</v>
      </c>
      <c r="HX18" s="201">
        <f t="shared" si="4"/>
        <v>0</v>
      </c>
      <c r="HY18" s="201">
        <f t="shared" si="4"/>
        <v>567.91</v>
      </c>
      <c r="HZ18" s="201">
        <f t="shared" si="4"/>
        <v>0</v>
      </c>
      <c r="IA18" s="201">
        <f t="shared" si="4"/>
        <v>0</v>
      </c>
      <c r="IB18" s="201">
        <f t="shared" si="4"/>
        <v>0</v>
      </c>
      <c r="IC18" s="201">
        <f t="shared" si="4"/>
        <v>0</v>
      </c>
      <c r="ID18" s="201">
        <f t="shared" si="4"/>
        <v>0</v>
      </c>
      <c r="IE18" s="201">
        <f t="shared" si="4"/>
        <v>0</v>
      </c>
      <c r="IF18" s="201">
        <f t="shared" si="4"/>
        <v>0</v>
      </c>
      <c r="IG18" s="201">
        <f t="shared" si="4"/>
        <v>0</v>
      </c>
      <c r="IH18" s="201">
        <f t="shared" si="4"/>
        <v>0</v>
      </c>
      <c r="II18" s="201">
        <f t="shared" si="4"/>
        <v>0</v>
      </c>
      <c r="IJ18" s="201">
        <f t="shared" si="4"/>
        <v>0</v>
      </c>
      <c r="IK18" s="201">
        <f t="shared" si="4"/>
        <v>0.15</v>
      </c>
      <c r="IL18" s="201">
        <f t="shared" si="5"/>
        <v>0</v>
      </c>
      <c r="IM18" s="201">
        <f t="shared" si="5"/>
        <v>0</v>
      </c>
      <c r="IN18" s="201">
        <f t="shared" si="8"/>
        <v>10238.68</v>
      </c>
      <c r="IO18" s="253">
        <f t="shared" si="9"/>
        <v>4.7022436093299659E-3</v>
      </c>
      <c r="IP18" s="253">
        <f t="shared" si="10"/>
        <v>4.4999999999999997E-3</v>
      </c>
      <c r="IR18" s="172">
        <f t="shared" si="11"/>
        <v>4.4999999999999997E-3</v>
      </c>
      <c r="IS18" s="170" t="s">
        <v>308</v>
      </c>
      <c r="IT18" s="172">
        <f t="shared" si="12"/>
        <v>4.4999999999999997E-3</v>
      </c>
    </row>
    <row r="19" spans="1:255">
      <c r="A19" s="206" t="s">
        <v>309</v>
      </c>
      <c r="CF19" s="201">
        <f t="shared" si="6"/>
        <v>0</v>
      </c>
      <c r="CH19" s="170" t="s">
        <v>309</v>
      </c>
      <c r="CI19" s="201">
        <v>35.550000000000004</v>
      </c>
      <c r="CJ19" s="201">
        <v>3775.12</v>
      </c>
      <c r="CK19" s="201">
        <v>124555.9</v>
      </c>
      <c r="CL19" s="201"/>
      <c r="CM19" s="201">
        <v>909.03999999999985</v>
      </c>
      <c r="CN19" s="201"/>
      <c r="CO19" s="201"/>
      <c r="CP19" s="201"/>
      <c r="CQ19" s="201"/>
      <c r="CR19" s="201"/>
      <c r="CS19" s="201">
        <v>573.20000000000005</v>
      </c>
      <c r="CT19" s="201"/>
      <c r="CU19" s="201"/>
      <c r="CV19" s="201">
        <v>71.83</v>
      </c>
      <c r="CW19" s="201"/>
      <c r="CX19" s="201"/>
      <c r="CY19" s="201">
        <v>599.45000000000005</v>
      </c>
      <c r="CZ19" s="201"/>
      <c r="DA19" s="201">
        <v>324.07</v>
      </c>
      <c r="DB19" s="201">
        <v>61.129999999999995</v>
      </c>
      <c r="DC19" s="201"/>
      <c r="DD19" s="201"/>
      <c r="DE19" s="201"/>
      <c r="DF19" s="201"/>
      <c r="DG19" s="201"/>
      <c r="DH19" s="201"/>
      <c r="DI19" s="201"/>
      <c r="DJ19" s="201">
        <v>714.74999999999989</v>
      </c>
      <c r="DK19" s="201">
        <v>933.72</v>
      </c>
      <c r="DL19" s="201">
        <v>822.58999999999992</v>
      </c>
      <c r="DM19" s="201"/>
      <c r="DN19" s="201"/>
      <c r="DO19" s="201"/>
      <c r="DP19" s="201"/>
      <c r="DQ19" s="201"/>
      <c r="DR19" s="201"/>
      <c r="DS19" s="201"/>
      <c r="DT19" s="201"/>
      <c r="DU19" s="201"/>
      <c r="DV19" s="201"/>
      <c r="DW19" s="201"/>
      <c r="DX19" s="201">
        <v>2227.2199999999998</v>
      </c>
      <c r="DY19" s="201"/>
      <c r="DZ19" s="201">
        <v>1267.3700000000003</v>
      </c>
      <c r="EA19" s="201"/>
      <c r="EB19" s="201"/>
      <c r="EC19" s="201"/>
      <c r="ED19" s="201"/>
      <c r="EE19" s="201"/>
      <c r="EF19" s="201"/>
      <c r="EG19" s="201"/>
      <c r="EH19" s="201"/>
      <c r="EI19" s="201"/>
      <c r="EJ19" s="201">
        <v>-14.100000000000001</v>
      </c>
      <c r="EK19" s="201">
        <v>2533.349999999999</v>
      </c>
      <c r="EL19" s="201"/>
      <c r="EM19" s="201">
        <v>25577.759999999998</v>
      </c>
      <c r="EN19" s="201"/>
      <c r="EO19" s="201"/>
      <c r="EP19" s="201"/>
      <c r="EQ19" s="201"/>
      <c r="ER19" s="201">
        <v>72361.37000000001</v>
      </c>
      <c r="ES19" s="201"/>
      <c r="ET19" s="201"/>
      <c r="EU19" s="201"/>
      <c r="EV19" s="201"/>
      <c r="EW19" s="201"/>
      <c r="EX19" s="201"/>
      <c r="EY19" s="201"/>
      <c r="EZ19" s="201"/>
      <c r="FA19" s="201"/>
      <c r="FB19" s="201">
        <v>30413.909999999996</v>
      </c>
      <c r="FC19" s="201"/>
      <c r="FD19" s="201">
        <v>164.81</v>
      </c>
      <c r="FE19" s="201">
        <v>-1.29</v>
      </c>
      <c r="FF19" s="201"/>
      <c r="FG19" s="201">
        <f t="shared" si="7"/>
        <v>267906.75</v>
      </c>
      <c r="FI19" s="170" t="s">
        <v>309</v>
      </c>
      <c r="FJ19" s="201">
        <f t="shared" si="0"/>
        <v>0.65</v>
      </c>
      <c r="FK19" s="201">
        <f t="shared" si="0"/>
        <v>0</v>
      </c>
      <c r="FL19" s="201">
        <f t="shared" si="0"/>
        <v>41.53</v>
      </c>
      <c r="FM19" s="201">
        <f t="shared" si="0"/>
        <v>3387.92</v>
      </c>
      <c r="FN19" s="201">
        <f t="shared" si="0"/>
        <v>0</v>
      </c>
      <c r="FO19" s="201">
        <f t="shared" si="0"/>
        <v>18.45</v>
      </c>
      <c r="FP19" s="201">
        <f t="shared" si="0"/>
        <v>0</v>
      </c>
      <c r="FQ19" s="201">
        <f t="shared" si="0"/>
        <v>0</v>
      </c>
      <c r="FR19" s="201">
        <f t="shared" si="0"/>
        <v>0</v>
      </c>
      <c r="FS19" s="201">
        <f t="shared" si="0"/>
        <v>0</v>
      </c>
      <c r="FT19" s="201">
        <f t="shared" si="0"/>
        <v>0</v>
      </c>
      <c r="FU19" s="201">
        <f t="shared" si="0"/>
        <v>0</v>
      </c>
      <c r="FV19" s="201">
        <f t="shared" si="0"/>
        <v>0</v>
      </c>
      <c r="FW19" s="201">
        <f t="shared" si="0"/>
        <v>0.23</v>
      </c>
      <c r="FX19" s="201">
        <f t="shared" si="0"/>
        <v>0</v>
      </c>
      <c r="FY19" s="201">
        <f t="shared" ref="FT19:GI21" si="13">ROUND(SUM(IFERROR(INDEX($A$3:$CE$21,MATCH($FI19,$A$3:$A$21,0),MATCH(FY$3,$A$3:$CE$3,0)),0),IFERROR(INDEX($CH$3:$FF$21,MATCH($FI19,$CH$3:$CH$21,0),MATCH(FY$3,$CH$3:$FE$3,0)),0))*FY$2,2)</f>
        <v>0</v>
      </c>
      <c r="FZ19" s="201">
        <f t="shared" si="13"/>
        <v>0.85</v>
      </c>
      <c r="GA19" s="201">
        <f t="shared" si="13"/>
        <v>0</v>
      </c>
      <c r="GB19" s="201">
        <f t="shared" si="13"/>
        <v>0</v>
      </c>
      <c r="GC19" s="201">
        <f t="shared" si="13"/>
        <v>1.8</v>
      </c>
      <c r="GD19" s="201">
        <f t="shared" si="1"/>
        <v>0</v>
      </c>
      <c r="GE19" s="201">
        <f t="shared" si="1"/>
        <v>1.36</v>
      </c>
      <c r="GF19" s="201">
        <f t="shared" si="1"/>
        <v>0.27</v>
      </c>
      <c r="GG19" s="201">
        <f t="shared" si="1"/>
        <v>0</v>
      </c>
      <c r="GH19" s="201">
        <f t="shared" si="1"/>
        <v>0</v>
      </c>
      <c r="GI19" s="201">
        <f t="shared" si="1"/>
        <v>0</v>
      </c>
      <c r="GJ19" s="201">
        <f t="shared" si="1"/>
        <v>0</v>
      </c>
      <c r="GK19" s="201">
        <f t="shared" si="1"/>
        <v>0</v>
      </c>
      <c r="GL19" s="201">
        <f t="shared" si="1"/>
        <v>0</v>
      </c>
      <c r="GM19" s="201">
        <f t="shared" si="1"/>
        <v>0</v>
      </c>
      <c r="GN19" s="201">
        <f t="shared" si="1"/>
        <v>0</v>
      </c>
      <c r="GO19" s="201">
        <f t="shared" si="1"/>
        <v>18.3</v>
      </c>
      <c r="GP19" s="201">
        <f t="shared" si="2"/>
        <v>20.73</v>
      </c>
      <c r="GQ19" s="201">
        <f t="shared" si="2"/>
        <v>0</v>
      </c>
      <c r="GR19" s="201">
        <f t="shared" si="2"/>
        <v>0</v>
      </c>
      <c r="GS19" s="201">
        <f t="shared" si="2"/>
        <v>0</v>
      </c>
      <c r="GT19" s="201">
        <f t="shared" si="2"/>
        <v>0</v>
      </c>
      <c r="GU19" s="201">
        <f t="shared" si="2"/>
        <v>0</v>
      </c>
      <c r="GV19" s="201">
        <f t="shared" si="2"/>
        <v>0</v>
      </c>
      <c r="GW19" s="201">
        <f t="shared" si="2"/>
        <v>0</v>
      </c>
      <c r="GX19" s="201">
        <f t="shared" si="2"/>
        <v>0</v>
      </c>
      <c r="GY19" s="201">
        <f t="shared" si="2"/>
        <v>0</v>
      </c>
      <c r="GZ19" s="201">
        <f t="shared" si="2"/>
        <v>0</v>
      </c>
      <c r="HA19" s="201">
        <f t="shared" si="2"/>
        <v>0</v>
      </c>
      <c r="HB19" s="201">
        <f t="shared" si="2"/>
        <v>3.34</v>
      </c>
      <c r="HC19" s="201">
        <f t="shared" si="2"/>
        <v>0</v>
      </c>
      <c r="HD19" s="201">
        <f t="shared" si="2"/>
        <v>0</v>
      </c>
      <c r="HE19" s="201">
        <f t="shared" ref="HE19:HG19" si="14">ROUND(SUM(IFERROR(INDEX($A$3:$CE$21,MATCH($FI19,$A$3:$A$21,0),MATCH(HE$3,$A$3:$CE$3,0)),0),IFERROR(INDEX($CH$3:$FF$21,MATCH($FI19,$CH$3:$CH$21,0),MATCH(HE$3,$CH$3:$FE$3,0)),0))*HE$2,2)</f>
        <v>5.2</v>
      </c>
      <c r="HF19" s="201">
        <f t="shared" si="14"/>
        <v>0</v>
      </c>
      <c r="HG19" s="201">
        <f t="shared" si="14"/>
        <v>0</v>
      </c>
      <c r="HH19" s="201">
        <f t="shared" si="3"/>
        <v>0</v>
      </c>
      <c r="HI19" s="201">
        <f t="shared" si="3"/>
        <v>0</v>
      </c>
      <c r="HJ19" s="201">
        <f t="shared" si="3"/>
        <v>0</v>
      </c>
      <c r="HK19" s="201">
        <f t="shared" si="3"/>
        <v>0</v>
      </c>
      <c r="HL19" s="201">
        <f t="shared" si="3"/>
        <v>0</v>
      </c>
      <c r="HM19" s="201">
        <f t="shared" si="3"/>
        <v>0</v>
      </c>
      <c r="HN19" s="201">
        <f t="shared" si="3"/>
        <v>0</v>
      </c>
      <c r="HO19" s="201">
        <f t="shared" si="3"/>
        <v>-0.14000000000000001</v>
      </c>
      <c r="HP19" s="201">
        <f t="shared" si="3"/>
        <v>52.19</v>
      </c>
      <c r="HQ19" s="201">
        <f t="shared" si="3"/>
        <v>0</v>
      </c>
      <c r="HR19" s="201">
        <f t="shared" si="3"/>
        <v>317.16000000000003</v>
      </c>
      <c r="HS19" s="201">
        <f t="shared" si="3"/>
        <v>0</v>
      </c>
      <c r="HT19" s="201">
        <f t="shared" si="3"/>
        <v>0</v>
      </c>
      <c r="HU19" s="201">
        <f t="shared" si="3"/>
        <v>0</v>
      </c>
      <c r="HV19" s="201">
        <f t="shared" si="4"/>
        <v>0</v>
      </c>
      <c r="HW19" s="201">
        <f t="shared" si="4"/>
        <v>0</v>
      </c>
      <c r="HX19" s="201">
        <f t="shared" si="4"/>
        <v>0</v>
      </c>
      <c r="HY19" s="201">
        <f t="shared" si="4"/>
        <v>593.36</v>
      </c>
      <c r="HZ19" s="201">
        <f t="shared" si="4"/>
        <v>0</v>
      </c>
      <c r="IA19" s="201">
        <f t="shared" si="4"/>
        <v>0</v>
      </c>
      <c r="IB19" s="201">
        <f t="shared" si="4"/>
        <v>0</v>
      </c>
      <c r="IC19" s="201">
        <f t="shared" si="4"/>
        <v>0</v>
      </c>
      <c r="ID19" s="201">
        <f t="shared" si="4"/>
        <v>0</v>
      </c>
      <c r="IE19" s="201">
        <f t="shared" si="4"/>
        <v>0</v>
      </c>
      <c r="IF19" s="201">
        <f t="shared" si="4"/>
        <v>0</v>
      </c>
      <c r="IG19" s="201">
        <f t="shared" si="4"/>
        <v>0</v>
      </c>
      <c r="IH19" s="201">
        <f t="shared" si="4"/>
        <v>0</v>
      </c>
      <c r="II19" s="201">
        <f t="shared" si="4"/>
        <v>57.79</v>
      </c>
      <c r="IJ19" s="201">
        <f t="shared" si="4"/>
        <v>0</v>
      </c>
      <c r="IK19" s="201">
        <f t="shared" ref="IK19:IM19" si="15">ROUND(SUM(IFERROR(INDEX($A$3:$CE$21,MATCH($FI19,$A$3:$A$21,0),MATCH(IK$3,$A$3:$CE$3,0)),0),IFERROR(INDEX($CH$3:$FF$21,MATCH($FI19,$CH$3:$CH$21,0),MATCH(IK$3,$CH$3:$FE$3,0)),0))*IK$2,2)</f>
        <v>7.0000000000000007E-2</v>
      </c>
      <c r="IL19" s="201">
        <f t="shared" si="15"/>
        <v>-0.01</v>
      </c>
      <c r="IM19" s="201">
        <f t="shared" si="15"/>
        <v>0</v>
      </c>
      <c r="IN19" s="201">
        <f t="shared" si="8"/>
        <v>4521.0499999999993</v>
      </c>
      <c r="IO19" s="253">
        <f t="shared" si="9"/>
        <v>2.0763495362645613E-3</v>
      </c>
      <c r="IP19" s="253">
        <f t="shared" si="10"/>
        <v>2E-3</v>
      </c>
      <c r="IR19" s="172">
        <f t="shared" si="11"/>
        <v>2E-3</v>
      </c>
      <c r="IS19" s="170" t="s">
        <v>309</v>
      </c>
      <c r="IT19" s="172">
        <f t="shared" si="12"/>
        <v>2E-3</v>
      </c>
    </row>
    <row r="20" spans="1:255">
      <c r="A20" s="170" t="s">
        <v>310</v>
      </c>
      <c r="B20" s="201">
        <v>108.79999999999995</v>
      </c>
      <c r="C20" s="201">
        <v>22.6</v>
      </c>
      <c r="D20" s="201">
        <v>4.8999999999999995</v>
      </c>
      <c r="E20" s="201">
        <v>110.29000000000005</v>
      </c>
      <c r="F20" s="201"/>
      <c r="G20" s="201">
        <v>51.929999999999993</v>
      </c>
      <c r="H20" s="201">
        <v>65.95999999999998</v>
      </c>
      <c r="I20" s="201"/>
      <c r="J20" s="201">
        <v>37.370000000000005</v>
      </c>
      <c r="K20" s="201">
        <v>30.049999999999997</v>
      </c>
      <c r="L20" s="201">
        <v>21.979999999999997</v>
      </c>
      <c r="M20" s="201">
        <v>30.039999999999992</v>
      </c>
      <c r="N20" s="201">
        <v>52.72</v>
      </c>
      <c r="O20" s="201">
        <v>2.1999999999999997</v>
      </c>
      <c r="P20" s="201">
        <v>19.740000000000002</v>
      </c>
      <c r="Q20" s="201"/>
      <c r="R20" s="201">
        <v>144.31999999999996</v>
      </c>
      <c r="S20" s="201">
        <v>28.410000000000004</v>
      </c>
      <c r="T20" s="201"/>
      <c r="U20" s="201"/>
      <c r="V20" s="201"/>
      <c r="W20" s="201">
        <v>12.77</v>
      </c>
      <c r="X20" s="201">
        <v>20.469999999999992</v>
      </c>
      <c r="Y20" s="201">
        <v>1.02</v>
      </c>
      <c r="Z20" s="201"/>
      <c r="AA20" s="201">
        <v>3.59</v>
      </c>
      <c r="AB20" s="201"/>
      <c r="AC20" s="201"/>
      <c r="AD20" s="201"/>
      <c r="AE20" s="201"/>
      <c r="AF20" s="201">
        <v>9.3999999999999986</v>
      </c>
      <c r="AG20" s="201">
        <v>29.81</v>
      </c>
      <c r="AH20" s="201">
        <v>50.830000000000005</v>
      </c>
      <c r="AI20" s="201"/>
      <c r="AJ20" s="201"/>
      <c r="AK20" s="201">
        <v>31.060000000000002</v>
      </c>
      <c r="AL20" s="201"/>
      <c r="AM20" s="201"/>
      <c r="AN20" s="201"/>
      <c r="AO20" s="201"/>
      <c r="AP20" s="201"/>
      <c r="AQ20" s="201"/>
      <c r="AR20" s="201"/>
      <c r="AS20" s="201"/>
      <c r="AT20" s="201"/>
      <c r="AU20" s="201">
        <v>3.7399999999999993</v>
      </c>
      <c r="AV20" s="201">
        <v>62.550000000000004</v>
      </c>
      <c r="AW20" s="201">
        <v>26.84</v>
      </c>
      <c r="AX20" s="201">
        <v>12.06</v>
      </c>
      <c r="AY20" s="201">
        <v>42.399999999999991</v>
      </c>
      <c r="AZ20" s="201"/>
      <c r="BA20" s="201"/>
      <c r="BB20" s="201"/>
      <c r="BC20" s="201"/>
      <c r="BD20" s="201"/>
      <c r="BE20" s="201"/>
      <c r="BF20" s="201">
        <v>10798.98</v>
      </c>
      <c r="BG20" s="201"/>
      <c r="BH20" s="201">
        <v>131.01000000000002</v>
      </c>
      <c r="BI20" s="201">
        <v>35.479999999999997</v>
      </c>
      <c r="BJ20" s="201"/>
      <c r="BK20" s="201">
        <v>63.269999999999982</v>
      </c>
      <c r="BL20" s="201"/>
      <c r="BM20" s="201"/>
      <c r="BN20" s="201">
        <v>0.76</v>
      </c>
      <c r="BO20" s="201">
        <v>4.9300000000000006</v>
      </c>
      <c r="BP20" s="201">
        <v>0.10999999999999999</v>
      </c>
      <c r="BQ20" s="201">
        <v>1.2099999999999997</v>
      </c>
      <c r="BR20" s="201"/>
      <c r="BS20" s="201"/>
      <c r="BT20" s="201"/>
      <c r="BU20" s="201"/>
      <c r="BV20" s="201">
        <v>37.96</v>
      </c>
      <c r="BW20" s="201">
        <v>71.980000000000018</v>
      </c>
      <c r="BX20" s="201">
        <v>2.8</v>
      </c>
      <c r="BY20" s="201">
        <v>10.399999999999999</v>
      </c>
      <c r="BZ20" s="201"/>
      <c r="CA20" s="201">
        <v>0.4</v>
      </c>
      <c r="CB20" s="201">
        <v>35.06</v>
      </c>
      <c r="CC20" s="201">
        <v>14.11</v>
      </c>
      <c r="CD20" s="201">
        <v>17.579999999999995</v>
      </c>
      <c r="CE20" s="201">
        <v>5.63</v>
      </c>
      <c r="CF20" s="201">
        <f t="shared" si="6"/>
        <v>12269.519999999997</v>
      </c>
      <c r="CH20" s="170" t="s">
        <v>310</v>
      </c>
      <c r="CI20" s="201">
        <v>73.559999999999974</v>
      </c>
      <c r="CJ20" s="201">
        <v>3.63</v>
      </c>
      <c r="CK20" s="201">
        <v>52.029999999999987</v>
      </c>
      <c r="CL20" s="201"/>
      <c r="CM20" s="201">
        <v>30.160000000000004</v>
      </c>
      <c r="CN20" s="201">
        <v>65.55</v>
      </c>
      <c r="CO20" s="201"/>
      <c r="CP20" s="201">
        <v>15.730000000000002</v>
      </c>
      <c r="CQ20" s="201">
        <v>20.139999999999997</v>
      </c>
      <c r="CR20" s="201">
        <v>24.020000000000003</v>
      </c>
      <c r="CS20" s="201">
        <v>4.6100000000000003</v>
      </c>
      <c r="CT20" s="201">
        <v>9.75</v>
      </c>
      <c r="CU20" s="201"/>
      <c r="CV20" s="201">
        <v>111.74</v>
      </c>
      <c r="CW20" s="201">
        <v>20.009999999999998</v>
      </c>
      <c r="CX20" s="201"/>
      <c r="CY20" s="201">
        <v>1.48</v>
      </c>
      <c r="CZ20" s="201"/>
      <c r="DA20" s="201">
        <v>6.28</v>
      </c>
      <c r="DB20" s="201">
        <v>10.439999999999998</v>
      </c>
      <c r="DC20" s="201"/>
      <c r="DD20" s="201"/>
      <c r="DE20" s="201"/>
      <c r="DF20" s="201"/>
      <c r="DG20" s="201"/>
      <c r="DH20" s="201"/>
      <c r="DI20" s="201"/>
      <c r="DJ20" s="201">
        <v>14.360000000000001</v>
      </c>
      <c r="DK20" s="201">
        <v>18.510000000000002</v>
      </c>
      <c r="DL20" s="201">
        <v>16.260000000000002</v>
      </c>
      <c r="DM20" s="201"/>
      <c r="DN20" s="201"/>
      <c r="DO20" s="201">
        <v>10.619999999999997</v>
      </c>
      <c r="DP20" s="201"/>
      <c r="DQ20" s="201"/>
      <c r="DR20" s="201"/>
      <c r="DS20" s="201"/>
      <c r="DT20" s="201"/>
      <c r="DU20" s="201"/>
      <c r="DV20" s="201"/>
      <c r="DW20" s="201"/>
      <c r="DX20" s="201"/>
      <c r="DY20" s="201">
        <v>35.85</v>
      </c>
      <c r="DZ20" s="201">
        <v>28.740000000000009</v>
      </c>
      <c r="EA20" s="201">
        <v>16.910000000000004</v>
      </c>
      <c r="EB20" s="201">
        <v>17.310000000000002</v>
      </c>
      <c r="EC20" s="201"/>
      <c r="ED20" s="201"/>
      <c r="EE20" s="201"/>
      <c r="EF20" s="201"/>
      <c r="EG20" s="201"/>
      <c r="EH20" s="201"/>
      <c r="EI20" s="201">
        <v>6828.47</v>
      </c>
      <c r="EJ20" s="201">
        <v>0.57999999999999985</v>
      </c>
      <c r="EK20" s="201">
        <v>48.880000000000017</v>
      </c>
      <c r="EL20" s="201">
        <v>13.18</v>
      </c>
      <c r="EM20" s="201"/>
      <c r="EN20" s="201">
        <v>68.240000000000009</v>
      </c>
      <c r="EO20" s="201"/>
      <c r="EP20" s="201"/>
      <c r="EQ20" s="201"/>
      <c r="ER20" s="201">
        <v>0.49000000000000005</v>
      </c>
      <c r="ES20" s="201"/>
      <c r="ET20" s="201"/>
      <c r="EU20" s="201"/>
      <c r="EV20" s="201"/>
      <c r="EW20" s="201">
        <v>48.13000000000001</v>
      </c>
      <c r="EX20" s="201">
        <v>32.900000000000006</v>
      </c>
      <c r="EY20" s="201"/>
      <c r="EZ20" s="201">
        <v>30.790000000000003</v>
      </c>
      <c r="FA20" s="201"/>
      <c r="FB20" s="201"/>
      <c r="FC20" s="201">
        <v>23.26</v>
      </c>
      <c r="FD20" s="201">
        <v>2.8500000000000005</v>
      </c>
      <c r="FE20" s="201">
        <v>2.0000000000000004E-2</v>
      </c>
      <c r="FF20" s="201">
        <v>-0.5299999999999998</v>
      </c>
      <c r="FG20" s="201">
        <f t="shared" si="7"/>
        <v>7704.9500000000007</v>
      </c>
      <c r="FI20" s="170" t="s">
        <v>310</v>
      </c>
      <c r="FJ20" s="201">
        <f t="shared" ref="FJ20:FS21" si="16">ROUND(SUM(IFERROR(INDEX($A$3:$CE$21,MATCH($FI20,$A$3:$A$21,0),MATCH(FJ$3,$A$3:$CE$3,0)),0),IFERROR(INDEX($CH$3:$FF$21,MATCH($FI20,$CH$3:$CH$21,0),MATCH(FJ$3,$CH$3:$FE$3,0)),0))*FJ$2,2)</f>
        <v>3.36</v>
      </c>
      <c r="FK20" s="201">
        <f t="shared" si="16"/>
        <v>0.1</v>
      </c>
      <c r="FL20" s="201">
        <f t="shared" si="16"/>
        <v>0.09</v>
      </c>
      <c r="FM20" s="201">
        <f t="shared" si="16"/>
        <v>4.42</v>
      </c>
      <c r="FN20" s="201">
        <f t="shared" si="16"/>
        <v>0</v>
      </c>
      <c r="FO20" s="201">
        <f t="shared" si="16"/>
        <v>1.67</v>
      </c>
      <c r="FP20" s="201">
        <f t="shared" si="16"/>
        <v>3.95</v>
      </c>
      <c r="FQ20" s="201">
        <f t="shared" si="16"/>
        <v>0</v>
      </c>
      <c r="FR20" s="201">
        <f t="shared" si="16"/>
        <v>1.35</v>
      </c>
      <c r="FS20" s="201">
        <f t="shared" si="16"/>
        <v>0.23</v>
      </c>
      <c r="FT20" s="201">
        <f t="shared" si="13"/>
        <v>0.06</v>
      </c>
      <c r="FU20" s="201">
        <f t="shared" si="13"/>
        <v>0.24</v>
      </c>
      <c r="FV20" s="201">
        <f t="shared" si="13"/>
        <v>0.03</v>
      </c>
      <c r="FW20" s="201">
        <f t="shared" si="13"/>
        <v>0</v>
      </c>
      <c r="FX20" s="201">
        <f t="shared" si="13"/>
        <v>0.09</v>
      </c>
      <c r="FY20" s="201">
        <f t="shared" si="13"/>
        <v>0</v>
      </c>
      <c r="FZ20" s="201">
        <f t="shared" si="13"/>
        <v>3.05</v>
      </c>
      <c r="GA20" s="201">
        <f t="shared" si="13"/>
        <v>0.09</v>
      </c>
      <c r="GB20" s="201">
        <f t="shared" si="13"/>
        <v>0</v>
      </c>
      <c r="GC20" s="201">
        <f t="shared" si="13"/>
        <v>0</v>
      </c>
      <c r="GD20" s="201">
        <f t="shared" si="13"/>
        <v>0</v>
      </c>
      <c r="GE20" s="201">
        <f t="shared" si="13"/>
        <v>0.08</v>
      </c>
      <c r="GF20" s="201">
        <f t="shared" si="13"/>
        <v>0.14000000000000001</v>
      </c>
      <c r="GG20" s="201">
        <f t="shared" si="13"/>
        <v>0</v>
      </c>
      <c r="GH20" s="201">
        <f t="shared" si="13"/>
        <v>0</v>
      </c>
      <c r="GI20" s="201">
        <f t="shared" si="13"/>
        <v>0.02</v>
      </c>
      <c r="GJ20" s="201">
        <f t="shared" ref="GJ20:GY21" si="17">ROUND(SUM(IFERROR(INDEX($A$3:$CE$21,MATCH($FI20,$A$3:$A$21,0),MATCH(GJ$3,$A$3:$CE$3,0)),0),IFERROR(INDEX($CH$3:$FF$21,MATCH($FI20,$CH$3:$CH$21,0),MATCH(GJ$3,$CH$3:$FE$3,0)),0))*GJ$2,2)</f>
        <v>0</v>
      </c>
      <c r="GK20" s="201">
        <f t="shared" si="17"/>
        <v>0</v>
      </c>
      <c r="GL20" s="201">
        <f t="shared" si="17"/>
        <v>0</v>
      </c>
      <c r="GM20" s="201">
        <f t="shared" si="17"/>
        <v>0</v>
      </c>
      <c r="GN20" s="201">
        <f t="shared" si="17"/>
        <v>0</v>
      </c>
      <c r="GO20" s="201">
        <f t="shared" si="17"/>
        <v>0.95</v>
      </c>
      <c r="GP20" s="201">
        <f t="shared" si="17"/>
        <v>1.69</v>
      </c>
      <c r="GQ20" s="201">
        <f t="shared" si="17"/>
        <v>0</v>
      </c>
      <c r="GR20" s="201">
        <f t="shared" si="17"/>
        <v>0</v>
      </c>
      <c r="GS20" s="201">
        <f t="shared" si="17"/>
        <v>0.36</v>
      </c>
      <c r="GT20" s="201">
        <f t="shared" si="17"/>
        <v>0</v>
      </c>
      <c r="GU20" s="201">
        <f t="shared" si="17"/>
        <v>0</v>
      </c>
      <c r="GV20" s="201">
        <f t="shared" si="17"/>
        <v>0</v>
      </c>
      <c r="GW20" s="201">
        <f t="shared" si="17"/>
        <v>0</v>
      </c>
      <c r="GX20" s="201">
        <f t="shared" si="17"/>
        <v>0</v>
      </c>
      <c r="GY20" s="201">
        <f t="shared" si="17"/>
        <v>0</v>
      </c>
      <c r="GZ20" s="201">
        <f t="shared" ref="GZ20:HO21" si="18">ROUND(SUM(IFERROR(INDEX($A$3:$CE$21,MATCH($FI20,$A$3:$A$21,0),MATCH(GZ$3,$A$3:$CE$3,0)),0),IFERROR(INDEX($CH$3:$FF$21,MATCH($FI20,$CH$3:$CH$21,0),MATCH(GZ$3,$CH$3:$FE$3,0)),0))*GZ$2,2)</f>
        <v>0</v>
      </c>
      <c r="HA20" s="201">
        <f t="shared" si="18"/>
        <v>0</v>
      </c>
      <c r="HB20" s="201">
        <f t="shared" si="18"/>
        <v>0</v>
      </c>
      <c r="HC20" s="201">
        <f t="shared" si="18"/>
        <v>0.02</v>
      </c>
      <c r="HD20" s="201">
        <f t="shared" si="18"/>
        <v>0.65</v>
      </c>
      <c r="HE20" s="201">
        <f t="shared" si="18"/>
        <v>0.23</v>
      </c>
      <c r="HF20" s="201">
        <f t="shared" si="18"/>
        <v>0.37</v>
      </c>
      <c r="HG20" s="201">
        <f t="shared" si="18"/>
        <v>0.43</v>
      </c>
      <c r="HH20" s="201">
        <f t="shared" si="18"/>
        <v>0</v>
      </c>
      <c r="HI20" s="201">
        <f t="shared" si="18"/>
        <v>0</v>
      </c>
      <c r="HJ20" s="201">
        <f t="shared" si="18"/>
        <v>0</v>
      </c>
      <c r="HK20" s="201">
        <f t="shared" si="18"/>
        <v>0</v>
      </c>
      <c r="HL20" s="201">
        <f t="shared" si="18"/>
        <v>0</v>
      </c>
      <c r="HM20" s="201">
        <f t="shared" si="18"/>
        <v>0</v>
      </c>
      <c r="HN20" s="201">
        <f t="shared" si="18"/>
        <v>768.56</v>
      </c>
      <c r="HO20" s="201">
        <f t="shared" si="18"/>
        <v>0.01</v>
      </c>
      <c r="HP20" s="201">
        <f t="shared" ref="HP20:IE21" si="19">ROUND(SUM(IFERROR(INDEX($A$3:$CE$21,MATCH($FI20,$A$3:$A$21,0),MATCH(HP$3,$A$3:$CE$3,0)),0),IFERROR(INDEX($CH$3:$FF$21,MATCH($FI20,$CH$3:$CH$21,0),MATCH(HP$3,$CH$3:$FE$3,0)),0))*HP$2,2)</f>
        <v>3.71</v>
      </c>
      <c r="HQ20" s="201">
        <f t="shared" si="19"/>
        <v>0.12</v>
      </c>
      <c r="HR20" s="201">
        <f t="shared" si="19"/>
        <v>0</v>
      </c>
      <c r="HS20" s="201">
        <f t="shared" si="19"/>
        <v>1.93</v>
      </c>
      <c r="HT20" s="201">
        <f t="shared" si="19"/>
        <v>0</v>
      </c>
      <c r="HU20" s="201">
        <f t="shared" si="19"/>
        <v>0</v>
      </c>
      <c r="HV20" s="201">
        <f t="shared" si="19"/>
        <v>0.05</v>
      </c>
      <c r="HW20" s="201">
        <f t="shared" si="19"/>
        <v>0.21</v>
      </c>
      <c r="HX20" s="201">
        <f t="shared" si="19"/>
        <v>0</v>
      </c>
      <c r="HY20" s="201">
        <f t="shared" si="19"/>
        <v>0.01</v>
      </c>
      <c r="HZ20" s="201">
        <f t="shared" si="19"/>
        <v>0</v>
      </c>
      <c r="IA20" s="201">
        <f t="shared" si="19"/>
        <v>0</v>
      </c>
      <c r="IB20" s="201">
        <f t="shared" si="19"/>
        <v>0</v>
      </c>
      <c r="IC20" s="201">
        <f t="shared" si="19"/>
        <v>0</v>
      </c>
      <c r="ID20" s="201">
        <f t="shared" si="19"/>
        <v>0.35</v>
      </c>
      <c r="IE20" s="201">
        <f t="shared" si="19"/>
        <v>1.34</v>
      </c>
      <c r="IF20" s="201">
        <f t="shared" ref="IB20:IM21" si="20">ROUND(SUM(IFERROR(INDEX($A$3:$CE$21,MATCH($FI20,$A$3:$A$21,0),MATCH(IF$3,$A$3:$CE$3,0)),0),IFERROR(INDEX($CH$3:$FF$21,MATCH($FI20,$CH$3:$CH$21,0),MATCH(IF$3,$CH$3:$FE$3,0)),0))*IF$2,2)</f>
        <v>0.04</v>
      </c>
      <c r="IG20" s="201">
        <f t="shared" si="20"/>
        <v>0</v>
      </c>
      <c r="IH20" s="201">
        <f t="shared" si="20"/>
        <v>0</v>
      </c>
      <c r="II20" s="201">
        <f t="shared" si="20"/>
        <v>0</v>
      </c>
      <c r="IJ20" s="201">
        <f t="shared" si="20"/>
        <v>0.16</v>
      </c>
      <c r="IK20" s="201">
        <f t="shared" si="20"/>
        <v>0.01</v>
      </c>
      <c r="IL20" s="201">
        <f t="shared" si="20"/>
        <v>0.18</v>
      </c>
      <c r="IM20" s="201">
        <f t="shared" si="20"/>
        <v>0.03</v>
      </c>
      <c r="IN20" s="201">
        <f t="shared" si="8"/>
        <v>800.37999999999977</v>
      </c>
      <c r="IO20" s="253">
        <f t="shared" si="9"/>
        <v>3.6758466326084193E-4</v>
      </c>
      <c r="IP20" s="253">
        <f t="shared" si="10"/>
        <v>4.0000000000000002E-4</v>
      </c>
      <c r="IR20" s="172">
        <f t="shared" si="11"/>
        <v>4.0000000000000002E-4</v>
      </c>
      <c r="IS20" s="170" t="s">
        <v>310</v>
      </c>
      <c r="IT20" s="172">
        <f t="shared" si="12"/>
        <v>4.0000000000000002E-4</v>
      </c>
    </row>
    <row r="21" spans="1:255">
      <c r="A21" s="170" t="s">
        <v>311</v>
      </c>
      <c r="B21" s="201">
        <v>72.97999999999999</v>
      </c>
      <c r="C21" s="201">
        <v>19.709999999999994</v>
      </c>
      <c r="D21" s="201">
        <v>2.25</v>
      </c>
      <c r="E21" s="201">
        <v>91.920000000000016</v>
      </c>
      <c r="F21" s="201"/>
      <c r="G21" s="201">
        <v>247.43000000000004</v>
      </c>
      <c r="H21" s="201">
        <v>46.13</v>
      </c>
      <c r="I21" s="201"/>
      <c r="J21" s="201">
        <v>35.04</v>
      </c>
      <c r="K21" s="201">
        <v>28.73</v>
      </c>
      <c r="L21" s="201">
        <v>13.569999999999999</v>
      </c>
      <c r="M21" s="201">
        <v>22.24</v>
      </c>
      <c r="N21" s="201">
        <v>36.960000000000008</v>
      </c>
      <c r="O21" s="201">
        <v>1.6800000000000002</v>
      </c>
      <c r="P21" s="201">
        <v>14.55</v>
      </c>
      <c r="Q21" s="201"/>
      <c r="R21" s="201">
        <v>86.19</v>
      </c>
      <c r="S21" s="201">
        <v>18.63</v>
      </c>
      <c r="T21" s="201"/>
      <c r="U21" s="201"/>
      <c r="V21" s="201"/>
      <c r="W21" s="201">
        <v>11.249999999999998</v>
      </c>
      <c r="X21" s="201">
        <v>11.929999999999998</v>
      </c>
      <c r="Y21" s="201">
        <v>0.52</v>
      </c>
      <c r="Z21" s="201"/>
      <c r="AA21" s="201">
        <v>3.589999999999999</v>
      </c>
      <c r="AB21" s="201"/>
      <c r="AC21" s="201"/>
      <c r="AD21" s="201"/>
      <c r="AE21" s="201"/>
      <c r="AF21" s="201">
        <v>9.6699999999999982</v>
      </c>
      <c r="AG21" s="201">
        <v>29.45999999999999</v>
      </c>
      <c r="AH21" s="201">
        <v>49.73</v>
      </c>
      <c r="AI21" s="201"/>
      <c r="AJ21" s="201"/>
      <c r="AK21" s="201">
        <v>20.900000000000002</v>
      </c>
      <c r="AL21" s="201"/>
      <c r="AM21" s="201"/>
      <c r="AN21" s="201"/>
      <c r="AO21" s="201"/>
      <c r="AP21" s="201"/>
      <c r="AQ21" s="201"/>
      <c r="AR21" s="201"/>
      <c r="AS21" s="201"/>
      <c r="AT21" s="201"/>
      <c r="AU21" s="201">
        <v>3.4299999999999997</v>
      </c>
      <c r="AV21" s="201">
        <v>42.97</v>
      </c>
      <c r="AW21" s="201">
        <v>28.02</v>
      </c>
      <c r="AX21" s="201">
        <v>-0.12000000000000011</v>
      </c>
      <c r="AY21" s="201">
        <v>33.680000000000007</v>
      </c>
      <c r="AZ21" s="201"/>
      <c r="BA21" s="201"/>
      <c r="BB21" s="201"/>
      <c r="BC21" s="201"/>
      <c r="BD21" s="201"/>
      <c r="BE21" s="201"/>
      <c r="BF21" s="201">
        <v>11111.050000000003</v>
      </c>
      <c r="BG21" s="201"/>
      <c r="BH21" s="201">
        <v>126.42999999999996</v>
      </c>
      <c r="BI21" s="201">
        <v>23.529999999999998</v>
      </c>
      <c r="BJ21" s="201"/>
      <c r="BK21" s="201">
        <v>32.85</v>
      </c>
      <c r="BL21" s="201"/>
      <c r="BM21" s="201"/>
      <c r="BN21" s="201">
        <v>0</v>
      </c>
      <c r="BO21" s="201">
        <v>3.4799999999999991</v>
      </c>
      <c r="BP21" s="201">
        <v>0.10000000000000002</v>
      </c>
      <c r="BQ21" s="201">
        <v>0.87000000000000011</v>
      </c>
      <c r="BR21" s="201"/>
      <c r="BS21" s="201"/>
      <c r="BT21" s="201"/>
      <c r="BU21" s="201"/>
      <c r="BV21" s="201">
        <v>16.989999999999998</v>
      </c>
      <c r="BW21" s="201">
        <v>53.509999999999991</v>
      </c>
      <c r="BX21" s="201">
        <v>2.8</v>
      </c>
      <c r="BY21" s="201">
        <v>0.76</v>
      </c>
      <c r="BZ21" s="201"/>
      <c r="CA21" s="201">
        <v>0.46000000000000008</v>
      </c>
      <c r="CB21" s="201">
        <v>22.199999999999996</v>
      </c>
      <c r="CC21" s="201">
        <v>13.359999999999996</v>
      </c>
      <c r="CD21" s="201">
        <v>16.449999999999996</v>
      </c>
      <c r="CE21" s="201">
        <v>0.51</v>
      </c>
      <c r="CF21" s="201">
        <f t="shared" si="6"/>
        <v>12408.390000000007</v>
      </c>
      <c r="CH21" s="170" t="s">
        <v>311</v>
      </c>
      <c r="CI21" s="201">
        <v>24.180000000000003</v>
      </c>
      <c r="CJ21" s="201">
        <v>0.88</v>
      </c>
      <c r="CK21" s="201">
        <v>23.81999999999999</v>
      </c>
      <c r="CL21" s="201"/>
      <c r="CM21" s="201">
        <v>17.459999999999997</v>
      </c>
      <c r="CN21" s="201">
        <v>24.09</v>
      </c>
      <c r="CO21" s="201"/>
      <c r="CP21" s="201">
        <v>5.08</v>
      </c>
      <c r="CQ21" s="201">
        <v>6.6400000000000006</v>
      </c>
      <c r="CR21" s="201">
        <v>10.100000000000001</v>
      </c>
      <c r="CS21" s="201">
        <v>2.36</v>
      </c>
      <c r="CT21" s="201">
        <v>3.18</v>
      </c>
      <c r="CU21" s="201"/>
      <c r="CV21" s="201">
        <v>37.150000000000006</v>
      </c>
      <c r="CW21" s="201">
        <v>7.13</v>
      </c>
      <c r="CX21" s="201"/>
      <c r="CY21" s="201">
        <v>0.56999999999999995</v>
      </c>
      <c r="CZ21" s="201"/>
      <c r="DA21" s="201">
        <v>4.8500000000000005</v>
      </c>
      <c r="DB21" s="201">
        <v>3.9899999999999998</v>
      </c>
      <c r="DC21" s="201"/>
      <c r="DD21" s="201"/>
      <c r="DE21" s="201"/>
      <c r="DF21" s="201"/>
      <c r="DG21" s="201"/>
      <c r="DH21" s="201"/>
      <c r="DI21" s="201"/>
      <c r="DJ21" s="201">
        <v>10.72</v>
      </c>
      <c r="DK21" s="201">
        <v>13.53999999999999</v>
      </c>
      <c r="DL21" s="201">
        <v>12.270000000000001</v>
      </c>
      <c r="DM21" s="201"/>
      <c r="DN21" s="201"/>
      <c r="DO21" s="201">
        <v>2.02</v>
      </c>
      <c r="DP21" s="201"/>
      <c r="DQ21" s="201"/>
      <c r="DR21" s="201"/>
      <c r="DS21" s="201"/>
      <c r="DT21" s="201"/>
      <c r="DU21" s="201"/>
      <c r="DV21" s="201"/>
      <c r="DW21" s="201"/>
      <c r="DX21" s="201"/>
      <c r="DY21" s="201">
        <v>10.26</v>
      </c>
      <c r="DZ21" s="201">
        <v>20.439999999999998</v>
      </c>
      <c r="EA21" s="201">
        <v>7.1</v>
      </c>
      <c r="EB21" s="201">
        <v>5.5</v>
      </c>
      <c r="EC21" s="201"/>
      <c r="ED21" s="201"/>
      <c r="EE21" s="201"/>
      <c r="EF21" s="201"/>
      <c r="EG21" s="201"/>
      <c r="EH21" s="201"/>
      <c r="EI21" s="201">
        <v>5873.1800000000012</v>
      </c>
      <c r="EJ21" s="201">
        <v>-0.19000000000000006</v>
      </c>
      <c r="EK21" s="201">
        <v>37.889999999999993</v>
      </c>
      <c r="EL21" s="201">
        <v>12.48</v>
      </c>
      <c r="EM21" s="201"/>
      <c r="EN21" s="201">
        <v>23.85</v>
      </c>
      <c r="EO21" s="201"/>
      <c r="EP21" s="201"/>
      <c r="EQ21" s="201"/>
      <c r="ER21" s="201">
        <v>0.37</v>
      </c>
      <c r="ES21" s="201"/>
      <c r="ET21" s="201"/>
      <c r="EU21" s="201"/>
      <c r="EV21" s="201"/>
      <c r="EW21" s="201">
        <v>22.39</v>
      </c>
      <c r="EX21" s="201">
        <v>10.779999999999998</v>
      </c>
      <c r="EY21" s="201"/>
      <c r="EZ21" s="201">
        <v>10.53</v>
      </c>
      <c r="FA21" s="201"/>
      <c r="FB21" s="201"/>
      <c r="FC21" s="201">
        <v>7.89</v>
      </c>
      <c r="FD21" s="201">
        <v>2.5100000000000002</v>
      </c>
      <c r="FE21" s="201">
        <v>0</v>
      </c>
      <c r="FF21" s="201">
        <v>0.98</v>
      </c>
      <c r="FG21" s="201">
        <f t="shared" si="7"/>
        <v>6255.9900000000016</v>
      </c>
      <c r="FI21" s="170" t="s">
        <v>311</v>
      </c>
      <c r="FJ21" s="201">
        <f t="shared" si="16"/>
        <v>1.79</v>
      </c>
      <c r="FK21" s="201">
        <f t="shared" si="16"/>
        <v>0.09</v>
      </c>
      <c r="FL21" s="201">
        <f t="shared" si="16"/>
        <v>0.03</v>
      </c>
      <c r="FM21" s="201">
        <f t="shared" si="16"/>
        <v>3.15</v>
      </c>
      <c r="FN21" s="201">
        <f t="shared" si="16"/>
        <v>0</v>
      </c>
      <c r="FO21" s="201">
        <f t="shared" si="16"/>
        <v>5.38</v>
      </c>
      <c r="FP21" s="201">
        <f t="shared" si="16"/>
        <v>2.11</v>
      </c>
      <c r="FQ21" s="201">
        <f t="shared" si="16"/>
        <v>0</v>
      </c>
      <c r="FR21" s="201">
        <f t="shared" si="16"/>
        <v>1.26</v>
      </c>
      <c r="FS21" s="201">
        <f t="shared" si="16"/>
        <v>0.22</v>
      </c>
      <c r="FT21" s="201">
        <f t="shared" si="13"/>
        <v>0.03</v>
      </c>
      <c r="FU21" s="201">
        <f t="shared" si="13"/>
        <v>0.14000000000000001</v>
      </c>
      <c r="FV21" s="201">
        <f t="shared" si="13"/>
        <v>0.02</v>
      </c>
      <c r="FW21" s="201">
        <f t="shared" si="13"/>
        <v>0</v>
      </c>
      <c r="FX21" s="201">
        <f t="shared" si="13"/>
        <v>0.05</v>
      </c>
      <c r="FY21" s="201">
        <f t="shared" si="13"/>
        <v>0</v>
      </c>
      <c r="FZ21" s="201">
        <f t="shared" si="13"/>
        <v>1.47</v>
      </c>
      <c r="GA21" s="201">
        <f t="shared" si="13"/>
        <v>0.05</v>
      </c>
      <c r="GB21" s="201">
        <f t="shared" si="13"/>
        <v>0</v>
      </c>
      <c r="GC21" s="201">
        <f t="shared" si="13"/>
        <v>0</v>
      </c>
      <c r="GD21" s="201">
        <f t="shared" si="13"/>
        <v>0</v>
      </c>
      <c r="GE21" s="201">
        <f t="shared" si="13"/>
        <v>7.0000000000000007E-2</v>
      </c>
      <c r="GF21" s="201">
        <f t="shared" si="13"/>
        <v>7.0000000000000007E-2</v>
      </c>
      <c r="GG21" s="201">
        <f t="shared" si="13"/>
        <v>0</v>
      </c>
      <c r="GH21" s="201">
        <f t="shared" si="13"/>
        <v>0</v>
      </c>
      <c r="GI21" s="201">
        <f t="shared" si="13"/>
        <v>0.02</v>
      </c>
      <c r="GJ21" s="201">
        <f t="shared" si="17"/>
        <v>0</v>
      </c>
      <c r="GK21" s="201">
        <f t="shared" si="17"/>
        <v>0</v>
      </c>
      <c r="GL21" s="201">
        <f t="shared" si="17"/>
        <v>0</v>
      </c>
      <c r="GM21" s="201">
        <f t="shared" si="17"/>
        <v>0</v>
      </c>
      <c r="GN21" s="201">
        <f t="shared" si="17"/>
        <v>0</v>
      </c>
      <c r="GO21" s="201">
        <f t="shared" si="17"/>
        <v>0.84</v>
      </c>
      <c r="GP21" s="201">
        <f t="shared" si="17"/>
        <v>1.56</v>
      </c>
      <c r="GQ21" s="201">
        <f t="shared" si="17"/>
        <v>0</v>
      </c>
      <c r="GR21" s="201">
        <f t="shared" si="17"/>
        <v>0</v>
      </c>
      <c r="GS21" s="201">
        <f t="shared" si="17"/>
        <v>0.2</v>
      </c>
      <c r="GT21" s="201">
        <f t="shared" si="17"/>
        <v>0</v>
      </c>
      <c r="GU21" s="201">
        <f t="shared" si="17"/>
        <v>0</v>
      </c>
      <c r="GV21" s="201">
        <f t="shared" si="17"/>
        <v>0</v>
      </c>
      <c r="GW21" s="201">
        <f t="shared" si="17"/>
        <v>0</v>
      </c>
      <c r="GX21" s="201">
        <f t="shared" si="17"/>
        <v>0</v>
      </c>
      <c r="GY21" s="201">
        <f t="shared" si="17"/>
        <v>0</v>
      </c>
      <c r="GZ21" s="201">
        <f t="shared" si="18"/>
        <v>0</v>
      </c>
      <c r="HA21" s="201">
        <f t="shared" si="18"/>
        <v>0</v>
      </c>
      <c r="HB21" s="201">
        <f t="shared" si="18"/>
        <v>0</v>
      </c>
      <c r="HC21" s="201">
        <f t="shared" si="18"/>
        <v>0.02</v>
      </c>
      <c r="HD21" s="201">
        <f t="shared" si="18"/>
        <v>0.35</v>
      </c>
      <c r="HE21" s="201">
        <f t="shared" si="18"/>
        <v>0.2</v>
      </c>
      <c r="HF21" s="201">
        <f t="shared" si="18"/>
        <v>0.09</v>
      </c>
      <c r="HG21" s="201">
        <f t="shared" si="18"/>
        <v>0.28000000000000003</v>
      </c>
      <c r="HH21" s="201">
        <f t="shared" si="18"/>
        <v>0</v>
      </c>
      <c r="HI21" s="201">
        <f t="shared" si="18"/>
        <v>0</v>
      </c>
      <c r="HJ21" s="201">
        <f t="shared" si="18"/>
        <v>0</v>
      </c>
      <c r="HK21" s="201">
        <f t="shared" si="18"/>
        <v>0</v>
      </c>
      <c r="HL21" s="201">
        <f t="shared" si="18"/>
        <v>0</v>
      </c>
      <c r="HM21" s="201">
        <f t="shared" si="18"/>
        <v>0</v>
      </c>
      <c r="HN21" s="201">
        <f t="shared" si="18"/>
        <v>740.51</v>
      </c>
      <c r="HO21" s="201">
        <f t="shared" si="18"/>
        <v>0</v>
      </c>
      <c r="HP21" s="201">
        <f t="shared" si="19"/>
        <v>3.38</v>
      </c>
      <c r="HQ21" s="201">
        <f t="shared" si="19"/>
        <v>0.09</v>
      </c>
      <c r="HR21" s="201">
        <f t="shared" si="19"/>
        <v>0</v>
      </c>
      <c r="HS21" s="201">
        <f t="shared" si="19"/>
        <v>0.83</v>
      </c>
      <c r="HT21" s="201">
        <f t="shared" si="19"/>
        <v>0</v>
      </c>
      <c r="HU21" s="201">
        <f t="shared" si="19"/>
        <v>0</v>
      </c>
      <c r="HV21" s="201">
        <f t="shared" si="19"/>
        <v>0</v>
      </c>
      <c r="HW21" s="201">
        <f t="shared" si="19"/>
        <v>0.15</v>
      </c>
      <c r="HX21" s="201">
        <f t="shared" si="19"/>
        <v>0</v>
      </c>
      <c r="HY21" s="201">
        <f t="shared" si="19"/>
        <v>0.01</v>
      </c>
      <c r="HZ21" s="201">
        <f t="shared" si="19"/>
        <v>0</v>
      </c>
      <c r="IA21" s="201">
        <f t="shared" si="19"/>
        <v>0</v>
      </c>
      <c r="IB21" s="201">
        <f t="shared" si="20"/>
        <v>0</v>
      </c>
      <c r="IC21" s="201">
        <f t="shared" si="20"/>
        <v>0</v>
      </c>
      <c r="ID21" s="201">
        <f t="shared" si="20"/>
        <v>0.16</v>
      </c>
      <c r="IE21" s="201">
        <f t="shared" si="20"/>
        <v>0.82</v>
      </c>
      <c r="IF21" s="201">
        <f t="shared" si="20"/>
        <v>0.04</v>
      </c>
      <c r="IG21" s="201">
        <f t="shared" si="20"/>
        <v>0</v>
      </c>
      <c r="IH21" s="201">
        <f t="shared" si="20"/>
        <v>0</v>
      </c>
      <c r="II21" s="201">
        <f t="shared" si="20"/>
        <v>0</v>
      </c>
      <c r="IJ21" s="201">
        <f t="shared" si="20"/>
        <v>0.08</v>
      </c>
      <c r="IK21" s="201">
        <f t="shared" si="20"/>
        <v>0.01</v>
      </c>
      <c r="IL21" s="201">
        <f t="shared" si="20"/>
        <v>0.17</v>
      </c>
      <c r="IM21" s="201">
        <f t="shared" si="20"/>
        <v>0</v>
      </c>
      <c r="IN21" s="201">
        <f t="shared" si="8"/>
        <v>765.74</v>
      </c>
      <c r="IO21" s="253">
        <f t="shared" si="9"/>
        <v>3.5167580404977286E-4</v>
      </c>
      <c r="IP21" s="253">
        <f t="shared" si="10"/>
        <v>2.9999999999999997E-4</v>
      </c>
      <c r="IR21" s="172">
        <f t="shared" si="11"/>
        <v>2.9999999999999997E-4</v>
      </c>
      <c r="IS21" s="170" t="s">
        <v>311</v>
      </c>
      <c r="IT21" s="172">
        <f t="shared" si="12"/>
        <v>2.9999999999999997E-4</v>
      </c>
    </row>
    <row r="22" spans="1:255">
      <c r="A22" s="241" t="s">
        <v>128</v>
      </c>
      <c r="B22" s="242">
        <f t="shared" ref="B22:BM22" si="21">SUM(B5:B21)</f>
        <v>1091755.1700000004</v>
      </c>
      <c r="C22" s="242">
        <f t="shared" si="21"/>
        <v>216921.87000000005</v>
      </c>
      <c r="D22" s="242">
        <f t="shared" si="21"/>
        <v>539983.04</v>
      </c>
      <c r="E22" s="242">
        <f t="shared" si="21"/>
        <v>5412491.9300000044</v>
      </c>
      <c r="F22" s="242">
        <f t="shared" si="21"/>
        <v>495704.59999999986</v>
      </c>
      <c r="G22" s="242">
        <f t="shared" si="21"/>
        <v>1270861.5399999996</v>
      </c>
      <c r="H22" s="242">
        <f t="shared" si="21"/>
        <v>1153026.6899999997</v>
      </c>
      <c r="I22" s="242">
        <f t="shared" si="21"/>
        <v>446559.32999999996</v>
      </c>
      <c r="J22" s="242">
        <f t="shared" si="21"/>
        <v>1155018.6500000004</v>
      </c>
      <c r="K22" s="242">
        <f t="shared" si="21"/>
        <v>444976.29999999987</v>
      </c>
      <c r="L22" s="242">
        <f t="shared" si="21"/>
        <v>198807.56999999998</v>
      </c>
      <c r="M22" s="242">
        <f t="shared" si="21"/>
        <v>278951.52999999991</v>
      </c>
      <c r="N22" s="242">
        <f t="shared" si="21"/>
        <v>823535.10999999952</v>
      </c>
      <c r="O22" s="242">
        <f t="shared" si="21"/>
        <v>59944.729999999996</v>
      </c>
      <c r="P22" s="242">
        <f t="shared" si="21"/>
        <v>486241.63999999978</v>
      </c>
      <c r="Q22" s="242">
        <f t="shared" si="21"/>
        <v>1008062.4400000002</v>
      </c>
      <c r="R22" s="242">
        <f t="shared" si="21"/>
        <v>1560153.58</v>
      </c>
      <c r="S22" s="242">
        <f t="shared" si="21"/>
        <v>253664.54</v>
      </c>
      <c r="T22" s="242">
        <f t="shared" si="21"/>
        <v>1904802.6500000008</v>
      </c>
      <c r="U22" s="242">
        <f t="shared" si="21"/>
        <v>383359.20000000007</v>
      </c>
      <c r="V22" s="242">
        <f t="shared" si="21"/>
        <v>2941804.9499899978</v>
      </c>
      <c r="W22" s="242">
        <f t="shared" si="21"/>
        <v>337015.74000000011</v>
      </c>
      <c r="X22" s="242">
        <f t="shared" si="21"/>
        <v>383712.59999999974</v>
      </c>
      <c r="Y22" s="242">
        <f t="shared" si="21"/>
        <v>203607.09996999998</v>
      </c>
      <c r="Z22" s="242">
        <f t="shared" si="21"/>
        <v>1328785.9500000002</v>
      </c>
      <c r="AA22" s="242">
        <f t="shared" si="21"/>
        <v>350544.89000000007</v>
      </c>
      <c r="AB22" s="242">
        <f t="shared" si="21"/>
        <v>1998697.0499999998</v>
      </c>
      <c r="AC22" s="242">
        <f t="shared" si="21"/>
        <v>476792.89999999997</v>
      </c>
      <c r="AD22" s="242">
        <f t="shared" si="21"/>
        <v>417445.82000000007</v>
      </c>
      <c r="AE22" s="242">
        <f t="shared" si="21"/>
        <v>324782.07</v>
      </c>
      <c r="AF22" s="242">
        <f t="shared" si="21"/>
        <v>268797.36</v>
      </c>
      <c r="AG22" s="242">
        <f t="shared" si="21"/>
        <v>984798.53999999957</v>
      </c>
      <c r="AH22" s="242">
        <f t="shared" si="21"/>
        <v>1353026.3</v>
      </c>
      <c r="AI22" s="242">
        <f t="shared" si="21"/>
        <v>510925.19</v>
      </c>
      <c r="AJ22" s="242">
        <f t="shared" si="21"/>
        <v>882564.82000000007</v>
      </c>
      <c r="AK22" s="242">
        <f t="shared" si="21"/>
        <v>390881.59</v>
      </c>
      <c r="AL22" s="242">
        <f t="shared" si="21"/>
        <v>724585.95000000007</v>
      </c>
      <c r="AM22" s="242">
        <f t="shared" si="21"/>
        <v>765747.69000000006</v>
      </c>
      <c r="AN22" s="242">
        <f t="shared" si="21"/>
        <v>992768.40000000014</v>
      </c>
      <c r="AO22" s="242">
        <f t="shared" si="21"/>
        <v>929313.2799999998</v>
      </c>
      <c r="AP22" s="242">
        <f t="shared" si="21"/>
        <v>494213.07</v>
      </c>
      <c r="AQ22" s="242">
        <f t="shared" si="21"/>
        <v>36429.56</v>
      </c>
      <c r="AR22" s="242">
        <f t="shared" si="21"/>
        <v>1364569.0399999998</v>
      </c>
      <c r="AS22" s="242">
        <f t="shared" si="21"/>
        <v>1529068.6899999995</v>
      </c>
      <c r="AT22" s="242">
        <f t="shared" si="21"/>
        <v>573720.45000000019</v>
      </c>
      <c r="AU22" s="242">
        <f t="shared" si="21"/>
        <v>378582.40999999992</v>
      </c>
      <c r="AV22" s="242">
        <f t="shared" si="21"/>
        <v>611525.12</v>
      </c>
      <c r="AW22" s="242">
        <f t="shared" si="21"/>
        <v>376809.01000000007</v>
      </c>
      <c r="AX22" s="242">
        <f t="shared" si="21"/>
        <v>83146.189999999988</v>
      </c>
      <c r="AY22" s="242">
        <f t="shared" si="21"/>
        <v>393546.32999999996</v>
      </c>
      <c r="AZ22" s="242">
        <f t="shared" si="21"/>
        <v>254017.01999999996</v>
      </c>
      <c r="BA22" s="242">
        <f t="shared" si="21"/>
        <v>777020.7300000001</v>
      </c>
      <c r="BB22" s="242">
        <f t="shared" si="21"/>
        <v>453055.36</v>
      </c>
      <c r="BC22" s="242">
        <f t="shared" si="21"/>
        <v>252595.24000000002</v>
      </c>
      <c r="BD22" s="242">
        <f t="shared" si="21"/>
        <v>2233748.2300000014</v>
      </c>
      <c r="BE22" s="242">
        <f t="shared" si="21"/>
        <v>4042553.6399999973</v>
      </c>
      <c r="BF22" s="242">
        <f t="shared" si="21"/>
        <v>1853285.5700100008</v>
      </c>
      <c r="BG22" s="242">
        <f t="shared" si="21"/>
        <v>969522.40000000014</v>
      </c>
      <c r="BH22" s="242">
        <f t="shared" si="21"/>
        <v>941975.78999999992</v>
      </c>
      <c r="BI22" s="242">
        <f t="shared" si="21"/>
        <v>314266.90000000002</v>
      </c>
      <c r="BJ22" s="242">
        <f t="shared" si="21"/>
        <v>2189764.1300000004</v>
      </c>
      <c r="BK22" s="242">
        <f t="shared" si="21"/>
        <v>535910.44000000006</v>
      </c>
      <c r="BL22" s="242">
        <f t="shared" si="21"/>
        <v>142396.28000000003</v>
      </c>
      <c r="BM22" s="242">
        <f t="shared" si="21"/>
        <v>1232860.43</v>
      </c>
      <c r="BN22" s="242">
        <f t="shared" ref="BN22:CD22" si="22">SUM(BN5:BN21)</f>
        <v>931585.80000000028</v>
      </c>
      <c r="BO22" s="242">
        <f t="shared" si="22"/>
        <v>933763.93999999983</v>
      </c>
      <c r="BP22" s="242">
        <f t="shared" si="22"/>
        <v>1335964.9700100005</v>
      </c>
      <c r="BQ22" s="242">
        <f t="shared" si="22"/>
        <v>462528.19000000012</v>
      </c>
      <c r="BR22" s="242">
        <f t="shared" si="22"/>
        <v>2576735.75</v>
      </c>
      <c r="BS22" s="242">
        <f t="shared" si="22"/>
        <v>322511.99</v>
      </c>
      <c r="BT22" s="242">
        <f t="shared" si="22"/>
        <v>1059378.95</v>
      </c>
      <c r="BU22" s="242">
        <f t="shared" si="22"/>
        <v>288233.46999999997</v>
      </c>
      <c r="BV22" s="242">
        <f t="shared" si="22"/>
        <v>410265.60000000003</v>
      </c>
      <c r="BW22" s="242">
        <f t="shared" si="22"/>
        <v>725745.44000000006</v>
      </c>
      <c r="BX22" s="242">
        <f t="shared" si="22"/>
        <v>695861.59</v>
      </c>
      <c r="BY22" s="242">
        <f t="shared" si="22"/>
        <v>74415.710000000006</v>
      </c>
      <c r="BZ22" s="242">
        <f t="shared" si="22"/>
        <v>554069.39</v>
      </c>
      <c r="CA22" s="242">
        <f t="shared" si="22"/>
        <v>1004143.18</v>
      </c>
      <c r="CB22" s="242">
        <f t="shared" si="22"/>
        <v>310794.89000000007</v>
      </c>
      <c r="CC22" s="242">
        <f t="shared" si="22"/>
        <v>673552.98000000021</v>
      </c>
      <c r="CD22" s="242">
        <f t="shared" si="22"/>
        <v>2005147.2099999997</v>
      </c>
      <c r="CE22" s="242">
        <f>SUM(CE5:CE21)</f>
        <v>1220324.9599999997</v>
      </c>
      <c r="CF22" s="242">
        <f t="shared" si="6"/>
        <v>73371026.339979976</v>
      </c>
      <c r="CH22" s="241" t="s">
        <v>128</v>
      </c>
      <c r="CI22" s="242">
        <f t="shared" ref="CI22:ET22" si="23">SUM(CI4:CI21)</f>
        <v>692578.52000000014</v>
      </c>
      <c r="CJ22" s="242">
        <f t="shared" si="23"/>
        <v>352911.48000000004</v>
      </c>
      <c r="CK22" s="242">
        <f t="shared" si="23"/>
        <v>2838466.169999999</v>
      </c>
      <c r="CL22" s="242">
        <f t="shared" si="23"/>
        <v>267648.57</v>
      </c>
      <c r="CM22" s="242">
        <f t="shared" si="23"/>
        <v>825760.63000000035</v>
      </c>
      <c r="CN22" s="242">
        <f t="shared" si="23"/>
        <v>550584.90999999992</v>
      </c>
      <c r="CO22" s="242">
        <f t="shared" si="23"/>
        <v>266169.59999999998</v>
      </c>
      <c r="CP22" s="242">
        <f t="shared" si="23"/>
        <v>110986.69999999998</v>
      </c>
      <c r="CQ22" s="242">
        <f t="shared" si="23"/>
        <v>136874.06000000003</v>
      </c>
      <c r="CR22" s="242">
        <f t="shared" si="23"/>
        <v>230651.96999999994</v>
      </c>
      <c r="CS22" s="242">
        <f t="shared" si="23"/>
        <v>54863.279999999992</v>
      </c>
      <c r="CT22" s="242">
        <f t="shared" si="23"/>
        <v>65685.11</v>
      </c>
      <c r="CU22" s="242">
        <f t="shared" si="23"/>
        <v>406327.87000000005</v>
      </c>
      <c r="CV22" s="242">
        <f t="shared" si="23"/>
        <v>867712.99</v>
      </c>
      <c r="CW22" s="242">
        <f t="shared" si="23"/>
        <v>141850.18</v>
      </c>
      <c r="CX22" s="242">
        <f t="shared" si="23"/>
        <v>1309883.3700000001</v>
      </c>
      <c r="CY22" s="242">
        <f t="shared" si="23"/>
        <v>140130.12</v>
      </c>
      <c r="CZ22" s="242">
        <f t="shared" si="23"/>
        <v>1523600.7</v>
      </c>
      <c r="DA22" s="242">
        <f t="shared" si="23"/>
        <v>204289.10000000006</v>
      </c>
      <c r="DB22" s="242">
        <f t="shared" si="23"/>
        <v>167223.06999999998</v>
      </c>
      <c r="DC22" s="242">
        <f t="shared" si="23"/>
        <v>666154.27</v>
      </c>
      <c r="DD22" s="242">
        <f t="shared" si="23"/>
        <v>648896.28999999992</v>
      </c>
      <c r="DE22" s="242">
        <f t="shared" si="23"/>
        <v>215064.78999999998</v>
      </c>
      <c r="DF22" s="242">
        <f t="shared" si="23"/>
        <v>988416.71000000008</v>
      </c>
      <c r="DG22" s="242">
        <f t="shared" si="23"/>
        <v>149833.64000000001</v>
      </c>
      <c r="DH22" s="242">
        <f t="shared" si="23"/>
        <v>239562.73999999993</v>
      </c>
      <c r="DI22" s="242">
        <f t="shared" si="23"/>
        <v>526602.00999999989</v>
      </c>
      <c r="DJ22" s="242">
        <f t="shared" si="23"/>
        <v>462115.86999999994</v>
      </c>
      <c r="DK22" s="242">
        <f t="shared" si="23"/>
        <v>673332.39999999967</v>
      </c>
      <c r="DL22" s="242">
        <f t="shared" si="23"/>
        <v>736604.16000000003</v>
      </c>
      <c r="DM22" s="242">
        <f t="shared" si="23"/>
        <v>225002.10000000003</v>
      </c>
      <c r="DN22" s="242">
        <f t="shared" si="23"/>
        <v>591677.34</v>
      </c>
      <c r="DO22" s="242">
        <f t="shared" si="23"/>
        <v>175265.74999999997</v>
      </c>
      <c r="DP22" s="242">
        <f t="shared" si="23"/>
        <v>439185.75</v>
      </c>
      <c r="DQ22" s="242">
        <f t="shared" si="23"/>
        <v>383007.75999999995</v>
      </c>
      <c r="DR22" s="242">
        <f t="shared" si="23"/>
        <v>653422.97</v>
      </c>
      <c r="DS22" s="242">
        <f t="shared" si="23"/>
        <v>622258.68000000005</v>
      </c>
      <c r="DT22" s="242">
        <f t="shared" si="23"/>
        <v>499864.2300000001</v>
      </c>
      <c r="DU22" s="242">
        <f t="shared" si="23"/>
        <v>40965.14</v>
      </c>
      <c r="DV22" s="242">
        <f t="shared" si="23"/>
        <v>780132.08</v>
      </c>
      <c r="DW22" s="242">
        <f t="shared" si="23"/>
        <v>839455.18</v>
      </c>
      <c r="DX22" s="242">
        <f t="shared" si="23"/>
        <v>95680.349999999991</v>
      </c>
      <c r="DY22" s="242">
        <f t="shared" si="23"/>
        <v>264926.15999999997</v>
      </c>
      <c r="DZ22" s="242">
        <f t="shared" si="23"/>
        <v>210414.00999999995</v>
      </c>
      <c r="EA22" s="242">
        <f t="shared" si="23"/>
        <v>118235.61000000002</v>
      </c>
      <c r="EB22" s="242">
        <f t="shared" si="23"/>
        <v>120439.20000000001</v>
      </c>
      <c r="EC22" s="242">
        <f t="shared" si="23"/>
        <v>151752.38000000003</v>
      </c>
      <c r="ED22" s="242">
        <f t="shared" si="23"/>
        <v>426777.26000000018</v>
      </c>
      <c r="EE22" s="242">
        <f t="shared" si="23"/>
        <v>222039.94999999995</v>
      </c>
      <c r="EF22" s="242">
        <f t="shared" si="23"/>
        <v>320106.75000000006</v>
      </c>
      <c r="EG22" s="242">
        <f t="shared" si="23"/>
        <v>1153472.46</v>
      </c>
      <c r="EH22" s="242">
        <f t="shared" si="23"/>
        <v>2104859.8499999996</v>
      </c>
      <c r="EI22" s="242">
        <f t="shared" si="23"/>
        <v>1112696.8399999999</v>
      </c>
      <c r="EJ22" s="242">
        <f t="shared" si="23"/>
        <v>799545.15000000037</v>
      </c>
      <c r="EK22" s="242">
        <f t="shared" si="23"/>
        <v>412741.0799999999</v>
      </c>
      <c r="EL22" s="242">
        <f t="shared" si="23"/>
        <v>89994.889999999985</v>
      </c>
      <c r="EM22" s="242">
        <f t="shared" si="23"/>
        <v>1175670.9999999998</v>
      </c>
      <c r="EN22" s="242">
        <f t="shared" si="23"/>
        <v>502155.18000000005</v>
      </c>
      <c r="EO22" s="242">
        <f t="shared" si="23"/>
        <v>932422.39</v>
      </c>
      <c r="EP22" s="242">
        <f t="shared" si="23"/>
        <v>612333.91999999993</v>
      </c>
      <c r="EQ22" s="242">
        <f t="shared" si="23"/>
        <v>855424.94000000018</v>
      </c>
      <c r="ER22" s="242">
        <f t="shared" si="23"/>
        <v>281083.19999999995</v>
      </c>
      <c r="ES22" s="242">
        <f t="shared" si="23"/>
        <v>1525541.8199999998</v>
      </c>
      <c r="ET22" s="242">
        <f t="shared" si="23"/>
        <v>183590.96</v>
      </c>
      <c r="EU22" s="242">
        <f t="shared" ref="EU22:FG22" si="24">SUM(EU4:EU21)</f>
        <v>625617.79</v>
      </c>
      <c r="EV22" s="242">
        <f t="shared" si="24"/>
        <v>149143.69</v>
      </c>
      <c r="EW22" s="242">
        <f t="shared" si="24"/>
        <v>333642.28000000003</v>
      </c>
      <c r="EX22" s="242">
        <f t="shared" si="24"/>
        <v>267442.39</v>
      </c>
      <c r="EY22" s="242">
        <f t="shared" si="24"/>
        <v>261164.34999999995</v>
      </c>
      <c r="EZ22" s="242">
        <f t="shared" si="24"/>
        <v>218325.79</v>
      </c>
      <c r="FA22" s="242">
        <f t="shared" si="24"/>
        <v>340435.43999999989</v>
      </c>
      <c r="FB22" s="242">
        <f t="shared" si="24"/>
        <v>593180.42999999993</v>
      </c>
      <c r="FC22" s="242">
        <f t="shared" si="24"/>
        <v>165698.98000000004</v>
      </c>
      <c r="FD22" s="242">
        <f t="shared" si="24"/>
        <v>815847.47000000032</v>
      </c>
      <c r="FE22" s="242">
        <f t="shared" si="24"/>
        <v>330072.69000000006</v>
      </c>
      <c r="FF22" s="242">
        <f t="shared" si="24"/>
        <v>-2012.3200000000004</v>
      </c>
      <c r="FG22" s="242">
        <f t="shared" si="24"/>
        <v>39481482.589999996</v>
      </c>
      <c r="FI22" s="238" t="s">
        <v>128</v>
      </c>
      <c r="FJ22" s="254">
        <f>SUM(FJ4:FJ21)</f>
        <v>32831.740000000005</v>
      </c>
      <c r="FK22" s="254">
        <f t="shared" ref="FK22:HV22" si="25">SUM(FK4:FK21)</f>
        <v>997.83000000000015</v>
      </c>
      <c r="FL22" s="254">
        <f t="shared" si="25"/>
        <v>9821.84</v>
      </c>
      <c r="FM22" s="254">
        <f t="shared" si="25"/>
        <v>224426.05</v>
      </c>
      <c r="FN22" s="254">
        <f t="shared" si="25"/>
        <v>5954.16</v>
      </c>
      <c r="FO22" s="254">
        <f t="shared" si="25"/>
        <v>42561.439999999995</v>
      </c>
      <c r="FP22" s="254">
        <f t="shared" si="25"/>
        <v>51108.349999999991</v>
      </c>
      <c r="FQ22" s="254">
        <f t="shared" si="25"/>
        <v>3920.0099999999998</v>
      </c>
      <c r="FR22" s="254">
        <f t="shared" si="25"/>
        <v>41580.700000000004</v>
      </c>
      <c r="FS22" s="254">
        <f t="shared" si="25"/>
        <v>3426.3099999999995</v>
      </c>
      <c r="FT22" s="254">
        <f t="shared" si="25"/>
        <v>526.63999999999987</v>
      </c>
      <c r="FU22" s="254">
        <f t="shared" si="25"/>
        <v>1995.95</v>
      </c>
      <c r="FV22" s="254">
        <f t="shared" si="25"/>
        <v>421.68999999999994</v>
      </c>
      <c r="FW22" s="254">
        <f t="shared" si="25"/>
        <v>45.91</v>
      </c>
      <c r="FX22" s="254">
        <f t="shared" si="25"/>
        <v>1655.77</v>
      </c>
      <c r="FY22" s="254">
        <f t="shared" si="25"/>
        <v>1697.2699999999998</v>
      </c>
      <c r="FZ22" s="254">
        <f t="shared" si="25"/>
        <v>28891.619999999995</v>
      </c>
      <c r="GA22" s="254">
        <f t="shared" si="25"/>
        <v>711.94999999999993</v>
      </c>
      <c r="GB22" s="254">
        <f t="shared" si="25"/>
        <v>62686.37</v>
      </c>
      <c r="GC22" s="254">
        <f t="shared" si="25"/>
        <v>1570.45</v>
      </c>
      <c r="GD22" s="254">
        <f t="shared" si="25"/>
        <v>222377.19999999998</v>
      </c>
      <c r="GE22" s="254">
        <f t="shared" si="25"/>
        <v>2273.4800000000005</v>
      </c>
      <c r="GF22" s="254">
        <f t="shared" si="25"/>
        <v>2424.1300000000006</v>
      </c>
      <c r="GG22" s="254">
        <f t="shared" si="25"/>
        <v>0</v>
      </c>
      <c r="GH22" s="254">
        <f t="shared" si="25"/>
        <v>34807.21</v>
      </c>
      <c r="GI22" s="254">
        <f t="shared" si="25"/>
        <v>2828.05</v>
      </c>
      <c r="GJ22" s="254">
        <f t="shared" si="25"/>
        <v>4480.68</v>
      </c>
      <c r="GK22" s="254">
        <f t="shared" si="25"/>
        <v>3634.4300000000003</v>
      </c>
      <c r="GL22" s="254">
        <f t="shared" si="25"/>
        <v>11563.34</v>
      </c>
      <c r="GM22" s="254">
        <f t="shared" si="25"/>
        <v>11578.82</v>
      </c>
      <c r="GN22" s="254">
        <f t="shared" si="25"/>
        <v>0</v>
      </c>
      <c r="GO22" s="254">
        <f t="shared" si="25"/>
        <v>32499.340000000004</v>
      </c>
      <c r="GP22" s="254">
        <f t="shared" si="25"/>
        <v>52658.680000000008</v>
      </c>
      <c r="GQ22" s="254">
        <f t="shared" si="25"/>
        <v>1251.07</v>
      </c>
      <c r="GR22" s="254">
        <f t="shared" si="25"/>
        <v>11941.359999999999</v>
      </c>
      <c r="GS22" s="254">
        <f t="shared" si="25"/>
        <v>4925.46</v>
      </c>
      <c r="GT22" s="254">
        <f t="shared" si="25"/>
        <v>5586.0999999999995</v>
      </c>
      <c r="GU22" s="254">
        <f t="shared" si="25"/>
        <v>20447.849999999999</v>
      </c>
      <c r="GV22" s="254">
        <f t="shared" si="25"/>
        <v>23375.91</v>
      </c>
      <c r="GW22" s="254">
        <f t="shared" si="25"/>
        <v>14429.630000000001</v>
      </c>
      <c r="GX22" s="254">
        <f t="shared" si="25"/>
        <v>9741.9600000000009</v>
      </c>
      <c r="GY22" s="254">
        <f t="shared" si="25"/>
        <v>0</v>
      </c>
      <c r="GZ22" s="254">
        <f t="shared" si="25"/>
        <v>1501.28</v>
      </c>
      <c r="HA22" s="254">
        <f t="shared" si="25"/>
        <v>2605.39</v>
      </c>
      <c r="HB22" s="254">
        <f t="shared" si="25"/>
        <v>1004.11</v>
      </c>
      <c r="HC22" s="254">
        <f t="shared" si="25"/>
        <v>2120.0599999999995</v>
      </c>
      <c r="HD22" s="254">
        <f t="shared" si="25"/>
        <v>5784.5799999999981</v>
      </c>
      <c r="HE22" s="254">
        <f t="shared" si="25"/>
        <v>2407.6299999999987</v>
      </c>
      <c r="HF22" s="254">
        <f t="shared" si="25"/>
        <v>2537.41</v>
      </c>
      <c r="HG22" s="254">
        <f t="shared" si="25"/>
        <v>3700.7</v>
      </c>
      <c r="HH22" s="254">
        <f t="shared" si="25"/>
        <v>3651.9299999999994</v>
      </c>
      <c r="HI22" s="254">
        <f t="shared" si="25"/>
        <v>16612.41</v>
      </c>
      <c r="HJ22" s="254">
        <f t="shared" si="25"/>
        <v>5265.74</v>
      </c>
      <c r="HK22" s="254">
        <f t="shared" si="25"/>
        <v>0</v>
      </c>
      <c r="HL22" s="254">
        <f t="shared" si="25"/>
        <v>56905.310000000005</v>
      </c>
      <c r="HM22" s="254">
        <f t="shared" si="25"/>
        <v>444458.00999999995</v>
      </c>
      <c r="HN22" s="254">
        <f t="shared" si="25"/>
        <v>129316.83999999998</v>
      </c>
      <c r="HO22" s="254">
        <f t="shared" si="25"/>
        <v>17513.759999999995</v>
      </c>
      <c r="HP22" s="254">
        <f t="shared" si="25"/>
        <v>27907.179999999997</v>
      </c>
      <c r="HQ22" s="254">
        <f t="shared" si="25"/>
        <v>970.25</v>
      </c>
      <c r="HR22" s="254">
        <f t="shared" si="25"/>
        <v>41731.39</v>
      </c>
      <c r="HS22" s="254">
        <f t="shared" si="25"/>
        <v>15259.560000000003</v>
      </c>
      <c r="HT22" s="254">
        <f t="shared" si="25"/>
        <v>313.27000000000004</v>
      </c>
      <c r="HU22" s="254">
        <f t="shared" si="25"/>
        <v>16889.21</v>
      </c>
      <c r="HV22" s="254">
        <f t="shared" si="25"/>
        <v>111470.98</v>
      </c>
      <c r="HW22" s="254">
        <f t="shared" ref="HW22:IR22" si="26">SUM(HW4:HW21)</f>
        <v>39684.960000000006</v>
      </c>
      <c r="HX22" s="254">
        <f t="shared" si="26"/>
        <v>44485.22</v>
      </c>
      <c r="HY22" s="254">
        <f t="shared" si="26"/>
        <v>6097.6</v>
      </c>
      <c r="HZ22" s="254">
        <f t="shared" si="26"/>
        <v>118966.04999999999</v>
      </c>
      <c r="IA22" s="254">
        <f t="shared" si="26"/>
        <v>910.99</v>
      </c>
      <c r="IB22" s="254">
        <f t="shared" si="26"/>
        <v>3032.99</v>
      </c>
      <c r="IC22" s="254">
        <f t="shared" si="26"/>
        <v>831.0100000000001</v>
      </c>
      <c r="ID22" s="254">
        <f t="shared" si="26"/>
        <v>3050.0099999999998</v>
      </c>
      <c r="IE22" s="254">
        <f t="shared" si="26"/>
        <v>12712.8</v>
      </c>
      <c r="IF22" s="254">
        <f t="shared" si="26"/>
        <v>11962.84</v>
      </c>
      <c r="IG22" s="254">
        <f t="shared" si="26"/>
        <v>0</v>
      </c>
      <c r="IH22" s="254">
        <f t="shared" si="26"/>
        <v>0</v>
      </c>
      <c r="II22" s="254">
        <f t="shared" si="26"/>
        <v>3034.9</v>
      </c>
      <c r="IJ22" s="254">
        <f t="shared" si="26"/>
        <v>1334.1699999999998</v>
      </c>
      <c r="IK22" s="254">
        <f t="shared" si="26"/>
        <v>595.75</v>
      </c>
      <c r="IL22" s="254">
        <f t="shared" si="26"/>
        <v>24286.28</v>
      </c>
      <c r="IM22" s="254">
        <f t="shared" si="26"/>
        <v>6833.8199999999988</v>
      </c>
      <c r="IN22" s="254">
        <f t="shared" si="26"/>
        <v>2177403.1399999997</v>
      </c>
      <c r="IO22" s="255">
        <f t="shared" si="26"/>
        <v>1.0000000000000002</v>
      </c>
      <c r="IP22" s="255">
        <f t="shared" si="26"/>
        <v>0.95559999999999978</v>
      </c>
      <c r="IR22" s="255">
        <f t="shared" si="26"/>
        <v>0.99999999999999978</v>
      </c>
      <c r="IT22" s="172">
        <f>SUM(IT4:IT21)</f>
        <v>0.99999999999999978</v>
      </c>
    </row>
    <row r="24" spans="1:255">
      <c r="IT24" s="172">
        <f>IT11+IT18+IT19</f>
        <v>0.1313</v>
      </c>
      <c r="IU24" s="235" t="s">
        <v>312</v>
      </c>
    </row>
  </sheetData>
  <printOptions horizontalCentered="1" verticalCentered="1"/>
  <pageMargins left="0.75" right="0.75" top="1" bottom="1" header="0.5" footer="0.5"/>
  <pageSetup scale="15" fitToWidth="4" orientation="landscape" r:id="rId1"/>
  <headerFooter alignWithMargins="0">
    <oddHeader>&amp;RKY PSC Case No. 2016-00162,
Attachment D to Staff Post Hearing Supp. DR 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>
      <selection sqref="A1:G1"/>
    </sheetView>
  </sheetViews>
  <sheetFormatPr defaultRowHeight="14.4"/>
  <cols>
    <col min="2" max="2" width="19" customWidth="1"/>
    <col min="4" max="4" width="12.109375" customWidth="1"/>
    <col min="5" max="5" width="12" customWidth="1"/>
    <col min="7" max="7" width="10.77734375" customWidth="1"/>
    <col min="8" max="8" width="5" customWidth="1"/>
    <col min="258" max="258" width="19" customWidth="1"/>
    <col min="260" max="260" width="12.109375" customWidth="1"/>
    <col min="261" max="261" width="12" customWidth="1"/>
    <col min="514" max="514" width="19" customWidth="1"/>
    <col min="516" max="516" width="12.109375" customWidth="1"/>
    <col min="517" max="517" width="12" customWidth="1"/>
    <col min="770" max="770" width="19" customWidth="1"/>
    <col min="772" max="772" width="12.109375" customWidth="1"/>
    <col min="773" max="773" width="12" customWidth="1"/>
    <col min="1026" max="1026" width="19" customWidth="1"/>
    <col min="1028" max="1028" width="12.109375" customWidth="1"/>
    <col min="1029" max="1029" width="12" customWidth="1"/>
    <col min="1282" max="1282" width="19" customWidth="1"/>
    <col min="1284" max="1284" width="12.109375" customWidth="1"/>
    <col min="1285" max="1285" width="12" customWidth="1"/>
    <col min="1538" max="1538" width="19" customWidth="1"/>
    <col min="1540" max="1540" width="12.109375" customWidth="1"/>
    <col min="1541" max="1541" width="12" customWidth="1"/>
    <col min="1794" max="1794" width="19" customWidth="1"/>
    <col min="1796" max="1796" width="12.109375" customWidth="1"/>
    <col min="1797" max="1797" width="12" customWidth="1"/>
    <col min="2050" max="2050" width="19" customWidth="1"/>
    <col min="2052" max="2052" width="12.109375" customWidth="1"/>
    <col min="2053" max="2053" width="12" customWidth="1"/>
    <col min="2306" max="2306" width="19" customWidth="1"/>
    <col min="2308" max="2308" width="12.109375" customWidth="1"/>
    <col min="2309" max="2309" width="12" customWidth="1"/>
    <col min="2562" max="2562" width="19" customWidth="1"/>
    <col min="2564" max="2564" width="12.109375" customWidth="1"/>
    <col min="2565" max="2565" width="12" customWidth="1"/>
    <col min="2818" max="2818" width="19" customWidth="1"/>
    <col min="2820" max="2820" width="12.109375" customWidth="1"/>
    <col min="2821" max="2821" width="12" customWidth="1"/>
    <col min="3074" max="3074" width="19" customWidth="1"/>
    <col min="3076" max="3076" width="12.109375" customWidth="1"/>
    <col min="3077" max="3077" width="12" customWidth="1"/>
    <col min="3330" max="3330" width="19" customWidth="1"/>
    <col min="3332" max="3332" width="12.109375" customWidth="1"/>
    <col min="3333" max="3333" width="12" customWidth="1"/>
    <col min="3586" max="3586" width="19" customWidth="1"/>
    <col min="3588" max="3588" width="12.109375" customWidth="1"/>
    <col min="3589" max="3589" width="12" customWidth="1"/>
    <col min="3842" max="3842" width="19" customWidth="1"/>
    <col min="3844" max="3844" width="12.109375" customWidth="1"/>
    <col min="3845" max="3845" width="12" customWidth="1"/>
    <col min="4098" max="4098" width="19" customWidth="1"/>
    <col min="4100" max="4100" width="12.109375" customWidth="1"/>
    <col min="4101" max="4101" width="12" customWidth="1"/>
    <col min="4354" max="4354" width="19" customWidth="1"/>
    <col min="4356" max="4356" width="12.109375" customWidth="1"/>
    <col min="4357" max="4357" width="12" customWidth="1"/>
    <col min="4610" max="4610" width="19" customWidth="1"/>
    <col min="4612" max="4612" width="12.109375" customWidth="1"/>
    <col min="4613" max="4613" width="12" customWidth="1"/>
    <col min="4866" max="4866" width="19" customWidth="1"/>
    <col min="4868" max="4868" width="12.109375" customWidth="1"/>
    <col min="4869" max="4869" width="12" customWidth="1"/>
    <col min="5122" max="5122" width="19" customWidth="1"/>
    <col min="5124" max="5124" width="12.109375" customWidth="1"/>
    <col min="5125" max="5125" width="12" customWidth="1"/>
    <col min="5378" max="5378" width="19" customWidth="1"/>
    <col min="5380" max="5380" width="12.109375" customWidth="1"/>
    <col min="5381" max="5381" width="12" customWidth="1"/>
    <col min="5634" max="5634" width="19" customWidth="1"/>
    <col min="5636" max="5636" width="12.109375" customWidth="1"/>
    <col min="5637" max="5637" width="12" customWidth="1"/>
    <col min="5890" max="5890" width="19" customWidth="1"/>
    <col min="5892" max="5892" width="12.109375" customWidth="1"/>
    <col min="5893" max="5893" width="12" customWidth="1"/>
    <col min="6146" max="6146" width="19" customWidth="1"/>
    <col min="6148" max="6148" width="12.109375" customWidth="1"/>
    <col min="6149" max="6149" width="12" customWidth="1"/>
    <col min="6402" max="6402" width="19" customWidth="1"/>
    <col min="6404" max="6404" width="12.109375" customWidth="1"/>
    <col min="6405" max="6405" width="12" customWidth="1"/>
    <col min="6658" max="6658" width="19" customWidth="1"/>
    <col min="6660" max="6660" width="12.109375" customWidth="1"/>
    <col min="6661" max="6661" width="12" customWidth="1"/>
    <col min="6914" max="6914" width="19" customWidth="1"/>
    <col min="6916" max="6916" width="12.109375" customWidth="1"/>
    <col min="6917" max="6917" width="12" customWidth="1"/>
    <col min="7170" max="7170" width="19" customWidth="1"/>
    <col min="7172" max="7172" width="12.109375" customWidth="1"/>
    <col min="7173" max="7173" width="12" customWidth="1"/>
    <col min="7426" max="7426" width="19" customWidth="1"/>
    <col min="7428" max="7428" width="12.109375" customWidth="1"/>
    <col min="7429" max="7429" width="12" customWidth="1"/>
    <col min="7682" max="7682" width="19" customWidth="1"/>
    <col min="7684" max="7684" width="12.109375" customWidth="1"/>
    <col min="7685" max="7685" width="12" customWidth="1"/>
    <col min="7938" max="7938" width="19" customWidth="1"/>
    <col min="7940" max="7940" width="12.109375" customWidth="1"/>
    <col min="7941" max="7941" width="12" customWidth="1"/>
    <col min="8194" max="8194" width="19" customWidth="1"/>
    <col min="8196" max="8196" width="12.109375" customWidth="1"/>
    <col min="8197" max="8197" width="12" customWidth="1"/>
    <col min="8450" max="8450" width="19" customWidth="1"/>
    <col min="8452" max="8452" width="12.109375" customWidth="1"/>
    <col min="8453" max="8453" width="12" customWidth="1"/>
    <col min="8706" max="8706" width="19" customWidth="1"/>
    <col min="8708" max="8708" width="12.109375" customWidth="1"/>
    <col min="8709" max="8709" width="12" customWidth="1"/>
    <col min="8962" max="8962" width="19" customWidth="1"/>
    <col min="8964" max="8964" width="12.109375" customWidth="1"/>
    <col min="8965" max="8965" width="12" customWidth="1"/>
    <col min="9218" max="9218" width="19" customWidth="1"/>
    <col min="9220" max="9220" width="12.109375" customWidth="1"/>
    <col min="9221" max="9221" width="12" customWidth="1"/>
    <col min="9474" max="9474" width="19" customWidth="1"/>
    <col min="9476" max="9476" width="12.109375" customWidth="1"/>
    <col min="9477" max="9477" width="12" customWidth="1"/>
    <col min="9730" max="9730" width="19" customWidth="1"/>
    <col min="9732" max="9732" width="12.109375" customWidth="1"/>
    <col min="9733" max="9733" width="12" customWidth="1"/>
    <col min="9986" max="9986" width="19" customWidth="1"/>
    <col min="9988" max="9988" width="12.109375" customWidth="1"/>
    <col min="9989" max="9989" width="12" customWidth="1"/>
    <col min="10242" max="10242" width="19" customWidth="1"/>
    <col min="10244" max="10244" width="12.109375" customWidth="1"/>
    <col min="10245" max="10245" width="12" customWidth="1"/>
    <col min="10498" max="10498" width="19" customWidth="1"/>
    <col min="10500" max="10500" width="12.109375" customWidth="1"/>
    <col min="10501" max="10501" width="12" customWidth="1"/>
    <col min="10754" max="10754" width="19" customWidth="1"/>
    <col min="10756" max="10756" width="12.109375" customWidth="1"/>
    <col min="10757" max="10757" width="12" customWidth="1"/>
    <col min="11010" max="11010" width="19" customWidth="1"/>
    <col min="11012" max="11012" width="12.109375" customWidth="1"/>
    <col min="11013" max="11013" width="12" customWidth="1"/>
    <col min="11266" max="11266" width="19" customWidth="1"/>
    <col min="11268" max="11268" width="12.109375" customWidth="1"/>
    <col min="11269" max="11269" width="12" customWidth="1"/>
    <col min="11522" max="11522" width="19" customWidth="1"/>
    <col min="11524" max="11524" width="12.109375" customWidth="1"/>
    <col min="11525" max="11525" width="12" customWidth="1"/>
    <col min="11778" max="11778" width="19" customWidth="1"/>
    <col min="11780" max="11780" width="12.109375" customWidth="1"/>
    <col min="11781" max="11781" width="12" customWidth="1"/>
    <col min="12034" max="12034" width="19" customWidth="1"/>
    <col min="12036" max="12036" width="12.109375" customWidth="1"/>
    <col min="12037" max="12037" width="12" customWidth="1"/>
    <col min="12290" max="12290" width="19" customWidth="1"/>
    <col min="12292" max="12292" width="12.109375" customWidth="1"/>
    <col min="12293" max="12293" width="12" customWidth="1"/>
    <col min="12546" max="12546" width="19" customWidth="1"/>
    <col min="12548" max="12548" width="12.109375" customWidth="1"/>
    <col min="12549" max="12549" width="12" customWidth="1"/>
    <col min="12802" max="12802" width="19" customWidth="1"/>
    <col min="12804" max="12804" width="12.109375" customWidth="1"/>
    <col min="12805" max="12805" width="12" customWidth="1"/>
    <col min="13058" max="13058" width="19" customWidth="1"/>
    <col min="13060" max="13060" width="12.109375" customWidth="1"/>
    <col min="13061" max="13061" width="12" customWidth="1"/>
    <col min="13314" max="13314" width="19" customWidth="1"/>
    <col min="13316" max="13316" width="12.109375" customWidth="1"/>
    <col min="13317" max="13317" width="12" customWidth="1"/>
    <col min="13570" max="13570" width="19" customWidth="1"/>
    <col min="13572" max="13572" width="12.109375" customWidth="1"/>
    <col min="13573" max="13573" width="12" customWidth="1"/>
    <col min="13826" max="13826" width="19" customWidth="1"/>
    <col min="13828" max="13828" width="12.109375" customWidth="1"/>
    <col min="13829" max="13829" width="12" customWidth="1"/>
    <col min="14082" max="14082" width="19" customWidth="1"/>
    <col min="14084" max="14084" width="12.109375" customWidth="1"/>
    <col min="14085" max="14085" width="12" customWidth="1"/>
    <col min="14338" max="14338" width="19" customWidth="1"/>
    <col min="14340" max="14340" width="12.109375" customWidth="1"/>
    <col min="14341" max="14341" width="12" customWidth="1"/>
    <col min="14594" max="14594" width="19" customWidth="1"/>
    <col min="14596" max="14596" width="12.109375" customWidth="1"/>
    <col min="14597" max="14597" width="12" customWidth="1"/>
    <col min="14850" max="14850" width="19" customWidth="1"/>
    <col min="14852" max="14852" width="12.109375" customWidth="1"/>
    <col min="14853" max="14853" width="12" customWidth="1"/>
    <col min="15106" max="15106" width="19" customWidth="1"/>
    <col min="15108" max="15108" width="12.109375" customWidth="1"/>
    <col min="15109" max="15109" width="12" customWidth="1"/>
    <col min="15362" max="15362" width="19" customWidth="1"/>
    <col min="15364" max="15364" width="12.109375" customWidth="1"/>
    <col min="15365" max="15365" width="12" customWidth="1"/>
    <col min="15618" max="15618" width="19" customWidth="1"/>
    <col min="15620" max="15620" width="12.109375" customWidth="1"/>
    <col min="15621" max="15621" width="12" customWidth="1"/>
    <col min="15874" max="15874" width="19" customWidth="1"/>
    <col min="15876" max="15876" width="12.109375" customWidth="1"/>
    <col min="15877" max="15877" width="12" customWidth="1"/>
    <col min="16130" max="16130" width="19" customWidth="1"/>
    <col min="16132" max="16132" width="12.109375" customWidth="1"/>
    <col min="16133" max="16133" width="12" customWidth="1"/>
  </cols>
  <sheetData>
    <row r="1" spans="1:7" ht="19.2">
      <c r="A1" s="266" t="s">
        <v>252</v>
      </c>
      <c r="B1" s="266"/>
      <c r="C1" s="266"/>
      <c r="D1" s="266"/>
      <c r="E1" s="266"/>
      <c r="F1" s="266"/>
      <c r="G1" s="266"/>
    </row>
    <row r="2" spans="1:7" ht="15">
      <c r="A2" s="189"/>
      <c r="B2" s="189"/>
      <c r="C2" s="189"/>
      <c r="D2" s="189"/>
      <c r="E2" s="189"/>
      <c r="F2" s="189"/>
      <c r="G2" s="189"/>
    </row>
    <row r="3" spans="1:7" ht="15">
      <c r="A3" s="271" t="s">
        <v>253</v>
      </c>
      <c r="B3" s="271"/>
      <c r="C3" s="112"/>
      <c r="D3" s="271" t="s">
        <v>254</v>
      </c>
      <c r="E3" s="271"/>
      <c r="F3" s="189"/>
      <c r="G3" s="189"/>
    </row>
    <row r="4" spans="1:7" ht="15" customHeight="1">
      <c r="A4" s="271" t="s">
        <v>270</v>
      </c>
      <c r="B4" s="271"/>
      <c r="C4" s="112"/>
      <c r="D4" s="271" t="s">
        <v>317</v>
      </c>
      <c r="E4" s="271"/>
      <c r="F4" s="189"/>
      <c r="G4" s="189"/>
    </row>
    <row r="5" spans="1:7" ht="15">
      <c r="A5" s="106"/>
      <c r="B5" s="106"/>
      <c r="C5" s="189"/>
      <c r="D5" s="106"/>
      <c r="E5" s="106"/>
      <c r="F5" s="189"/>
      <c r="G5" s="189"/>
    </row>
    <row r="6" spans="1:7">
      <c r="A6" s="112" t="s">
        <v>5</v>
      </c>
      <c r="B6" s="113" t="s">
        <v>6</v>
      </c>
      <c r="C6" s="272"/>
      <c r="D6" s="112" t="s">
        <v>5</v>
      </c>
      <c r="E6" s="113" t="s">
        <v>6</v>
      </c>
      <c r="F6" s="273"/>
      <c r="G6" s="113" t="s">
        <v>7</v>
      </c>
    </row>
    <row r="7" spans="1:7">
      <c r="A7" s="274" t="s">
        <v>257</v>
      </c>
      <c r="B7" s="275">
        <v>0</v>
      </c>
      <c r="C7" s="273"/>
      <c r="D7" s="274" t="s">
        <v>257</v>
      </c>
      <c r="E7" s="275">
        <v>0</v>
      </c>
      <c r="F7" s="276"/>
      <c r="G7" s="277">
        <f>E7-B7</f>
        <v>0</v>
      </c>
    </row>
    <row r="8" spans="1:7">
      <c r="A8" s="278" t="s">
        <v>11</v>
      </c>
      <c r="B8" s="278">
        <v>1E-4</v>
      </c>
      <c r="C8" s="273"/>
      <c r="D8" s="279" t="s">
        <v>11</v>
      </c>
      <c r="E8" s="275">
        <v>0</v>
      </c>
      <c r="F8" s="276"/>
      <c r="G8" s="277">
        <f t="shared" ref="G8:G23" si="0">E8-B8</f>
        <v>-1E-4</v>
      </c>
    </row>
    <row r="9" spans="1:7">
      <c r="A9" s="278" t="s">
        <v>13</v>
      </c>
      <c r="B9" s="278">
        <v>4.6300000000000001E-2</v>
      </c>
      <c r="C9" s="273"/>
      <c r="D9" s="279" t="s">
        <v>13</v>
      </c>
      <c r="E9" s="280">
        <v>4.7500000000000001E-2</v>
      </c>
      <c r="F9" s="281"/>
      <c r="G9" s="277">
        <f t="shared" si="0"/>
        <v>1.1999999999999997E-3</v>
      </c>
    </row>
    <row r="10" spans="1:7">
      <c r="A10" s="278" t="s">
        <v>14</v>
      </c>
      <c r="B10" s="278">
        <v>0.38900000000000001</v>
      </c>
      <c r="C10" s="273"/>
      <c r="D10" s="279" t="s">
        <v>14</v>
      </c>
      <c r="E10" s="280">
        <v>0.36720000000000003</v>
      </c>
      <c r="F10" s="281"/>
      <c r="G10" s="282">
        <f t="shared" si="0"/>
        <v>-2.1799999999999986E-2</v>
      </c>
    </row>
    <row r="11" spans="1:7">
      <c r="A11" s="278" t="s">
        <v>15</v>
      </c>
      <c r="B11" s="278">
        <v>1.9599999999999999E-2</v>
      </c>
      <c r="C11" s="273"/>
      <c r="D11" s="279" t="s">
        <v>15</v>
      </c>
      <c r="E11" s="280">
        <v>2.2700000000000001E-2</v>
      </c>
      <c r="F11" s="281"/>
      <c r="G11" s="277">
        <f t="shared" si="0"/>
        <v>3.1000000000000021E-3</v>
      </c>
    </row>
    <row r="12" spans="1:7">
      <c r="A12" s="278" t="s">
        <v>16</v>
      </c>
      <c r="B12" s="278">
        <v>0.15210000000000001</v>
      </c>
      <c r="C12" s="273"/>
      <c r="D12" s="279" t="s">
        <v>16</v>
      </c>
      <c r="E12" s="280">
        <v>0.14430000000000001</v>
      </c>
      <c r="F12" s="281"/>
      <c r="G12" s="277">
        <f t="shared" si="0"/>
        <v>-7.8000000000000014E-3</v>
      </c>
    </row>
    <row r="13" spans="1:7">
      <c r="A13" s="278" t="s">
        <v>17</v>
      </c>
      <c r="B13" s="278">
        <v>9.8299999999999998E-2</v>
      </c>
      <c r="C13" s="273"/>
      <c r="D13" s="279" t="s">
        <v>17</v>
      </c>
      <c r="E13" s="280">
        <v>9.7100000000000006E-2</v>
      </c>
      <c r="F13" s="281"/>
      <c r="G13" s="277">
        <f t="shared" si="0"/>
        <v>-1.1999999999999927E-3</v>
      </c>
    </row>
    <row r="14" spans="1:7">
      <c r="A14" s="278" t="s">
        <v>21</v>
      </c>
      <c r="B14" s="278">
        <v>2.0400000000000001E-2</v>
      </c>
      <c r="C14" s="273"/>
      <c r="D14" s="279" t="s">
        <v>21</v>
      </c>
      <c r="E14" s="280">
        <v>1.4800000000000001E-2</v>
      </c>
      <c r="F14" s="281"/>
      <c r="G14" s="277">
        <f t="shared" si="0"/>
        <v>-5.6000000000000008E-3</v>
      </c>
    </row>
    <row r="15" spans="1:7">
      <c r="A15" s="283" t="s">
        <v>22</v>
      </c>
      <c r="B15" s="283">
        <v>0.1313</v>
      </c>
      <c r="C15" s="284"/>
      <c r="D15" s="279" t="s">
        <v>22</v>
      </c>
      <c r="E15" s="280">
        <v>0.1741</v>
      </c>
      <c r="F15" s="285"/>
      <c r="G15" s="282">
        <f t="shared" si="0"/>
        <v>4.2800000000000005E-2</v>
      </c>
    </row>
    <row r="16" spans="1:7">
      <c r="A16" s="283" t="s">
        <v>23</v>
      </c>
      <c r="B16" s="283">
        <v>1.2999999999999999E-3</v>
      </c>
      <c r="C16" s="284"/>
      <c r="D16" s="286" t="s">
        <v>23</v>
      </c>
      <c r="E16" s="287">
        <v>1E-3</v>
      </c>
      <c r="F16" s="285"/>
      <c r="G16" s="277">
        <f t="shared" si="0"/>
        <v>-2.9999999999999992E-4</v>
      </c>
    </row>
    <row r="17" spans="1:7">
      <c r="A17" s="283" t="s">
        <v>24</v>
      </c>
      <c r="B17" s="288">
        <v>0</v>
      </c>
      <c r="C17" s="284"/>
      <c r="D17" s="286" t="s">
        <v>24</v>
      </c>
      <c r="E17" s="289">
        <v>0</v>
      </c>
      <c r="F17" s="285"/>
      <c r="G17" s="277">
        <f t="shared" si="0"/>
        <v>0</v>
      </c>
    </row>
    <row r="18" spans="1:7">
      <c r="A18" s="283" t="s">
        <v>27</v>
      </c>
      <c r="B18" s="283">
        <v>0</v>
      </c>
      <c r="C18" s="284"/>
      <c r="D18" s="286" t="s">
        <v>27</v>
      </c>
      <c r="E18" s="289">
        <v>0</v>
      </c>
      <c r="F18" s="285"/>
      <c r="G18" s="277">
        <f t="shared" si="0"/>
        <v>0</v>
      </c>
    </row>
    <row r="19" spans="1:7">
      <c r="A19" s="283" t="s">
        <v>30</v>
      </c>
      <c r="B19" s="283">
        <v>2.9999999999999997E-4</v>
      </c>
      <c r="C19" s="284"/>
      <c r="D19" s="286" t="s">
        <v>30</v>
      </c>
      <c r="E19" s="287">
        <v>1E-4</v>
      </c>
      <c r="F19" s="285"/>
      <c r="G19" s="277">
        <f t="shared" si="0"/>
        <v>-1.9999999999999998E-4</v>
      </c>
    </row>
    <row r="20" spans="1:7">
      <c r="A20" s="283" t="s">
        <v>31</v>
      </c>
      <c r="B20" s="283">
        <v>0</v>
      </c>
      <c r="C20" s="284"/>
      <c r="D20" s="286" t="s">
        <v>31</v>
      </c>
      <c r="E20" s="287">
        <v>0</v>
      </c>
      <c r="F20" s="290"/>
      <c r="G20" s="277">
        <f t="shared" si="0"/>
        <v>0</v>
      </c>
    </row>
    <row r="21" spans="1:7">
      <c r="A21" s="283" t="s">
        <v>32</v>
      </c>
      <c r="B21" s="283">
        <v>0.1406</v>
      </c>
      <c r="C21" s="284"/>
      <c r="D21" s="286" t="s">
        <v>32</v>
      </c>
      <c r="E21" s="287">
        <v>0.13100000000000001</v>
      </c>
      <c r="F21" s="290"/>
      <c r="G21" s="277">
        <f t="shared" si="0"/>
        <v>-9.5999999999999974E-3</v>
      </c>
    </row>
    <row r="22" spans="1:7">
      <c r="A22" s="278" t="s">
        <v>38</v>
      </c>
      <c r="B22" s="278">
        <v>4.0000000000000002E-4</v>
      </c>
      <c r="C22" s="273"/>
      <c r="D22" s="286" t="s">
        <v>38</v>
      </c>
      <c r="E22" s="287">
        <v>1E-4</v>
      </c>
      <c r="F22" s="276"/>
      <c r="G22" s="277">
        <f t="shared" si="0"/>
        <v>-3.0000000000000003E-4</v>
      </c>
    </row>
    <row r="23" spans="1:7">
      <c r="A23" s="278" t="s">
        <v>39</v>
      </c>
      <c r="B23" s="278">
        <v>2.9999999999999997E-4</v>
      </c>
      <c r="C23" s="273"/>
      <c r="D23" s="286" t="s">
        <v>39</v>
      </c>
      <c r="E23" s="287">
        <v>1E-4</v>
      </c>
      <c r="F23" s="276"/>
      <c r="G23" s="277">
        <f t="shared" si="0"/>
        <v>-1.9999999999999998E-4</v>
      </c>
    </row>
    <row r="24" spans="1:7" ht="15.6" thickBot="1">
      <c r="A24" s="291" t="s">
        <v>41</v>
      </c>
      <c r="B24" s="292">
        <f>SUM(B7:B23)</f>
        <v>0.99999999999999978</v>
      </c>
      <c r="C24" s="189"/>
      <c r="D24" s="293" t="s">
        <v>41</v>
      </c>
      <c r="E24" s="294">
        <f>SUM(E7:E23)</f>
        <v>1</v>
      </c>
      <c r="F24" s="189"/>
      <c r="G24" s="295">
        <f>SUM(G7:G23)</f>
        <v>2.8189256484623115E-17</v>
      </c>
    </row>
    <row r="25" spans="1:7" ht="15.6" thickTop="1">
      <c r="A25" s="189"/>
      <c r="B25" s="189"/>
      <c r="C25" s="189"/>
      <c r="D25" s="279"/>
      <c r="E25" s="296"/>
      <c r="F25" s="281"/>
      <c r="G25" s="297"/>
    </row>
    <row r="26" spans="1:7" ht="15">
      <c r="A26" s="189"/>
      <c r="B26" s="189"/>
      <c r="C26" s="189"/>
      <c r="D26" s="279"/>
      <c r="E26" s="296"/>
      <c r="F26" s="281"/>
      <c r="G26" s="297"/>
    </row>
    <row r="27" spans="1:7" ht="15">
      <c r="A27" s="298" t="s">
        <v>42</v>
      </c>
      <c r="B27" s="281" t="s">
        <v>318</v>
      </c>
      <c r="C27" s="189"/>
      <c r="D27" s="279"/>
      <c r="E27" s="296"/>
      <c r="F27" s="281"/>
      <c r="G27" s="297"/>
    </row>
    <row r="28" spans="1:7" ht="15">
      <c r="A28" s="298"/>
      <c r="B28" s="281" t="s">
        <v>319</v>
      </c>
      <c r="C28" s="189"/>
      <c r="D28" s="279"/>
      <c r="E28" s="296"/>
      <c r="F28" s="281"/>
      <c r="G28" s="297"/>
    </row>
    <row r="29" spans="1:7" ht="15">
      <c r="A29" s="298"/>
      <c r="B29" s="281" t="s">
        <v>45</v>
      </c>
      <c r="C29" s="189"/>
      <c r="D29" s="273"/>
      <c r="E29" s="273"/>
      <c r="F29" s="281"/>
      <c r="G29" s="297"/>
    </row>
    <row r="30" spans="1:7" ht="15">
      <c r="A30" s="298" t="s">
        <v>42</v>
      </c>
      <c r="B30" s="281" t="s">
        <v>134</v>
      </c>
      <c r="C30" s="189"/>
      <c r="D30" s="273"/>
      <c r="E30" s="273"/>
      <c r="F30" s="281"/>
      <c r="G30" s="297"/>
    </row>
    <row r="31" spans="1:7">
      <c r="A31" s="298"/>
      <c r="B31" s="281" t="s">
        <v>47</v>
      </c>
      <c r="C31" s="281"/>
      <c r="D31" s="299"/>
      <c r="E31" s="299"/>
      <c r="F31" s="281"/>
      <c r="G31" s="297"/>
    </row>
    <row r="32" spans="1:7">
      <c r="A32" s="298" t="s">
        <v>42</v>
      </c>
      <c r="B32" s="281" t="s">
        <v>48</v>
      </c>
      <c r="C32" s="281"/>
      <c r="D32" s="281"/>
      <c r="E32" s="300"/>
      <c r="F32" s="281"/>
      <c r="G32" s="297"/>
    </row>
    <row r="33" spans="1:7">
      <c r="A33" s="298"/>
      <c r="B33" s="281" t="s">
        <v>49</v>
      </c>
      <c r="C33" s="285"/>
      <c r="D33" s="281"/>
      <c r="E33" s="300"/>
      <c r="F33" s="281"/>
      <c r="G33" s="301"/>
    </row>
    <row r="34" spans="1:7">
      <c r="A34" s="298" t="s">
        <v>42</v>
      </c>
      <c r="B34" s="281" t="s">
        <v>50</v>
      </c>
      <c r="C34" s="285"/>
      <c r="D34" s="281"/>
      <c r="E34" s="300"/>
      <c r="F34" s="285"/>
      <c r="G34" s="301"/>
    </row>
    <row r="35" spans="1:7">
      <c r="A35" s="298"/>
      <c r="B35" s="281" t="s">
        <v>51</v>
      </c>
      <c r="C35" s="281"/>
      <c r="D35" s="281"/>
      <c r="E35" s="300"/>
      <c r="F35" s="285"/>
      <c r="G35" s="297"/>
    </row>
    <row r="36" spans="1:7">
      <c r="A36" s="302" t="s">
        <v>42</v>
      </c>
      <c r="B36" s="285" t="s">
        <v>170</v>
      </c>
      <c r="C36" s="281"/>
      <c r="D36" s="281"/>
      <c r="E36" s="300"/>
      <c r="F36" s="285"/>
      <c r="G36" s="297"/>
    </row>
    <row r="37" spans="1:7">
      <c r="A37" s="303"/>
      <c r="B37" s="285" t="s">
        <v>53</v>
      </c>
      <c r="C37" s="281"/>
      <c r="D37" s="281"/>
      <c r="E37" s="300"/>
      <c r="F37" s="285"/>
      <c r="G37" s="297"/>
    </row>
    <row r="38" spans="1:7">
      <c r="A38" s="302"/>
      <c r="B38" s="285"/>
      <c r="C38" s="281"/>
      <c r="D38" s="281"/>
      <c r="E38" s="300"/>
      <c r="F38" s="285"/>
      <c r="G38" s="297"/>
    </row>
    <row r="39" spans="1:7">
      <c r="A39" s="303"/>
      <c r="B39" s="285"/>
      <c r="C39" s="281"/>
      <c r="D39" s="281"/>
      <c r="E39" s="300"/>
      <c r="F39" s="281"/>
      <c r="G39" s="297"/>
    </row>
  </sheetData>
  <mergeCells count="5">
    <mergeCell ref="A1:G1"/>
    <mergeCell ref="A3:B3"/>
    <mergeCell ref="D3:E3"/>
    <mergeCell ref="A4:B4"/>
    <mergeCell ref="D4:E4"/>
  </mergeCells>
  <pageMargins left="0.7" right="0.7" top="0.75" bottom="0.75" header="0.3" footer="0.3"/>
  <pageSetup orientation="portrait" verticalDpi="0" r:id="rId1"/>
  <headerFooter>
    <oddHeader>&amp;RKY PSC Case No. 2016-00162,
Attachment D to Staff Post Hearing Supp. DR 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N20"/>
  <sheetViews>
    <sheetView topLeftCell="B1" zoomScaleNormal="100" workbookViewId="0">
      <selection activeCell="L19" sqref="L19"/>
    </sheetView>
  </sheetViews>
  <sheetFormatPr defaultColWidth="14.109375" defaultRowHeight="14.4"/>
  <cols>
    <col min="1" max="1" width="15.6640625" bestFit="1" customWidth="1"/>
    <col min="2" max="2" width="14.5546875" bestFit="1" customWidth="1"/>
    <col min="3" max="3" width="15.109375" bestFit="1" customWidth="1"/>
    <col min="4" max="4" width="14.5546875" bestFit="1" customWidth="1"/>
    <col min="5" max="5" width="15.109375" bestFit="1" customWidth="1"/>
    <col min="6" max="6" width="16.77734375" bestFit="1" customWidth="1"/>
    <col min="7" max="7" width="15.109375" bestFit="1" customWidth="1"/>
    <col min="8" max="8" width="13.44140625" bestFit="1" customWidth="1"/>
    <col min="9" max="9" width="14.21875" bestFit="1" customWidth="1"/>
    <col min="10" max="10" width="14.5546875" bestFit="1" customWidth="1"/>
    <col min="11" max="11" width="16.77734375" bestFit="1" customWidth="1"/>
    <col min="12" max="12" width="15.109375" bestFit="1" customWidth="1"/>
    <col min="13" max="13" width="16.44140625" bestFit="1" customWidth="1"/>
    <col min="14" max="14" width="15.109375" bestFit="1" customWidth="1"/>
    <col min="15" max="15" width="12.6640625" bestFit="1" customWidth="1"/>
    <col min="16" max="17" width="16.77734375" bestFit="1" customWidth="1"/>
    <col min="18" max="18" width="15.109375" bestFit="1" customWidth="1"/>
    <col min="19" max="19" width="14.5546875" bestFit="1" customWidth="1"/>
    <col min="20" max="20" width="16.77734375" bestFit="1" customWidth="1"/>
    <col min="21" max="21" width="13.6640625" bestFit="1" customWidth="1"/>
    <col min="22" max="22" width="16.44140625" bestFit="1" customWidth="1"/>
    <col min="23" max="23" width="15.109375" bestFit="1" customWidth="1"/>
    <col min="24" max="24" width="13.77734375" bestFit="1" customWidth="1"/>
    <col min="25" max="25" width="16.77734375" bestFit="1" customWidth="1"/>
    <col min="26" max="26" width="13.6640625" bestFit="1" customWidth="1"/>
    <col min="27" max="27" width="17.109375" bestFit="1" customWidth="1"/>
    <col min="28" max="28" width="13.77734375" bestFit="1" customWidth="1"/>
    <col min="29" max="29" width="16.77734375" bestFit="1" customWidth="1"/>
    <col min="30" max="30" width="17.109375" bestFit="1" customWidth="1"/>
    <col min="31" max="31" width="15.109375" bestFit="1" customWidth="1"/>
    <col min="32" max="32" width="16.77734375" bestFit="1" customWidth="1"/>
    <col min="33" max="33" width="13.77734375" bestFit="1" customWidth="1"/>
    <col min="34" max="34" width="14.5546875" bestFit="1" customWidth="1"/>
    <col min="35" max="35" width="14.33203125" bestFit="1" customWidth="1"/>
    <col min="36" max="36" width="16.77734375" bestFit="1" customWidth="1"/>
    <col min="37" max="37" width="14.5546875" bestFit="1" customWidth="1"/>
    <col min="38" max="38" width="16.77734375" bestFit="1" customWidth="1"/>
    <col min="39" max="39" width="15.109375" bestFit="1" customWidth="1"/>
    <col min="40" max="42" width="14.5546875" bestFit="1" customWidth="1"/>
    <col min="43" max="43" width="16.77734375" bestFit="1" customWidth="1"/>
    <col min="44" max="44" width="16" bestFit="1" customWidth="1"/>
    <col min="45" max="45" width="15.109375" bestFit="1" customWidth="1"/>
    <col min="46" max="46" width="16.44140625" bestFit="1" customWidth="1"/>
    <col min="47" max="47" width="13.6640625" bestFit="1" customWidth="1"/>
    <col min="48" max="48" width="15.109375" bestFit="1" customWidth="1"/>
    <col min="49" max="49" width="14.21875" bestFit="1" customWidth="1"/>
    <col min="50" max="51" width="14.5546875" bestFit="1" customWidth="1"/>
    <col min="52" max="52" width="14.21875" bestFit="1" customWidth="1"/>
    <col min="53" max="53" width="15.109375" bestFit="1" customWidth="1"/>
    <col min="54" max="54" width="14.5546875" bestFit="1" customWidth="1"/>
    <col min="55" max="55" width="15.109375" bestFit="1" customWidth="1"/>
    <col min="56" max="56" width="16.44140625" bestFit="1" customWidth="1"/>
    <col min="57" max="57" width="16.77734375" bestFit="1" customWidth="1"/>
    <col min="58" max="58" width="15.109375" bestFit="1" customWidth="1"/>
    <col min="59" max="59" width="16.77734375" bestFit="1" customWidth="1"/>
    <col min="60" max="61" width="15.109375" bestFit="1" customWidth="1"/>
    <col min="62" max="62" width="12" bestFit="1" customWidth="1"/>
    <col min="63" max="63" width="14.21875" bestFit="1" customWidth="1"/>
    <col min="64" max="66" width="16.77734375" bestFit="1" customWidth="1"/>
    <col min="67" max="67" width="16" bestFit="1" customWidth="1"/>
    <col min="68" max="68" width="14.21875" bestFit="1" customWidth="1"/>
    <col min="69" max="69" width="17.109375" bestFit="1" customWidth="1"/>
    <col min="70" max="70" width="15.109375" bestFit="1" customWidth="1"/>
    <col min="71" max="72" width="14.5546875" bestFit="1" customWidth="1"/>
    <col min="73" max="73" width="16.44140625" bestFit="1" customWidth="1"/>
    <col min="74" max="74" width="15.109375" bestFit="1" customWidth="1"/>
    <col min="75" max="75" width="14.5546875" bestFit="1" customWidth="1"/>
    <col min="76" max="77" width="14.21875" bestFit="1" customWidth="1"/>
    <col min="78" max="78" width="14.5546875" bestFit="1" customWidth="1"/>
    <col min="79" max="80" width="15.109375" bestFit="1" customWidth="1"/>
    <col min="81" max="81" width="12.33203125" bestFit="1" customWidth="1"/>
    <col min="82" max="85" width="15.109375" bestFit="1" customWidth="1"/>
    <col min="86" max="86" width="13.21875" bestFit="1" customWidth="1"/>
    <col min="87" max="87" width="15.109375" bestFit="1" customWidth="1"/>
    <col min="88" max="89" width="16.77734375" bestFit="1" customWidth="1"/>
    <col min="90" max="91" width="16.44140625" bestFit="1" customWidth="1"/>
    <col min="92" max="92" width="13.6640625" bestFit="1" customWidth="1"/>
    <col min="93" max="95" width="15.109375" bestFit="1" customWidth="1"/>
    <col min="96" max="97" width="14.5546875" bestFit="1" customWidth="1"/>
    <col min="98" max="98" width="14.21875" bestFit="1" customWidth="1"/>
    <col min="99" max="99" width="14.5546875" bestFit="1" customWidth="1"/>
    <col min="100" max="100" width="15.109375" bestFit="1" customWidth="1"/>
    <col min="101" max="101" width="16" bestFit="1" customWidth="1"/>
    <col min="102" max="102" width="11" bestFit="1" customWidth="1"/>
    <col min="103" max="103" width="14.5546875" bestFit="1" customWidth="1"/>
    <col min="104" max="104" width="17.109375" bestFit="1" customWidth="1"/>
    <col min="105" max="105" width="14.5546875" bestFit="1" customWidth="1"/>
    <col min="106" max="106" width="10.6640625" bestFit="1" customWidth="1"/>
    <col min="107" max="107" width="14.21875" bestFit="1" customWidth="1"/>
    <col min="108" max="108" width="16.44140625" bestFit="1" customWidth="1"/>
    <col min="109" max="109" width="14.5546875" bestFit="1" customWidth="1"/>
    <col min="110" max="110" width="16.44140625" bestFit="1" customWidth="1"/>
    <col min="111" max="111" width="14.5546875" bestFit="1" customWidth="1"/>
    <col min="112" max="112" width="16" bestFit="1" customWidth="1"/>
    <col min="113" max="113" width="12.6640625" bestFit="1" customWidth="1"/>
    <col min="114" max="114" width="10.6640625" bestFit="1" customWidth="1"/>
    <col min="115" max="116" width="14.21875" bestFit="1" customWidth="1"/>
    <col min="117" max="117" width="17.109375" bestFit="1" customWidth="1"/>
    <col min="118" max="119" width="14.5546875" bestFit="1" customWidth="1"/>
    <col min="120" max="120" width="16" bestFit="1" customWidth="1"/>
    <col min="121" max="121" width="15.109375" bestFit="1" customWidth="1"/>
    <col min="122" max="122" width="17.109375" bestFit="1" customWidth="1"/>
    <col min="123" max="123" width="14.5546875" bestFit="1" customWidth="1"/>
    <col min="124" max="124" width="16.44140625" bestFit="1" customWidth="1"/>
    <col min="125" max="125" width="15.109375" bestFit="1" customWidth="1"/>
    <col min="126" max="126" width="14.5546875" bestFit="1" customWidth="1"/>
    <col min="127" max="127" width="15.6640625" bestFit="1" customWidth="1"/>
    <col min="128" max="128" width="16" bestFit="1" customWidth="1"/>
    <col min="129" max="129" width="13.77734375" bestFit="1" customWidth="1"/>
    <col min="130" max="130" width="12.33203125" bestFit="1" customWidth="1"/>
    <col min="131" max="131" width="13.109375" bestFit="1" customWidth="1"/>
    <col min="132" max="132" width="15.109375" bestFit="1" customWidth="1"/>
    <col min="133" max="133" width="16.77734375" bestFit="1" customWidth="1"/>
    <col min="134" max="134" width="14.5546875" bestFit="1" customWidth="1"/>
    <col min="135" max="135" width="14.21875" bestFit="1" customWidth="1"/>
    <col min="136" max="136" width="15.109375" bestFit="1" customWidth="1"/>
    <col min="137" max="137" width="16.77734375" bestFit="1" customWidth="1"/>
    <col min="138" max="138" width="16" bestFit="1" customWidth="1"/>
    <col min="139" max="139" width="14.21875" bestFit="1" customWidth="1"/>
    <col min="140" max="140" width="13.6640625" bestFit="1" customWidth="1"/>
    <col min="141" max="141" width="14" bestFit="1" customWidth="1"/>
    <col min="142" max="142" width="14.5546875" bestFit="1" customWidth="1"/>
    <col min="143" max="143" width="12.33203125" bestFit="1" customWidth="1"/>
    <col min="144" max="144" width="19" bestFit="1" customWidth="1"/>
  </cols>
  <sheetData>
    <row r="3" spans="1:144" ht="15">
      <c r="A3" s="252" t="s">
        <v>272</v>
      </c>
    </row>
    <row r="4" spans="1:144" ht="15">
      <c r="A4" s="304" t="s">
        <v>274</v>
      </c>
      <c r="B4" s="304" t="s">
        <v>320</v>
      </c>
      <c r="C4" s="304" t="s">
        <v>61</v>
      </c>
      <c r="D4" s="304" t="s">
        <v>275</v>
      </c>
      <c r="E4" s="304" t="s">
        <v>62</v>
      </c>
      <c r="F4" s="304" t="s">
        <v>63</v>
      </c>
      <c r="G4" s="304" t="s">
        <v>321</v>
      </c>
      <c r="H4" s="304" t="s">
        <v>322</v>
      </c>
      <c r="I4" s="304" t="s">
        <v>323</v>
      </c>
      <c r="J4" s="304" t="s">
        <v>64</v>
      </c>
      <c r="K4" s="304" t="s">
        <v>65</v>
      </c>
      <c r="L4" s="304" t="s">
        <v>324</v>
      </c>
      <c r="M4" s="304" t="s">
        <v>276</v>
      </c>
      <c r="N4" s="304" t="s">
        <v>66</v>
      </c>
      <c r="O4" s="304" t="s">
        <v>67</v>
      </c>
      <c r="P4" s="304" t="s">
        <v>277</v>
      </c>
      <c r="Q4" s="304" t="s">
        <v>278</v>
      </c>
      <c r="R4" s="304" t="s">
        <v>68</v>
      </c>
      <c r="S4" s="304" t="s">
        <v>279</v>
      </c>
      <c r="T4" s="304" t="s">
        <v>69</v>
      </c>
      <c r="U4" s="304" t="s">
        <v>171</v>
      </c>
      <c r="V4" s="304" t="s">
        <v>280</v>
      </c>
      <c r="W4" s="304" t="s">
        <v>325</v>
      </c>
      <c r="X4" s="304" t="s">
        <v>326</v>
      </c>
      <c r="Y4" s="304" t="s">
        <v>70</v>
      </c>
      <c r="Z4" s="304" t="s">
        <v>327</v>
      </c>
      <c r="AA4" s="304" t="s">
        <v>71</v>
      </c>
      <c r="AB4" s="304" t="s">
        <v>72</v>
      </c>
      <c r="AC4" s="304" t="s">
        <v>328</v>
      </c>
      <c r="AD4" s="304" t="s">
        <v>73</v>
      </c>
      <c r="AE4" s="304" t="s">
        <v>75</v>
      </c>
      <c r="AF4" s="304" t="s">
        <v>76</v>
      </c>
      <c r="AG4" s="304" t="s">
        <v>77</v>
      </c>
      <c r="AH4" s="304" t="s">
        <v>281</v>
      </c>
      <c r="AI4" s="304" t="s">
        <v>78</v>
      </c>
      <c r="AJ4" s="304" t="s">
        <v>161</v>
      </c>
      <c r="AK4" s="304" t="s">
        <v>79</v>
      </c>
      <c r="AL4" s="304" t="s">
        <v>282</v>
      </c>
      <c r="AM4" s="304" t="s">
        <v>283</v>
      </c>
      <c r="AN4" s="304" t="s">
        <v>166</v>
      </c>
      <c r="AO4" s="304" t="s">
        <v>172</v>
      </c>
      <c r="AP4" s="304" t="s">
        <v>80</v>
      </c>
      <c r="AQ4" s="304" t="s">
        <v>81</v>
      </c>
      <c r="AR4" s="304" t="s">
        <v>82</v>
      </c>
      <c r="AS4" s="304" t="s">
        <v>83</v>
      </c>
      <c r="AT4" s="304" t="s">
        <v>149</v>
      </c>
      <c r="AU4" s="304" t="s">
        <v>329</v>
      </c>
      <c r="AV4" s="304" t="s">
        <v>85</v>
      </c>
      <c r="AW4" s="304" t="s">
        <v>330</v>
      </c>
      <c r="AX4" s="304" t="s">
        <v>331</v>
      </c>
      <c r="AY4" s="304" t="s">
        <v>150</v>
      </c>
      <c r="AZ4" s="304" t="s">
        <v>332</v>
      </c>
      <c r="BA4" s="304" t="s">
        <v>333</v>
      </c>
      <c r="BB4" s="304" t="s">
        <v>334</v>
      </c>
      <c r="BC4" s="304" t="s">
        <v>86</v>
      </c>
      <c r="BD4" s="304" t="s">
        <v>87</v>
      </c>
      <c r="BE4" s="304" t="s">
        <v>88</v>
      </c>
      <c r="BF4" s="304" t="s">
        <v>151</v>
      </c>
      <c r="BG4" s="304" t="s">
        <v>335</v>
      </c>
      <c r="BH4" s="304" t="s">
        <v>89</v>
      </c>
      <c r="BI4" s="304" t="s">
        <v>90</v>
      </c>
      <c r="BJ4" s="304" t="s">
        <v>173</v>
      </c>
      <c r="BK4" s="304" t="s">
        <v>336</v>
      </c>
      <c r="BL4" s="304" t="s">
        <v>284</v>
      </c>
      <c r="BM4" s="304" t="s">
        <v>91</v>
      </c>
      <c r="BN4" s="304" t="s">
        <v>337</v>
      </c>
      <c r="BO4" s="304" t="s">
        <v>285</v>
      </c>
      <c r="BP4" s="304" t="s">
        <v>338</v>
      </c>
      <c r="BQ4" s="304" t="s">
        <v>339</v>
      </c>
      <c r="BR4" s="304" t="s">
        <v>340</v>
      </c>
      <c r="BS4" s="304" t="s">
        <v>341</v>
      </c>
      <c r="BT4" s="304" t="s">
        <v>342</v>
      </c>
      <c r="BU4" s="304" t="s">
        <v>343</v>
      </c>
      <c r="BV4" s="304" t="s">
        <v>344</v>
      </c>
      <c r="BW4" s="304" t="s">
        <v>345</v>
      </c>
      <c r="BX4" s="304" t="s">
        <v>286</v>
      </c>
      <c r="BY4" s="304" t="s">
        <v>92</v>
      </c>
      <c r="BZ4" s="304" t="s">
        <v>346</v>
      </c>
      <c r="CA4" s="304" t="s">
        <v>93</v>
      </c>
      <c r="CB4" s="304" t="s">
        <v>152</v>
      </c>
      <c r="CC4" s="304" t="s">
        <v>153</v>
      </c>
      <c r="CD4" s="304" t="s">
        <v>265</v>
      </c>
      <c r="CE4" s="304" t="s">
        <v>94</v>
      </c>
      <c r="CF4" s="304" t="s">
        <v>95</v>
      </c>
      <c r="CG4" s="304" t="s">
        <v>96</v>
      </c>
      <c r="CH4" s="304" t="s">
        <v>287</v>
      </c>
      <c r="CI4" s="304" t="s">
        <v>347</v>
      </c>
      <c r="CJ4" s="304" t="s">
        <v>247</v>
      </c>
      <c r="CK4" s="304" t="s">
        <v>248</v>
      </c>
      <c r="CL4" s="304" t="s">
        <v>98</v>
      </c>
      <c r="CM4" s="304" t="s">
        <v>99</v>
      </c>
      <c r="CN4" s="304" t="s">
        <v>348</v>
      </c>
      <c r="CO4" s="304" t="s">
        <v>349</v>
      </c>
      <c r="CP4" s="304" t="s">
        <v>350</v>
      </c>
      <c r="CQ4" s="304" t="s">
        <v>351</v>
      </c>
      <c r="CR4" s="304" t="s">
        <v>352</v>
      </c>
      <c r="CS4" s="304" t="s">
        <v>353</v>
      </c>
      <c r="CT4" s="304" t="s">
        <v>354</v>
      </c>
      <c r="CU4" s="304" t="s">
        <v>355</v>
      </c>
      <c r="CV4" s="304" t="s">
        <v>356</v>
      </c>
      <c r="CW4" s="304" t="s">
        <v>100</v>
      </c>
      <c r="CX4" s="304" t="s">
        <v>357</v>
      </c>
      <c r="CY4" s="304" t="s">
        <v>101</v>
      </c>
      <c r="CZ4" s="304" t="s">
        <v>102</v>
      </c>
      <c r="DA4" s="304" t="s">
        <v>259</v>
      </c>
      <c r="DB4" s="304" t="s">
        <v>103</v>
      </c>
      <c r="DC4" s="304" t="s">
        <v>288</v>
      </c>
      <c r="DD4" s="304" t="s">
        <v>106</v>
      </c>
      <c r="DE4" s="304" t="s">
        <v>358</v>
      </c>
      <c r="DF4" s="304" t="s">
        <v>107</v>
      </c>
      <c r="DG4" s="304" t="s">
        <v>359</v>
      </c>
      <c r="DH4" s="304" t="s">
        <v>289</v>
      </c>
      <c r="DI4" s="304" t="s">
        <v>174</v>
      </c>
      <c r="DJ4" s="304" t="s">
        <v>249</v>
      </c>
      <c r="DK4" s="304" t="s">
        <v>360</v>
      </c>
      <c r="DL4" s="304" t="s">
        <v>361</v>
      </c>
      <c r="DM4" s="304" t="s">
        <v>108</v>
      </c>
      <c r="DN4" s="304" t="s">
        <v>109</v>
      </c>
      <c r="DO4" s="304" t="s">
        <v>362</v>
      </c>
      <c r="DP4" s="304" t="s">
        <v>363</v>
      </c>
      <c r="DQ4" s="304" t="s">
        <v>364</v>
      </c>
      <c r="DR4" s="304" t="s">
        <v>110</v>
      </c>
      <c r="DS4" s="304" t="s">
        <v>290</v>
      </c>
      <c r="DT4" s="304" t="s">
        <v>111</v>
      </c>
      <c r="DU4" s="304" t="s">
        <v>291</v>
      </c>
      <c r="DV4" s="304" t="s">
        <v>112</v>
      </c>
      <c r="DW4" s="304" t="s">
        <v>113</v>
      </c>
      <c r="DX4" s="304" t="s">
        <v>114</v>
      </c>
      <c r="DY4" s="304" t="s">
        <v>250</v>
      </c>
      <c r="DZ4" s="304" t="s">
        <v>115</v>
      </c>
      <c r="EA4" s="304" t="s">
        <v>365</v>
      </c>
      <c r="EB4" s="304" t="s">
        <v>116</v>
      </c>
      <c r="EC4" s="304" t="s">
        <v>117</v>
      </c>
      <c r="ED4" s="304" t="s">
        <v>118</v>
      </c>
      <c r="EE4" s="304" t="s">
        <v>120</v>
      </c>
      <c r="EF4" s="304" t="s">
        <v>315</v>
      </c>
      <c r="EG4" s="304" t="s">
        <v>292</v>
      </c>
      <c r="EH4" s="304" t="s">
        <v>293</v>
      </c>
      <c r="EI4" s="304" t="s">
        <v>366</v>
      </c>
      <c r="EJ4" s="304" t="s">
        <v>121</v>
      </c>
      <c r="EK4" s="304" t="s">
        <v>122</v>
      </c>
      <c r="EL4" s="304" t="s">
        <v>316</v>
      </c>
      <c r="EM4" s="304" t="s">
        <v>367</v>
      </c>
      <c r="EN4" s="304" t="s">
        <v>128</v>
      </c>
    </row>
    <row r="5" spans="1:144">
      <c r="A5" s="305" t="s">
        <v>295</v>
      </c>
      <c r="B5" s="222">
        <v>20234.400000000009</v>
      </c>
      <c r="C5" s="222">
        <v>23323.97</v>
      </c>
      <c r="D5" s="222">
        <v>5983.3799999999992</v>
      </c>
      <c r="E5" s="222">
        <v>19330.179999999997</v>
      </c>
      <c r="F5" s="222">
        <v>276823.16000000015</v>
      </c>
      <c r="G5" s="222">
        <v>6289.26</v>
      </c>
      <c r="H5" s="222">
        <v>3773.7800000000007</v>
      </c>
      <c r="I5" s="222">
        <v>4296.619999999999</v>
      </c>
      <c r="J5" s="222">
        <v>56388.390000000014</v>
      </c>
      <c r="K5" s="222">
        <v>110775.16999999998</v>
      </c>
      <c r="L5" s="222">
        <v>377.07999999999993</v>
      </c>
      <c r="M5" s="222">
        <v>38601.199999999997</v>
      </c>
      <c r="N5" s="222">
        <v>32398.79</v>
      </c>
      <c r="O5" s="222">
        <v>-284.80000999999993</v>
      </c>
      <c r="P5" s="222">
        <v>63269.570000000014</v>
      </c>
      <c r="Q5" s="222">
        <v>33818.82</v>
      </c>
      <c r="R5" s="222">
        <v>8310.6799999999985</v>
      </c>
      <c r="S5" s="222">
        <v>14984.18</v>
      </c>
      <c r="T5" s="222">
        <v>21514.210009999999</v>
      </c>
      <c r="U5" s="222">
        <v>504.38</v>
      </c>
      <c r="V5" s="222">
        <v>24647.440000000006</v>
      </c>
      <c r="W5" s="222">
        <v>5279.8400000000011</v>
      </c>
      <c r="X5" s="222">
        <v>3505.7799999999997</v>
      </c>
      <c r="Y5" s="222">
        <v>46848.849999999991</v>
      </c>
      <c r="Z5" s="222">
        <v>3806.7799999999993</v>
      </c>
      <c r="AA5" s="222">
        <v>65300.549999999988</v>
      </c>
      <c r="AB5" s="222">
        <v>10673.810000000001</v>
      </c>
      <c r="AC5" s="222">
        <v>84373.680000000008</v>
      </c>
      <c r="AD5" s="222">
        <v>102879.63999999998</v>
      </c>
      <c r="AE5" s="222">
        <v>27440.120000000003</v>
      </c>
      <c r="AF5" s="222">
        <v>219614.71</v>
      </c>
      <c r="AG5" s="222">
        <v>11272.719999999996</v>
      </c>
      <c r="AH5" s="222">
        <v>16929.5</v>
      </c>
      <c r="AI5" s="222">
        <v>-1825.6900000000003</v>
      </c>
      <c r="AJ5" s="222">
        <v>82634.87000000001</v>
      </c>
      <c r="AK5" s="222">
        <v>17903.649999999998</v>
      </c>
      <c r="AL5" s="222">
        <v>192783.01000000004</v>
      </c>
      <c r="AM5" s="222">
        <v>37633.000000000007</v>
      </c>
      <c r="AN5" s="222">
        <v>22413.719999999994</v>
      </c>
      <c r="AO5" s="222">
        <v>18729.280000000002</v>
      </c>
      <c r="AP5" s="222">
        <v>5375.1900000000014</v>
      </c>
      <c r="AQ5" s="222">
        <v>50023.76</v>
      </c>
      <c r="AR5" s="222">
        <v>58537.809999999969</v>
      </c>
      <c r="AS5" s="222">
        <v>35604.189999999995</v>
      </c>
      <c r="AT5" s="222">
        <v>52756.37</v>
      </c>
      <c r="AU5" s="222">
        <v>2067.8500000000004</v>
      </c>
      <c r="AV5" s="222">
        <v>15086.769999999995</v>
      </c>
      <c r="AW5" s="222">
        <v>2010.45</v>
      </c>
      <c r="AX5" s="222">
        <v>4897.9800000000005</v>
      </c>
      <c r="AY5" s="222">
        <v>12076.679999999998</v>
      </c>
      <c r="AZ5" s="222">
        <v>11684.930000000002</v>
      </c>
      <c r="BA5" s="222">
        <v>8965.0499999999993</v>
      </c>
      <c r="BB5" s="222">
        <v>88557.200000000026</v>
      </c>
      <c r="BC5" s="222">
        <v>48406.169999999976</v>
      </c>
      <c r="BD5" s="222">
        <v>50299.250000000022</v>
      </c>
      <c r="BE5" s="222">
        <v>68017.56</v>
      </c>
      <c r="BF5" s="222">
        <v>51166.359999999993</v>
      </c>
      <c r="BG5" s="222">
        <v>56416.12</v>
      </c>
      <c r="BH5" s="222">
        <v>36562.159999999996</v>
      </c>
      <c r="BI5" s="222">
        <v>32650.45</v>
      </c>
      <c r="BJ5" s="222">
        <v>91.510000000000048</v>
      </c>
      <c r="BK5" s="222">
        <v>24198.289999999994</v>
      </c>
      <c r="BL5" s="222">
        <v>188694.46999999997</v>
      </c>
      <c r="BM5" s="222">
        <v>53208.030000000013</v>
      </c>
      <c r="BN5" s="222">
        <v>130917.18000000001</v>
      </c>
      <c r="BO5" s="222">
        <v>73890.400000000009</v>
      </c>
      <c r="BP5" s="222">
        <v>101531.31</v>
      </c>
      <c r="BQ5" s="222">
        <v>113321.44000000003</v>
      </c>
      <c r="BR5" s="222"/>
      <c r="BS5" s="222">
        <v>8938.85</v>
      </c>
      <c r="BT5" s="222">
        <v>21813.399999999994</v>
      </c>
      <c r="BU5" s="222">
        <v>43182.549999999996</v>
      </c>
      <c r="BV5" s="222">
        <v>46388.749999999993</v>
      </c>
      <c r="BW5" s="222">
        <v>18120.250000000004</v>
      </c>
      <c r="BX5" s="222">
        <v>40270.170000000013</v>
      </c>
      <c r="BY5" s="222">
        <v>9029.8100000000013</v>
      </c>
      <c r="BZ5" s="222">
        <v>1112.1600000000001</v>
      </c>
      <c r="CA5" s="222">
        <v>26467.559999999998</v>
      </c>
      <c r="CB5" s="222">
        <v>17874.29</v>
      </c>
      <c r="CC5" s="222">
        <v>-24.870000000000005</v>
      </c>
      <c r="CD5" s="222">
        <v>22992.279999999995</v>
      </c>
      <c r="CE5" s="222">
        <v>21500.69999999999</v>
      </c>
      <c r="CF5" s="222">
        <v>60178.880000000005</v>
      </c>
      <c r="CG5" s="222">
        <v>40870.199999999997</v>
      </c>
      <c r="CH5" s="222">
        <v>4634.07</v>
      </c>
      <c r="CI5" s="222">
        <v>8150.1900000000014</v>
      </c>
      <c r="CJ5" s="222">
        <v>161364.46</v>
      </c>
      <c r="CK5" s="222">
        <v>379072.07000000024</v>
      </c>
      <c r="CL5" s="222">
        <v>117654.76001</v>
      </c>
      <c r="CM5" s="222">
        <v>83303.280000000028</v>
      </c>
      <c r="CN5" s="222">
        <v>1187.76</v>
      </c>
      <c r="CO5" s="222">
        <v>15775.37</v>
      </c>
      <c r="CP5" s="222">
        <v>91014.130000000034</v>
      </c>
      <c r="CQ5" s="222"/>
      <c r="CR5" s="222">
        <v>31312.639999999999</v>
      </c>
      <c r="CS5" s="222"/>
      <c r="CT5" s="222">
        <v>8906.23</v>
      </c>
      <c r="CU5" s="222">
        <v>12070.98</v>
      </c>
      <c r="CV5" s="222">
        <v>13012.189999999999</v>
      </c>
      <c r="CW5" s="222">
        <v>51895.93</v>
      </c>
      <c r="CX5" s="222">
        <v>-3.93</v>
      </c>
      <c r="CY5" s="222">
        <v>14489.64</v>
      </c>
      <c r="CZ5" s="222">
        <v>123882.12999999998</v>
      </c>
      <c r="DA5" s="222">
        <v>20286.68</v>
      </c>
      <c r="DB5" s="222"/>
      <c r="DC5" s="222">
        <v>10076.550000000001</v>
      </c>
      <c r="DD5" s="222">
        <v>53803.219989999998</v>
      </c>
      <c r="DE5" s="222">
        <v>8061.0100000000011</v>
      </c>
      <c r="DF5" s="222">
        <v>47185.970000000008</v>
      </c>
      <c r="DG5" s="222">
        <v>6197.39</v>
      </c>
      <c r="DH5" s="222">
        <v>47001.599999999984</v>
      </c>
      <c r="DI5" s="222">
        <v>-174.23999999999998</v>
      </c>
      <c r="DJ5" s="222"/>
      <c r="DK5" s="222">
        <v>4559.5199999999995</v>
      </c>
      <c r="DL5" s="222">
        <v>4237.6600000000008</v>
      </c>
      <c r="DM5" s="222">
        <v>180397.97999999998</v>
      </c>
      <c r="DN5" s="222">
        <v>4678.4900000000016</v>
      </c>
      <c r="DO5" s="222">
        <v>10841.160000000007</v>
      </c>
      <c r="DP5" s="222"/>
      <c r="DQ5" s="222">
        <v>8146.8900000000012</v>
      </c>
      <c r="DR5" s="222">
        <v>183423.24000000005</v>
      </c>
      <c r="DS5" s="222">
        <v>19864.989999999998</v>
      </c>
      <c r="DT5" s="222">
        <v>113716.26000000002</v>
      </c>
      <c r="DU5" s="222">
        <v>20795.849999999999</v>
      </c>
      <c r="DV5" s="222">
        <v>16334.349999999995</v>
      </c>
      <c r="DW5" s="222">
        <v>34028.83</v>
      </c>
      <c r="DX5" s="222">
        <v>43725.830000000009</v>
      </c>
      <c r="DY5" s="222"/>
      <c r="DZ5" s="222">
        <v>231.18</v>
      </c>
      <c r="EA5" s="222"/>
      <c r="EB5" s="222">
        <v>3142.9699999999993</v>
      </c>
      <c r="EC5" s="222">
        <v>3239.1100000000006</v>
      </c>
      <c r="ED5" s="222">
        <v>12432.619999999999</v>
      </c>
      <c r="EE5" s="222">
        <v>18447.66</v>
      </c>
      <c r="EF5" s="222">
        <v>11669.94</v>
      </c>
      <c r="EG5" s="222">
        <v>187850.45</v>
      </c>
      <c r="EH5" s="222">
        <v>59646.810000000019</v>
      </c>
      <c r="EI5" s="222">
        <v>5979.54</v>
      </c>
      <c r="EJ5" s="222">
        <v>666.96999999999991</v>
      </c>
      <c r="EK5" s="222">
        <v>-2.4699999999999998</v>
      </c>
      <c r="EL5" s="222">
        <v>7063.80998</v>
      </c>
      <c r="EM5" s="222"/>
      <c r="EN5" s="222">
        <v>5754567.3099799985</v>
      </c>
    </row>
    <row r="6" spans="1:144">
      <c r="A6" s="305" t="s">
        <v>296</v>
      </c>
      <c r="B6" s="222">
        <v>149292.12000000002</v>
      </c>
      <c r="C6" s="222">
        <v>166125.62999999998</v>
      </c>
      <c r="D6" s="222">
        <v>44386.630000000005</v>
      </c>
      <c r="E6" s="222">
        <v>185622.86000000004</v>
      </c>
      <c r="F6" s="222">
        <v>1409809.7599999998</v>
      </c>
      <c r="G6" s="222">
        <v>53205.649999999994</v>
      </c>
      <c r="H6" s="222">
        <v>33466.379999999997</v>
      </c>
      <c r="I6" s="222">
        <v>31705.280000000002</v>
      </c>
      <c r="J6" s="222">
        <v>161765.62</v>
      </c>
      <c r="K6" s="222">
        <v>318023.44000000029</v>
      </c>
      <c r="L6" s="222">
        <v>2952.1000000000004</v>
      </c>
      <c r="M6" s="222">
        <v>300354.14000000007</v>
      </c>
      <c r="N6" s="222">
        <v>305873.97000000003</v>
      </c>
      <c r="O6" s="222">
        <v>-2302.24001</v>
      </c>
      <c r="P6" s="222">
        <v>539322.99</v>
      </c>
      <c r="Q6" s="222">
        <v>252853.14999999997</v>
      </c>
      <c r="R6" s="222">
        <v>61286.62</v>
      </c>
      <c r="S6" s="222">
        <v>110472.26000000002</v>
      </c>
      <c r="T6" s="222">
        <v>185699.5</v>
      </c>
      <c r="U6" s="222">
        <v>7859.99</v>
      </c>
      <c r="V6" s="222">
        <v>218631.42</v>
      </c>
      <c r="W6" s="222">
        <v>53534.429999999993</v>
      </c>
      <c r="X6" s="222">
        <v>35795.17</v>
      </c>
      <c r="Y6" s="222">
        <v>587170.20999999985</v>
      </c>
      <c r="Z6" s="222">
        <v>36641.619999999995</v>
      </c>
      <c r="AA6" s="222">
        <v>549196.87</v>
      </c>
      <c r="AB6" s="222">
        <v>78765.490000000005</v>
      </c>
      <c r="AC6" s="222">
        <v>308647.84000000014</v>
      </c>
      <c r="AD6" s="222">
        <v>1210608.2800000005</v>
      </c>
      <c r="AE6" s="222">
        <v>245710.69999999995</v>
      </c>
      <c r="AF6" s="222">
        <v>1924475.1300000004</v>
      </c>
      <c r="AG6" s="222">
        <v>82078.28</v>
      </c>
      <c r="AH6" s="222">
        <v>124982.14</v>
      </c>
      <c r="AI6" s="222">
        <v>-14834.76</v>
      </c>
      <c r="AJ6" s="222">
        <v>829383.8</v>
      </c>
      <c r="AK6" s="222">
        <v>174758.27000000005</v>
      </c>
      <c r="AL6" s="222">
        <v>1070351.24</v>
      </c>
      <c r="AM6" s="222">
        <v>329503.71000000002</v>
      </c>
      <c r="AN6" s="222">
        <v>193040.98999999996</v>
      </c>
      <c r="AO6" s="222">
        <v>165461.05999999994</v>
      </c>
      <c r="AP6" s="222">
        <v>38260.660000000003</v>
      </c>
      <c r="AQ6" s="222">
        <v>381949.50000000006</v>
      </c>
      <c r="AR6" s="222">
        <v>418139.93999999983</v>
      </c>
      <c r="AS6" s="222">
        <v>364435.26</v>
      </c>
      <c r="AT6" s="222">
        <v>361705.30000000005</v>
      </c>
      <c r="AU6" s="222">
        <v>15853.320000000002</v>
      </c>
      <c r="AV6" s="222">
        <v>108325.92000000003</v>
      </c>
      <c r="AW6" s="222">
        <v>17346.540000000005</v>
      </c>
      <c r="AX6" s="222">
        <v>145211.92000000001</v>
      </c>
      <c r="AY6" s="222">
        <v>136773.46000000002</v>
      </c>
      <c r="AZ6" s="222">
        <v>103315.81999999999</v>
      </c>
      <c r="BA6" s="222">
        <v>80475.58</v>
      </c>
      <c r="BB6" s="222">
        <v>385392.27999999997</v>
      </c>
      <c r="BC6" s="222">
        <v>345662.85000000009</v>
      </c>
      <c r="BD6" s="222">
        <v>438257.91999999998</v>
      </c>
      <c r="BE6" s="222">
        <v>806098.31</v>
      </c>
      <c r="BF6" s="222">
        <v>338444.31999999989</v>
      </c>
      <c r="BG6" s="222">
        <v>520733.31999999995</v>
      </c>
      <c r="BH6" s="222">
        <v>305184.15999999997</v>
      </c>
      <c r="BI6" s="222">
        <v>291598.64000000007</v>
      </c>
      <c r="BJ6" s="222">
        <v>1045.0999999999997</v>
      </c>
      <c r="BK6" s="222">
        <v>247610.14</v>
      </c>
      <c r="BL6" s="222">
        <v>527636.35</v>
      </c>
      <c r="BM6" s="222">
        <v>838301.73999999964</v>
      </c>
      <c r="BN6" s="222">
        <v>1262123.0000000005</v>
      </c>
      <c r="BO6" s="222">
        <v>401847.34999999986</v>
      </c>
      <c r="BP6" s="222">
        <v>163033.0100000001</v>
      </c>
      <c r="BQ6" s="222">
        <v>1147542.6399999999</v>
      </c>
      <c r="BR6" s="222"/>
      <c r="BS6" s="222">
        <v>192849.03000000006</v>
      </c>
      <c r="BT6" s="222">
        <v>197755.79000000007</v>
      </c>
      <c r="BU6" s="222">
        <v>393998.4599999999</v>
      </c>
      <c r="BV6" s="222">
        <v>400305.38000000006</v>
      </c>
      <c r="BW6" s="222">
        <v>133440.40999999997</v>
      </c>
      <c r="BX6" s="222">
        <v>207400.69999999998</v>
      </c>
      <c r="BY6" s="222">
        <v>66405.850000000006</v>
      </c>
      <c r="BZ6" s="222">
        <v>8133.260000000002</v>
      </c>
      <c r="CA6" s="222">
        <v>195176.88000000003</v>
      </c>
      <c r="CB6" s="222">
        <v>141682.40000000002</v>
      </c>
      <c r="CC6" s="222">
        <v>-47.270000000001346</v>
      </c>
      <c r="CD6" s="222">
        <v>169184.68</v>
      </c>
      <c r="CE6" s="222">
        <v>224772.20999999993</v>
      </c>
      <c r="CF6" s="222">
        <v>615748.65999999992</v>
      </c>
      <c r="CG6" s="222">
        <v>418658.65</v>
      </c>
      <c r="CH6" s="222">
        <v>47556.95</v>
      </c>
      <c r="CI6" s="222">
        <v>61027.639999999992</v>
      </c>
      <c r="CJ6" s="222">
        <v>1446970.48</v>
      </c>
      <c r="CK6" s="222">
        <v>2485478.1099999989</v>
      </c>
      <c r="CL6" s="222">
        <v>401861.15001000004</v>
      </c>
      <c r="CM6" s="222">
        <v>291162.92000000004</v>
      </c>
      <c r="CN6" s="222">
        <v>9015.4399999999987</v>
      </c>
      <c r="CO6" s="222">
        <v>116201.76000000004</v>
      </c>
      <c r="CP6" s="222">
        <v>286754.89999999997</v>
      </c>
      <c r="CQ6" s="222"/>
      <c r="CR6" s="222">
        <v>103547.68000000005</v>
      </c>
      <c r="CS6" s="222"/>
      <c r="CT6" s="222">
        <v>63599.090000000004</v>
      </c>
      <c r="CU6" s="222">
        <v>90332.11</v>
      </c>
      <c r="CV6" s="222">
        <v>95305.55</v>
      </c>
      <c r="CW6" s="222">
        <v>327832.23999999982</v>
      </c>
      <c r="CX6" s="222">
        <v>-30.650000000000002</v>
      </c>
      <c r="CY6" s="222">
        <v>106627.04000000002</v>
      </c>
      <c r="CZ6" s="222">
        <v>1134518.1599999997</v>
      </c>
      <c r="DA6" s="222">
        <v>149680.23999999996</v>
      </c>
      <c r="DB6" s="222"/>
      <c r="DC6" s="222">
        <v>77714.98000000001</v>
      </c>
      <c r="DD6" s="222">
        <v>407238.06001000019</v>
      </c>
      <c r="DE6" s="222">
        <v>61350.05</v>
      </c>
      <c r="DF6" s="222">
        <v>412100.28</v>
      </c>
      <c r="DG6" s="222">
        <v>46659.8</v>
      </c>
      <c r="DH6" s="222">
        <v>364784.67999999993</v>
      </c>
      <c r="DI6" s="222">
        <v>-1410.17</v>
      </c>
      <c r="DJ6" s="222"/>
      <c r="DK6" s="222">
        <v>39722.719999999994</v>
      </c>
      <c r="DL6" s="222">
        <v>32045.99</v>
      </c>
      <c r="DM6" s="222">
        <v>345600.34</v>
      </c>
      <c r="DN6" s="222">
        <v>76468.629999999976</v>
      </c>
      <c r="DO6" s="222">
        <v>151200.05999999991</v>
      </c>
      <c r="DP6" s="222"/>
      <c r="DQ6" s="222">
        <v>60018.53</v>
      </c>
      <c r="DR6" s="222">
        <v>1305644.31</v>
      </c>
      <c r="DS6" s="222">
        <v>180424.83</v>
      </c>
      <c r="DT6" s="222">
        <v>552550.57999999984</v>
      </c>
      <c r="DU6" s="222">
        <v>212956.91999999995</v>
      </c>
      <c r="DV6" s="222">
        <v>125314.52999999998</v>
      </c>
      <c r="DW6" s="222">
        <v>253239.91</v>
      </c>
      <c r="DX6" s="222">
        <v>380230.98000000004</v>
      </c>
      <c r="DY6" s="222"/>
      <c r="DZ6" s="222">
        <v>1732.25</v>
      </c>
      <c r="EA6" s="222"/>
      <c r="EB6" s="222">
        <v>27901.89</v>
      </c>
      <c r="EC6" s="222">
        <v>248773.67999999996</v>
      </c>
      <c r="ED6" s="222">
        <v>91844.139999999985</v>
      </c>
      <c r="EE6" s="222">
        <v>130890.04</v>
      </c>
      <c r="EF6" s="222">
        <v>83420.780000000013</v>
      </c>
      <c r="EG6" s="222">
        <v>674406.64999999991</v>
      </c>
      <c r="EH6" s="222">
        <v>472056.68000000011</v>
      </c>
      <c r="EI6" s="222">
        <v>44114.35</v>
      </c>
      <c r="EJ6" s="222">
        <v>5023.4399999999996</v>
      </c>
      <c r="EK6" s="222">
        <v>-18.809999999999999</v>
      </c>
      <c r="EL6" s="222">
        <v>51795.680139999989</v>
      </c>
      <c r="EM6" s="222"/>
      <c r="EN6" s="222">
        <v>40212684.770150006</v>
      </c>
    </row>
    <row r="7" spans="1:144">
      <c r="A7" s="305" t="s">
        <v>297</v>
      </c>
      <c r="B7" s="222">
        <v>8930.130000000001</v>
      </c>
      <c r="C7" s="222">
        <v>10053.23</v>
      </c>
      <c r="D7" s="222">
        <v>2693.08</v>
      </c>
      <c r="E7" s="222">
        <v>6886.07</v>
      </c>
      <c r="F7" s="222">
        <v>234307.97000000006</v>
      </c>
      <c r="G7" s="222">
        <v>2411.65</v>
      </c>
      <c r="H7" s="222">
        <v>1385.6899999999996</v>
      </c>
      <c r="I7" s="222">
        <v>1898.7500000000002</v>
      </c>
      <c r="J7" s="222">
        <v>6768.53</v>
      </c>
      <c r="K7" s="222">
        <v>57681.73000000001</v>
      </c>
      <c r="L7" s="222">
        <v>151.19</v>
      </c>
      <c r="M7" s="222">
        <v>16071.149999999998</v>
      </c>
      <c r="N7" s="222">
        <v>9734.6300000000028</v>
      </c>
      <c r="O7" s="222">
        <v>-100.56</v>
      </c>
      <c r="P7" s="222">
        <v>23325.009999999995</v>
      </c>
      <c r="Q7" s="222">
        <v>13997.990000000005</v>
      </c>
      <c r="R7" s="222">
        <v>3666.81</v>
      </c>
      <c r="S7" s="222">
        <v>6596.14</v>
      </c>
      <c r="T7" s="222">
        <v>8181.4000000000005</v>
      </c>
      <c r="U7" s="222">
        <v>312.69</v>
      </c>
      <c r="V7" s="222">
        <v>8464.3399999999983</v>
      </c>
      <c r="W7" s="222">
        <v>1917.1999999999998</v>
      </c>
      <c r="X7" s="222">
        <v>866.17000000000007</v>
      </c>
      <c r="Y7" s="222">
        <v>21174.319999999996</v>
      </c>
      <c r="Z7" s="222">
        <v>777.06</v>
      </c>
      <c r="AA7" s="222">
        <v>28068.490000000005</v>
      </c>
      <c r="AB7" s="222">
        <v>4707.0499999999993</v>
      </c>
      <c r="AC7" s="222">
        <v>10457.820000000002</v>
      </c>
      <c r="AD7" s="222">
        <v>31309.140000000007</v>
      </c>
      <c r="AE7" s="222">
        <v>6610.579999999999</v>
      </c>
      <c r="AF7" s="222">
        <v>69837.38</v>
      </c>
      <c r="AG7" s="222">
        <v>4849.199999999998</v>
      </c>
      <c r="AH7" s="222">
        <v>6539.5500000000029</v>
      </c>
      <c r="AI7" s="222">
        <v>-627.29999999999995</v>
      </c>
      <c r="AJ7" s="222">
        <v>19519.240000000002</v>
      </c>
      <c r="AK7" s="222">
        <v>5278.3099999999995</v>
      </c>
      <c r="AL7" s="222">
        <v>38775.799999999996</v>
      </c>
      <c r="AM7" s="222">
        <v>15821.039999999999</v>
      </c>
      <c r="AN7" s="222">
        <v>7947.28</v>
      </c>
      <c r="AO7" s="222">
        <v>9267.2100000000009</v>
      </c>
      <c r="AP7" s="222">
        <v>2311.5099999999998</v>
      </c>
      <c r="AQ7" s="222">
        <v>21544.330000000005</v>
      </c>
      <c r="AR7" s="222">
        <v>25036.83</v>
      </c>
      <c r="AS7" s="222">
        <v>8708.23</v>
      </c>
      <c r="AT7" s="222">
        <v>13028.940000000006</v>
      </c>
      <c r="AU7" s="222">
        <v>754.40999999999985</v>
      </c>
      <c r="AV7" s="222">
        <v>6319.6399999999994</v>
      </c>
      <c r="AW7" s="222">
        <v>1531.3699999999997</v>
      </c>
      <c r="AX7" s="222">
        <v>3.5</v>
      </c>
      <c r="AY7" s="222">
        <v>8366.4199999999983</v>
      </c>
      <c r="AZ7" s="222">
        <v>4341.0000000000009</v>
      </c>
      <c r="BA7" s="222">
        <v>5888.5099999999984</v>
      </c>
      <c r="BB7" s="222">
        <v>8835.3300000000017</v>
      </c>
      <c r="BC7" s="222">
        <v>7250.4499999999989</v>
      </c>
      <c r="BD7" s="222">
        <v>22992.259999999995</v>
      </c>
      <c r="BE7" s="222">
        <v>38457.85</v>
      </c>
      <c r="BF7" s="222">
        <v>31355.220000000005</v>
      </c>
      <c r="BG7" s="222">
        <v>18474.46</v>
      </c>
      <c r="BH7" s="222">
        <v>12688.059999999994</v>
      </c>
      <c r="BI7" s="222">
        <v>7395.9699999999984</v>
      </c>
      <c r="BJ7" s="222">
        <v>22.710000000000008</v>
      </c>
      <c r="BK7" s="222">
        <v>5910.9499999999989</v>
      </c>
      <c r="BL7" s="222">
        <v>1544.64</v>
      </c>
      <c r="BM7" s="222">
        <v>44400.719999999972</v>
      </c>
      <c r="BN7" s="222">
        <v>63141.08999999996</v>
      </c>
      <c r="BO7" s="222">
        <v>11944.619999999997</v>
      </c>
      <c r="BP7" s="222">
        <v>12877.750000000009</v>
      </c>
      <c r="BQ7" s="222">
        <v>108009.91999999998</v>
      </c>
      <c r="BR7" s="222"/>
      <c r="BS7" s="222">
        <v>1456.8600000000001</v>
      </c>
      <c r="BT7" s="222">
        <v>8033.1700000000019</v>
      </c>
      <c r="BU7" s="222">
        <v>15935.209999999997</v>
      </c>
      <c r="BV7" s="222">
        <v>11476.39</v>
      </c>
      <c r="BW7" s="222">
        <v>7971.5700000000006</v>
      </c>
      <c r="BX7" s="222">
        <v>21678.86</v>
      </c>
      <c r="BY7" s="222">
        <v>3964.98</v>
      </c>
      <c r="BZ7" s="222">
        <v>476.84999999999997</v>
      </c>
      <c r="CA7" s="222">
        <v>11668.45</v>
      </c>
      <c r="CB7" s="222">
        <v>7325.29</v>
      </c>
      <c r="CC7" s="222">
        <v>-4.4900000000000428</v>
      </c>
      <c r="CD7" s="222">
        <v>10133.230000000001</v>
      </c>
      <c r="CE7" s="222">
        <v>5253.4400000000023</v>
      </c>
      <c r="CF7" s="222">
        <v>14701.890000000003</v>
      </c>
      <c r="CG7" s="222">
        <v>9986.81</v>
      </c>
      <c r="CH7" s="222">
        <v>1131.71</v>
      </c>
      <c r="CI7" s="222">
        <v>3536.9900000000007</v>
      </c>
      <c r="CJ7" s="222">
        <v>49552.579999999994</v>
      </c>
      <c r="CK7" s="222">
        <v>96002.560000000012</v>
      </c>
      <c r="CL7" s="222">
        <v>70736.660000000033</v>
      </c>
      <c r="CM7" s="222">
        <v>85222.23000000001</v>
      </c>
      <c r="CN7" s="222">
        <v>461.93</v>
      </c>
      <c r="CO7" s="222">
        <v>6851.7299999999987</v>
      </c>
      <c r="CP7" s="222">
        <v>62110.69999999999</v>
      </c>
      <c r="CQ7" s="222"/>
      <c r="CR7" s="222">
        <v>5002.16</v>
      </c>
      <c r="CS7" s="222"/>
      <c r="CT7" s="222">
        <v>4489.7799999999988</v>
      </c>
      <c r="CU7" s="222">
        <v>5120.1099999999997</v>
      </c>
      <c r="CV7" s="222">
        <v>5616.07</v>
      </c>
      <c r="CW7" s="222">
        <v>38679.489999999991</v>
      </c>
      <c r="CX7" s="222">
        <v>-1.99</v>
      </c>
      <c r="CY7" s="222">
        <v>6398.2499999999991</v>
      </c>
      <c r="CZ7" s="222">
        <v>41628.320000000014</v>
      </c>
      <c r="DA7" s="222">
        <v>8947.26</v>
      </c>
      <c r="DB7" s="222"/>
      <c r="DC7" s="222">
        <v>3668.6499999999992</v>
      </c>
      <c r="DD7" s="222">
        <v>19654.079990000002</v>
      </c>
      <c r="DE7" s="222">
        <v>2851.4200000000005</v>
      </c>
      <c r="DF7" s="222">
        <v>15657.229999999998</v>
      </c>
      <c r="DG7" s="222">
        <v>2317.92</v>
      </c>
      <c r="DH7" s="222">
        <v>16957.120000000003</v>
      </c>
      <c r="DI7" s="222">
        <v>-61.629999999999995</v>
      </c>
      <c r="DJ7" s="222"/>
      <c r="DK7" s="222">
        <v>1524.45</v>
      </c>
      <c r="DL7" s="222">
        <v>1503.35</v>
      </c>
      <c r="DM7" s="222">
        <v>338529.51999999984</v>
      </c>
      <c r="DN7" s="222">
        <v>14226.939999999997</v>
      </c>
      <c r="DO7" s="222">
        <v>7240.1</v>
      </c>
      <c r="DP7" s="222"/>
      <c r="DQ7" s="222">
        <v>3577.2499999999991</v>
      </c>
      <c r="DR7" s="222">
        <v>35298.749999999993</v>
      </c>
      <c r="DS7" s="222">
        <v>5319.48</v>
      </c>
      <c r="DT7" s="222">
        <v>61335.540000000008</v>
      </c>
      <c r="DU7" s="222">
        <v>5086.9799999999987</v>
      </c>
      <c r="DV7" s="222">
        <v>6947.4999999999991</v>
      </c>
      <c r="DW7" s="222">
        <v>14882.999999999996</v>
      </c>
      <c r="DX7" s="222">
        <v>15979.170000000002</v>
      </c>
      <c r="DY7" s="222"/>
      <c r="DZ7" s="222">
        <v>104.9</v>
      </c>
      <c r="EA7" s="222"/>
      <c r="EB7" s="222">
        <v>1152.93</v>
      </c>
      <c r="EC7" s="222">
        <v>1220.9499999999998</v>
      </c>
      <c r="ED7" s="222">
        <v>5498.2999999999984</v>
      </c>
      <c r="EE7" s="222">
        <v>7910.79</v>
      </c>
      <c r="EF7" s="222">
        <v>5001.33</v>
      </c>
      <c r="EG7" s="222">
        <v>50324.41</v>
      </c>
      <c r="EH7" s="222">
        <v>21412.540000000005</v>
      </c>
      <c r="EI7" s="222">
        <v>2637.2099999999996</v>
      </c>
      <c r="EJ7" s="222">
        <v>248.5</v>
      </c>
      <c r="EK7" s="222">
        <v>-1.1500000000000001</v>
      </c>
      <c r="EL7" s="222">
        <v>3067.3099099999999</v>
      </c>
      <c r="EM7" s="222"/>
      <c r="EN7" s="222">
        <v>2492269.7398999999</v>
      </c>
    </row>
    <row r="8" spans="1:144">
      <c r="A8" s="305" t="s">
        <v>298</v>
      </c>
      <c r="B8" s="222">
        <v>75775.86</v>
      </c>
      <c r="C8" s="222">
        <v>84181.939999999988</v>
      </c>
      <c r="D8" s="222">
        <v>22531.55</v>
      </c>
      <c r="E8" s="222">
        <v>85905.939999999988</v>
      </c>
      <c r="F8" s="222">
        <v>859001.80000000063</v>
      </c>
      <c r="G8" s="222">
        <v>28410.78999999999</v>
      </c>
      <c r="H8" s="222">
        <v>18100.150000000001</v>
      </c>
      <c r="I8" s="222">
        <v>16098.589999999998</v>
      </c>
      <c r="J8" s="222">
        <v>108731.39</v>
      </c>
      <c r="K8" s="222">
        <v>174878.27000000005</v>
      </c>
      <c r="L8" s="222">
        <v>1680.03</v>
      </c>
      <c r="M8" s="222">
        <v>154603.85</v>
      </c>
      <c r="N8" s="222">
        <v>130205.36000000002</v>
      </c>
      <c r="O8" s="222">
        <v>-1340.9</v>
      </c>
      <c r="P8" s="222">
        <v>258585.09</v>
      </c>
      <c r="Q8" s="222">
        <v>127064.51000000001</v>
      </c>
      <c r="R8" s="222">
        <v>31128.470000000005</v>
      </c>
      <c r="S8" s="222">
        <v>56416.359999999986</v>
      </c>
      <c r="T8" s="222">
        <v>89912.080009999976</v>
      </c>
      <c r="U8" s="222">
        <v>3996.26</v>
      </c>
      <c r="V8" s="222">
        <v>94458.739999999947</v>
      </c>
      <c r="W8" s="222">
        <v>61074.100000000006</v>
      </c>
      <c r="X8" s="222">
        <v>11069.81</v>
      </c>
      <c r="Y8" s="222">
        <v>274787.97000000009</v>
      </c>
      <c r="Z8" s="222">
        <v>10517.199999999999</v>
      </c>
      <c r="AA8" s="222">
        <v>253575.43999999994</v>
      </c>
      <c r="AB8" s="222">
        <v>39980.359999999993</v>
      </c>
      <c r="AC8" s="222">
        <v>193153.15999999986</v>
      </c>
      <c r="AD8" s="222">
        <v>416248.05999999994</v>
      </c>
      <c r="AE8" s="222">
        <v>76742.520000000033</v>
      </c>
      <c r="AF8" s="222">
        <v>787370.94999999984</v>
      </c>
      <c r="AG8" s="222">
        <v>44991.189999999988</v>
      </c>
      <c r="AH8" s="222">
        <v>62777.090000000004</v>
      </c>
      <c r="AI8" s="222">
        <v>-8752.4</v>
      </c>
      <c r="AJ8" s="222">
        <v>266108.28999999992</v>
      </c>
      <c r="AK8" s="222">
        <v>60959.299999999996</v>
      </c>
      <c r="AL8" s="222">
        <v>697086.24999999965</v>
      </c>
      <c r="AM8" s="222">
        <v>179099.45999999993</v>
      </c>
      <c r="AN8" s="222">
        <v>104512.71999999999</v>
      </c>
      <c r="AO8" s="222">
        <v>81638.670000000013</v>
      </c>
      <c r="AP8" s="222">
        <v>21559.010000000002</v>
      </c>
      <c r="AQ8" s="222">
        <v>187318.56000000006</v>
      </c>
      <c r="AR8" s="222">
        <v>235438.36</v>
      </c>
      <c r="AS8" s="222">
        <v>240620.24000000014</v>
      </c>
      <c r="AT8" s="222">
        <v>257264.22999999995</v>
      </c>
      <c r="AU8" s="222">
        <v>7952.48</v>
      </c>
      <c r="AV8" s="222">
        <v>73401.500000000029</v>
      </c>
      <c r="AW8" s="222">
        <v>64634.84</v>
      </c>
      <c r="AX8" s="222">
        <v>26.26</v>
      </c>
      <c r="AY8" s="222">
        <v>68780.81</v>
      </c>
      <c r="AZ8" s="222">
        <v>57383.590000000004</v>
      </c>
      <c r="BA8" s="222">
        <v>70287.429999999964</v>
      </c>
      <c r="BB8" s="222">
        <v>89979.77</v>
      </c>
      <c r="BC8" s="222">
        <v>146274.45000000004</v>
      </c>
      <c r="BD8" s="222">
        <v>160233.72000000003</v>
      </c>
      <c r="BE8" s="222">
        <v>275008.33000000007</v>
      </c>
      <c r="BF8" s="222">
        <v>155524.35999999996</v>
      </c>
      <c r="BG8" s="222">
        <v>241006.16000000003</v>
      </c>
      <c r="BH8" s="222">
        <v>167559.53000000003</v>
      </c>
      <c r="BI8" s="222">
        <v>95174.700000000026</v>
      </c>
      <c r="BJ8" s="222">
        <v>244.25999999999931</v>
      </c>
      <c r="BK8" s="222">
        <v>75921.790000000008</v>
      </c>
      <c r="BL8" s="222">
        <v>436584.89000000013</v>
      </c>
      <c r="BM8" s="222">
        <v>327503.43000000011</v>
      </c>
      <c r="BN8" s="222">
        <v>691181.3</v>
      </c>
      <c r="BO8" s="222">
        <v>304949.13999999996</v>
      </c>
      <c r="BP8" s="222">
        <v>168732.67999999996</v>
      </c>
      <c r="BQ8" s="222">
        <v>601403.50999999954</v>
      </c>
      <c r="BR8" s="222"/>
      <c r="BS8" s="222">
        <v>148444.56999999998</v>
      </c>
      <c r="BT8" s="222">
        <v>105795.96999999999</v>
      </c>
      <c r="BU8" s="222">
        <v>215574.92000000004</v>
      </c>
      <c r="BV8" s="222">
        <v>138243.80000000005</v>
      </c>
      <c r="BW8" s="222">
        <v>67840.91</v>
      </c>
      <c r="BX8" s="222">
        <v>126437.83000000002</v>
      </c>
      <c r="BY8" s="222">
        <v>33806.980000000003</v>
      </c>
      <c r="BZ8" s="222">
        <v>4134.3</v>
      </c>
      <c r="CA8" s="222">
        <v>99103.290000000008</v>
      </c>
      <c r="CB8" s="222">
        <v>73246.359999999986</v>
      </c>
      <c r="CC8" s="222">
        <v>-111.08000000000038</v>
      </c>
      <c r="CD8" s="222">
        <v>85915.640000000029</v>
      </c>
      <c r="CE8" s="222">
        <v>67454.650000000023</v>
      </c>
      <c r="CF8" s="222">
        <v>188818.00000000006</v>
      </c>
      <c r="CG8" s="222">
        <v>129244.19000000002</v>
      </c>
      <c r="CH8" s="222">
        <v>14500.199999999999</v>
      </c>
      <c r="CI8" s="222">
        <v>30337.000000000004</v>
      </c>
      <c r="CJ8" s="222">
        <v>465706.98999999982</v>
      </c>
      <c r="CK8" s="222">
        <v>856416.10000000009</v>
      </c>
      <c r="CL8" s="222">
        <v>233944.54000000007</v>
      </c>
      <c r="CM8" s="222">
        <v>164406.36000000002</v>
      </c>
      <c r="CN8" s="222">
        <v>5130.7199999999984</v>
      </c>
      <c r="CO8" s="222">
        <v>59670.889999999985</v>
      </c>
      <c r="CP8" s="222">
        <v>176281.53000000003</v>
      </c>
      <c r="CQ8" s="222"/>
      <c r="CR8" s="222">
        <v>64324.020000000011</v>
      </c>
      <c r="CS8" s="222"/>
      <c r="CT8" s="222">
        <v>35325.08</v>
      </c>
      <c r="CU8" s="222">
        <v>46391.3</v>
      </c>
      <c r="CV8" s="222">
        <v>48466.060000000005</v>
      </c>
      <c r="CW8" s="222">
        <v>176665.71</v>
      </c>
      <c r="CX8" s="222">
        <v>-15.35</v>
      </c>
      <c r="CY8" s="222">
        <v>54137.859999999986</v>
      </c>
      <c r="CZ8" s="222">
        <v>540062.34000000008</v>
      </c>
      <c r="DA8" s="222">
        <v>75948.260000000009</v>
      </c>
      <c r="DB8" s="222"/>
      <c r="DC8" s="222">
        <v>37158.449999999997</v>
      </c>
      <c r="DD8" s="222">
        <v>198763.37004000001</v>
      </c>
      <c r="DE8" s="222">
        <v>30095.520000000008</v>
      </c>
      <c r="DF8" s="222">
        <v>249049.41000000006</v>
      </c>
      <c r="DG8" s="222">
        <v>23106.26</v>
      </c>
      <c r="DH8" s="222">
        <v>173390.56</v>
      </c>
      <c r="DI8" s="222">
        <v>-820.25</v>
      </c>
      <c r="DJ8" s="222"/>
      <c r="DK8" s="222">
        <v>18472.370000000003</v>
      </c>
      <c r="DL8" s="222">
        <v>15622.619999999999</v>
      </c>
      <c r="DM8" s="222">
        <v>535755.8200000003</v>
      </c>
      <c r="DN8" s="222">
        <v>25553.420000000002</v>
      </c>
      <c r="DO8" s="222">
        <v>143564.66000000012</v>
      </c>
      <c r="DP8" s="222"/>
      <c r="DQ8" s="222">
        <v>30468.069999999996</v>
      </c>
      <c r="DR8" s="222">
        <v>570240.07999999996</v>
      </c>
      <c r="DS8" s="222">
        <v>60064.639999999992</v>
      </c>
      <c r="DT8" s="222">
        <v>392955.18000000011</v>
      </c>
      <c r="DU8" s="222">
        <v>65323.529999999992</v>
      </c>
      <c r="DV8" s="222">
        <v>64326.649999999994</v>
      </c>
      <c r="DW8" s="222">
        <v>128696.18000000005</v>
      </c>
      <c r="DX8" s="222">
        <v>205143.78999999992</v>
      </c>
      <c r="DY8" s="222"/>
      <c r="DZ8" s="222">
        <v>868.3599999999999</v>
      </c>
      <c r="EA8" s="222"/>
      <c r="EB8" s="222">
        <v>15040.860000000002</v>
      </c>
      <c r="EC8" s="222">
        <v>95316.959999999977</v>
      </c>
      <c r="ED8" s="222">
        <v>46566.47</v>
      </c>
      <c r="EE8" s="222">
        <v>73705.180000000022</v>
      </c>
      <c r="EF8" s="222">
        <v>46174.91</v>
      </c>
      <c r="EG8" s="222">
        <v>497335.99000000011</v>
      </c>
      <c r="EH8" s="222">
        <v>226102.56999999998</v>
      </c>
      <c r="EI8" s="222">
        <v>22387.17</v>
      </c>
      <c r="EJ8" s="222">
        <v>2439.5499999999997</v>
      </c>
      <c r="EK8" s="222">
        <v>-9.25</v>
      </c>
      <c r="EL8" s="222">
        <v>26534.619969999985</v>
      </c>
      <c r="EM8" s="222"/>
      <c r="EN8" s="222">
        <v>19806259.260019999</v>
      </c>
    </row>
    <row r="9" spans="1:144">
      <c r="A9" s="305" t="s">
        <v>299</v>
      </c>
      <c r="B9" s="222">
        <v>44693.409999999996</v>
      </c>
      <c r="C9" s="222">
        <v>50190.589999999989</v>
      </c>
      <c r="D9" s="222">
        <v>13203.56</v>
      </c>
      <c r="E9" s="222">
        <v>44646.64999999998</v>
      </c>
      <c r="F9" s="222">
        <v>785275.39999999956</v>
      </c>
      <c r="G9" s="222">
        <v>15047.6</v>
      </c>
      <c r="H9" s="222">
        <v>9250.7999999999975</v>
      </c>
      <c r="I9" s="222">
        <v>9493.67</v>
      </c>
      <c r="J9" s="222">
        <v>78954.64</v>
      </c>
      <c r="K9" s="222">
        <v>128668.23</v>
      </c>
      <c r="L9" s="222">
        <v>855.43999999999994</v>
      </c>
      <c r="M9" s="222">
        <v>86919.299999999974</v>
      </c>
      <c r="N9" s="222">
        <v>73387.05</v>
      </c>
      <c r="O9" s="222">
        <v>-666.67000000000007</v>
      </c>
      <c r="P9" s="222">
        <v>142257.18999999992</v>
      </c>
      <c r="Q9" s="222">
        <v>75338.210000000021</v>
      </c>
      <c r="R9" s="222">
        <v>18370.870000000006</v>
      </c>
      <c r="S9" s="222">
        <v>33140.609999999993</v>
      </c>
      <c r="T9" s="222">
        <v>50704.880000000012</v>
      </c>
      <c r="U9" s="222">
        <v>1845.2900000000002</v>
      </c>
      <c r="V9" s="222">
        <v>53126.489999999991</v>
      </c>
      <c r="W9" s="222">
        <v>14392.710000000001</v>
      </c>
      <c r="X9" s="222">
        <v>6706.67</v>
      </c>
      <c r="Y9" s="222">
        <v>192013.93</v>
      </c>
      <c r="Z9" s="222">
        <v>19866.920000000006</v>
      </c>
      <c r="AA9" s="222">
        <v>150443.94000000003</v>
      </c>
      <c r="AB9" s="222">
        <v>23586.31</v>
      </c>
      <c r="AC9" s="222">
        <v>161935.32000000007</v>
      </c>
      <c r="AD9" s="222">
        <v>217186.02</v>
      </c>
      <c r="AE9" s="222">
        <v>50929.880000000026</v>
      </c>
      <c r="AF9" s="222">
        <v>452781.33000000007</v>
      </c>
      <c r="AG9" s="222">
        <v>23545.560000000005</v>
      </c>
      <c r="AH9" s="222">
        <v>34463.699999999997</v>
      </c>
      <c r="AI9" s="222">
        <v>-4308.91</v>
      </c>
      <c r="AJ9" s="222">
        <v>154048.85999999993</v>
      </c>
      <c r="AK9" s="222">
        <v>37005.950000000019</v>
      </c>
      <c r="AL9" s="222">
        <v>411415.56999999995</v>
      </c>
      <c r="AM9" s="222">
        <v>91670.86</v>
      </c>
      <c r="AN9" s="222">
        <v>53212.73000000001</v>
      </c>
      <c r="AO9" s="222">
        <v>43580.840000000004</v>
      </c>
      <c r="AP9" s="222">
        <v>11214.619999999999</v>
      </c>
      <c r="AQ9" s="222">
        <v>102652.81999999993</v>
      </c>
      <c r="AR9" s="222">
        <v>122378.86000000003</v>
      </c>
      <c r="AS9" s="222">
        <v>67858.28</v>
      </c>
      <c r="AT9" s="222">
        <v>187613.00000000006</v>
      </c>
      <c r="AU9" s="222">
        <v>4679.6799999999994</v>
      </c>
      <c r="AV9" s="222">
        <v>32225.099999999991</v>
      </c>
      <c r="AW9" s="222">
        <v>10558.64</v>
      </c>
      <c r="AX9" s="222">
        <v>15.93</v>
      </c>
      <c r="AY9" s="222">
        <v>38698.699999999983</v>
      </c>
      <c r="AZ9" s="222">
        <v>34008.620000000003</v>
      </c>
      <c r="BA9" s="222">
        <v>69101.679999999993</v>
      </c>
      <c r="BB9" s="222">
        <v>38556.559999999998</v>
      </c>
      <c r="BC9" s="222">
        <v>160255.78999999995</v>
      </c>
      <c r="BD9" s="222">
        <v>85935.76</v>
      </c>
      <c r="BE9" s="222">
        <v>162383.82999999999</v>
      </c>
      <c r="BF9" s="222">
        <v>101232.14</v>
      </c>
      <c r="BG9" s="222">
        <v>127504.49</v>
      </c>
      <c r="BH9" s="222">
        <v>89446.239999999976</v>
      </c>
      <c r="BI9" s="222">
        <v>57575.189999999988</v>
      </c>
      <c r="BJ9" s="222">
        <v>144.95999999999992</v>
      </c>
      <c r="BK9" s="222">
        <v>46063.87999999999</v>
      </c>
      <c r="BL9" s="222">
        <v>382555.08999999997</v>
      </c>
      <c r="BM9" s="222">
        <v>187093.65000000002</v>
      </c>
      <c r="BN9" s="222">
        <v>339030.02999999985</v>
      </c>
      <c r="BO9" s="222">
        <v>190914.67999999991</v>
      </c>
      <c r="BP9" s="222">
        <v>78874.42</v>
      </c>
      <c r="BQ9" s="222">
        <v>330154.52000000008</v>
      </c>
      <c r="BR9" s="222"/>
      <c r="BS9" s="222">
        <v>46322.639999999978</v>
      </c>
      <c r="BT9" s="222">
        <v>54123.660000000018</v>
      </c>
      <c r="BU9" s="222">
        <v>107640.30000000002</v>
      </c>
      <c r="BV9" s="222">
        <v>94877.409999999974</v>
      </c>
      <c r="BW9" s="222">
        <v>40103.850000000006</v>
      </c>
      <c r="BX9" s="222">
        <v>86324.209999999992</v>
      </c>
      <c r="BY9" s="222">
        <v>20017.39</v>
      </c>
      <c r="BZ9" s="222">
        <v>2464.2699999999995</v>
      </c>
      <c r="CA9" s="222">
        <v>58489.38</v>
      </c>
      <c r="CB9" s="222">
        <v>40844.769999999997</v>
      </c>
      <c r="CC9" s="222">
        <v>-114.30000000000041</v>
      </c>
      <c r="CD9" s="222">
        <v>50859.929999999993</v>
      </c>
      <c r="CE9" s="222">
        <v>40928.870000000003</v>
      </c>
      <c r="CF9" s="222">
        <v>114532.59</v>
      </c>
      <c r="CG9" s="222">
        <v>77828.500000000015</v>
      </c>
      <c r="CH9" s="222">
        <v>9329.75</v>
      </c>
      <c r="CI9" s="222">
        <v>20728.82</v>
      </c>
      <c r="CJ9" s="222">
        <v>258034.29000000004</v>
      </c>
      <c r="CK9" s="222">
        <v>648475.43000000005</v>
      </c>
      <c r="CL9" s="222">
        <v>138533.50999999995</v>
      </c>
      <c r="CM9" s="222">
        <v>135273.23999999996</v>
      </c>
      <c r="CN9" s="222">
        <v>2612.54</v>
      </c>
      <c r="CO9" s="222">
        <v>36805.959999999992</v>
      </c>
      <c r="CP9" s="222">
        <v>130630.45999999998</v>
      </c>
      <c r="CQ9" s="222"/>
      <c r="CR9" s="222">
        <v>32917.669999999991</v>
      </c>
      <c r="CS9" s="222"/>
      <c r="CT9" s="222">
        <v>21819.749999999996</v>
      </c>
      <c r="CU9" s="222">
        <v>27105.920000000002</v>
      </c>
      <c r="CV9" s="222">
        <v>28835.65</v>
      </c>
      <c r="CW9" s="222">
        <v>154187.03999999995</v>
      </c>
      <c r="CX9" s="222">
        <v>-9.08</v>
      </c>
      <c r="CY9" s="222">
        <v>32001</v>
      </c>
      <c r="CZ9" s="222">
        <v>289507.5900000002</v>
      </c>
      <c r="DA9" s="222">
        <v>44794.12999999999</v>
      </c>
      <c r="DB9" s="222"/>
      <c r="DC9" s="222">
        <v>22685.089999999997</v>
      </c>
      <c r="DD9" s="222">
        <v>120244.28998000003</v>
      </c>
      <c r="DE9" s="222">
        <v>18298.370000000003</v>
      </c>
      <c r="DF9" s="222">
        <v>104118.05999999995</v>
      </c>
      <c r="DG9" s="222">
        <v>13976.699999999999</v>
      </c>
      <c r="DH9" s="222">
        <v>104307.92000000003</v>
      </c>
      <c r="DI9" s="222">
        <v>-408.73</v>
      </c>
      <c r="DJ9" s="222"/>
      <c r="DK9" s="222">
        <v>10410.459999999999</v>
      </c>
      <c r="DL9" s="222">
        <v>9524.8100000000013</v>
      </c>
      <c r="DM9" s="222">
        <v>349226.10999999987</v>
      </c>
      <c r="DN9" s="222">
        <v>17518.130000000005</v>
      </c>
      <c r="DO9" s="222">
        <v>121912.16999999994</v>
      </c>
      <c r="DP9" s="222"/>
      <c r="DQ9" s="222">
        <v>18002.609999999997</v>
      </c>
      <c r="DR9" s="222">
        <v>557433.99000000034</v>
      </c>
      <c r="DS9" s="222">
        <v>55736.76999999999</v>
      </c>
      <c r="DT9" s="222">
        <v>246341.70999999993</v>
      </c>
      <c r="DU9" s="222">
        <v>39628.400000000001</v>
      </c>
      <c r="DV9" s="222">
        <v>36843.750000000015</v>
      </c>
      <c r="DW9" s="222">
        <v>75398.559999999983</v>
      </c>
      <c r="DX9" s="222">
        <v>105313.03000000001</v>
      </c>
      <c r="DY9" s="222"/>
      <c r="DZ9" s="222">
        <v>502.66999999999996</v>
      </c>
      <c r="EA9" s="222"/>
      <c r="EB9" s="222">
        <v>7685.89</v>
      </c>
      <c r="EC9" s="222">
        <v>94133.030000000028</v>
      </c>
      <c r="ED9" s="222">
        <v>27424.370000000003</v>
      </c>
      <c r="EE9" s="222">
        <v>38313.35</v>
      </c>
      <c r="EF9" s="222">
        <v>24561.03</v>
      </c>
      <c r="EG9" s="222">
        <v>215900.88</v>
      </c>
      <c r="EH9" s="222">
        <v>133401.76000000007</v>
      </c>
      <c r="EI9" s="222">
        <v>13205.4</v>
      </c>
      <c r="EJ9" s="222">
        <v>1476.6799999999998</v>
      </c>
      <c r="EK9" s="222">
        <v>-5.25</v>
      </c>
      <c r="EL9" s="222">
        <v>15655.050139999999</v>
      </c>
      <c r="EM9" s="222"/>
      <c r="EN9" s="222">
        <v>12353502.760119995</v>
      </c>
    </row>
    <row r="10" spans="1:144">
      <c r="A10" s="305" t="s">
        <v>300</v>
      </c>
      <c r="B10" s="222">
        <v>22819.959999999995</v>
      </c>
      <c r="C10" s="222">
        <v>66978.099999999991</v>
      </c>
      <c r="D10" s="222">
        <v>6888.2700000000013</v>
      </c>
      <c r="E10" s="222">
        <v>14008.62</v>
      </c>
      <c r="F10" s="222">
        <v>696957.48999999987</v>
      </c>
      <c r="G10" s="222">
        <v>5871.67</v>
      </c>
      <c r="H10" s="222">
        <v>3634.9599999999996</v>
      </c>
      <c r="I10" s="222">
        <v>4871.8000000000011</v>
      </c>
      <c r="J10" s="222"/>
      <c r="K10" s="222">
        <v>41542.540000000015</v>
      </c>
      <c r="L10" s="222">
        <v>14.93</v>
      </c>
      <c r="M10" s="222">
        <v>33867.939999999995</v>
      </c>
      <c r="N10" s="222"/>
      <c r="O10" s="222"/>
      <c r="P10" s="222">
        <v>26582.47</v>
      </c>
      <c r="Q10" s="222">
        <v>28920.560000000001</v>
      </c>
      <c r="R10" s="222">
        <v>9440.0300000000007</v>
      </c>
      <c r="S10" s="222">
        <v>16868.509999999998</v>
      </c>
      <c r="T10" s="222">
        <v>13462.79</v>
      </c>
      <c r="U10" s="222">
        <v>531.57999999999993</v>
      </c>
      <c r="V10" s="222">
        <v>8505.0899999999983</v>
      </c>
      <c r="W10" s="222">
        <v>181.12</v>
      </c>
      <c r="X10" s="222"/>
      <c r="Y10" s="222"/>
      <c r="Z10" s="222"/>
      <c r="AA10" s="222">
        <v>63110.560000000005</v>
      </c>
      <c r="AB10" s="222">
        <v>12023.930000000002</v>
      </c>
      <c r="AC10" s="222"/>
      <c r="AD10" s="222"/>
      <c r="AE10" s="222"/>
      <c r="AF10" s="222"/>
      <c r="AG10" s="222">
        <v>125552.08</v>
      </c>
      <c r="AH10" s="222">
        <v>6070.47</v>
      </c>
      <c r="AI10" s="222">
        <v>125.39999999999999</v>
      </c>
      <c r="AJ10" s="222"/>
      <c r="AK10" s="222">
        <v>1871.91</v>
      </c>
      <c r="AL10" s="222"/>
      <c r="AM10" s="222"/>
      <c r="AN10" s="222"/>
      <c r="AO10" s="222"/>
      <c r="AP10" s="222">
        <v>948.06999999999982</v>
      </c>
      <c r="AQ10" s="222">
        <v>5400.6099999999988</v>
      </c>
      <c r="AR10" s="222">
        <v>9996.33</v>
      </c>
      <c r="AS10" s="222"/>
      <c r="AT10" s="222"/>
      <c r="AU10" s="222">
        <v>588.96</v>
      </c>
      <c r="AV10" s="222">
        <v>13985.66</v>
      </c>
      <c r="AW10" s="222">
        <v>6942.23</v>
      </c>
      <c r="AX10" s="222">
        <v>4.93</v>
      </c>
      <c r="AY10" s="222">
        <v>12514.420000000002</v>
      </c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>
        <v>20734.170000000006</v>
      </c>
      <c r="BX10" s="222">
        <v>3655.7999999999997</v>
      </c>
      <c r="BY10" s="222">
        <v>10465</v>
      </c>
      <c r="BZ10" s="222">
        <v>1238.9000000000001</v>
      </c>
      <c r="CA10" s="222">
        <v>29941.489999999998</v>
      </c>
      <c r="CB10" s="222">
        <v>12751.590000000002</v>
      </c>
      <c r="CC10" s="222">
        <v>-296.72999999999985</v>
      </c>
      <c r="CD10" s="222">
        <v>26009.47</v>
      </c>
      <c r="CE10" s="222"/>
      <c r="CF10" s="222"/>
      <c r="CG10" s="222"/>
      <c r="CH10" s="222"/>
      <c r="CI10" s="222">
        <v>13640.34</v>
      </c>
      <c r="CJ10" s="222"/>
      <c r="CK10" s="222"/>
      <c r="CL10" s="222"/>
      <c r="CM10" s="222">
        <v>37.909999999999997</v>
      </c>
      <c r="CN10" s="222">
        <v>46.11</v>
      </c>
      <c r="CO10" s="222">
        <v>14464.529999999999</v>
      </c>
      <c r="CP10" s="222"/>
      <c r="CQ10" s="222"/>
      <c r="CR10" s="222"/>
      <c r="CS10" s="222"/>
      <c r="CT10" s="222">
        <v>3096.23</v>
      </c>
      <c r="CU10" s="222">
        <v>45640.990000000005</v>
      </c>
      <c r="CV10" s="222">
        <v>14655.789999999997</v>
      </c>
      <c r="CW10" s="222">
        <v>25284.929999999997</v>
      </c>
      <c r="CX10" s="222">
        <v>-4.669999999999999</v>
      </c>
      <c r="CY10" s="222">
        <v>16557.96</v>
      </c>
      <c r="CZ10" s="222">
        <v>721.06999999999994</v>
      </c>
      <c r="DA10" s="222">
        <v>22783.279999999999</v>
      </c>
      <c r="DB10" s="222"/>
      <c r="DC10" s="222">
        <v>3054.3799999999997</v>
      </c>
      <c r="DD10" s="222">
        <v>15531.66</v>
      </c>
      <c r="DE10" s="222">
        <v>2719.93</v>
      </c>
      <c r="DF10" s="222">
        <v>5371.7400000000007</v>
      </c>
      <c r="DG10" s="222">
        <v>3401.13</v>
      </c>
      <c r="DH10" s="222">
        <v>13253.48</v>
      </c>
      <c r="DI10" s="222"/>
      <c r="DJ10" s="222"/>
      <c r="DK10" s="222">
        <v>569.24</v>
      </c>
      <c r="DL10" s="222">
        <v>1426.58</v>
      </c>
      <c r="DM10" s="222">
        <v>11.579999999999998</v>
      </c>
      <c r="DN10" s="222">
        <v>9742.0300000000007</v>
      </c>
      <c r="DO10" s="222">
        <v>3331.5299999999997</v>
      </c>
      <c r="DP10" s="222"/>
      <c r="DQ10" s="222">
        <v>9156.68</v>
      </c>
      <c r="DR10" s="222"/>
      <c r="DS10" s="222"/>
      <c r="DT10" s="222"/>
      <c r="DU10" s="222"/>
      <c r="DV10" s="222">
        <v>15003.359999999999</v>
      </c>
      <c r="DW10" s="222">
        <v>36812.060000000005</v>
      </c>
      <c r="DX10" s="222">
        <v>2721.47</v>
      </c>
      <c r="DY10" s="222"/>
      <c r="DZ10" s="222">
        <v>232.37</v>
      </c>
      <c r="EA10" s="222"/>
      <c r="EB10" s="222">
        <v>2993.0200000000004</v>
      </c>
      <c r="EC10" s="222">
        <v>1300.25</v>
      </c>
      <c r="ED10" s="222">
        <v>13884.220000000001</v>
      </c>
      <c r="EE10" s="222">
        <v>3146.9700000000003</v>
      </c>
      <c r="EF10" s="222">
        <v>3883.65</v>
      </c>
      <c r="EG10" s="222">
        <v>3948.6699999999996</v>
      </c>
      <c r="EH10" s="222">
        <v>13313.509999999997</v>
      </c>
      <c r="EI10" s="222">
        <v>6726.5599999999995</v>
      </c>
      <c r="EJ10" s="222">
        <v>174.11</v>
      </c>
      <c r="EK10" s="222">
        <v>-1.9200000000000002</v>
      </c>
      <c r="EL10" s="222">
        <v>8914.0699899999981</v>
      </c>
      <c r="EM10" s="222"/>
      <c r="EN10" s="222">
        <v>1703130.4799899999</v>
      </c>
    </row>
    <row r="11" spans="1:144">
      <c r="A11" s="305" t="s">
        <v>301</v>
      </c>
      <c r="B11" s="222">
        <v>533863.35000000021</v>
      </c>
      <c r="C11" s="222">
        <v>294763.76000000007</v>
      </c>
      <c r="D11" s="222">
        <v>78724.999999999985</v>
      </c>
      <c r="E11" s="222">
        <v>407679.72000000003</v>
      </c>
      <c r="F11" s="222">
        <v>2715679.3099999991</v>
      </c>
      <c r="G11" s="222">
        <v>140057.81999999995</v>
      </c>
      <c r="H11" s="222">
        <v>96278.059999999969</v>
      </c>
      <c r="I11" s="222">
        <v>56538.960000000006</v>
      </c>
      <c r="J11" s="222">
        <v>183716.55000000005</v>
      </c>
      <c r="K11" s="222">
        <v>643800.09000000032</v>
      </c>
      <c r="L11" s="222">
        <v>773096.18</v>
      </c>
      <c r="M11" s="222">
        <v>581623.15999999992</v>
      </c>
      <c r="N11" s="222">
        <v>23878.309999999998</v>
      </c>
      <c r="O11" s="222"/>
      <c r="P11" s="222">
        <v>726440.30999999982</v>
      </c>
      <c r="Q11" s="222">
        <v>428858.46</v>
      </c>
      <c r="R11" s="222">
        <v>109383.35</v>
      </c>
      <c r="S11" s="222">
        <v>197303.97000000009</v>
      </c>
      <c r="T11" s="222">
        <v>629135.21999999986</v>
      </c>
      <c r="U11" s="222">
        <v>25954.11</v>
      </c>
      <c r="V11" s="222">
        <v>591945.2100000002</v>
      </c>
      <c r="W11" s="222">
        <v>105915.94000000003</v>
      </c>
      <c r="X11" s="222">
        <v>34726.960000000006</v>
      </c>
      <c r="Y11" s="222">
        <v>34691.089999999989</v>
      </c>
      <c r="Z11" s="222">
        <v>4373.4699999999993</v>
      </c>
      <c r="AA11" s="222">
        <v>862478.77000000014</v>
      </c>
      <c r="AB11" s="222">
        <v>140459.32</v>
      </c>
      <c r="AC11" s="222">
        <v>371377.62000000005</v>
      </c>
      <c r="AD11" s="222">
        <v>25608.78</v>
      </c>
      <c r="AE11" s="222">
        <v>219264.30999999994</v>
      </c>
      <c r="AF11" s="222">
        <v>67504.13</v>
      </c>
      <c r="AG11" s="222">
        <v>173532.08</v>
      </c>
      <c r="AH11" s="222">
        <v>236858.42999999996</v>
      </c>
      <c r="AI11" s="222">
        <v>2083.4</v>
      </c>
      <c r="AJ11" s="222">
        <v>255138.64999999997</v>
      </c>
      <c r="AK11" s="222">
        <v>133796.86000000002</v>
      </c>
      <c r="AL11" s="222"/>
      <c r="AM11" s="222"/>
      <c r="AN11" s="222"/>
      <c r="AO11" s="222">
        <v>30504.33</v>
      </c>
      <c r="AP11" s="222">
        <v>87142.84</v>
      </c>
      <c r="AQ11" s="222">
        <v>635872.84</v>
      </c>
      <c r="AR11" s="222">
        <v>827283.62000000034</v>
      </c>
      <c r="AS11" s="222">
        <v>62501.639999999985</v>
      </c>
      <c r="AT11" s="222">
        <v>58605.869999999995</v>
      </c>
      <c r="AU11" s="222">
        <v>48984.08</v>
      </c>
      <c r="AV11" s="222">
        <v>223013.10000000006</v>
      </c>
      <c r="AW11" s="222">
        <v>362035.8</v>
      </c>
      <c r="AX11" s="222">
        <v>19.43</v>
      </c>
      <c r="AY11" s="222">
        <v>173138.47</v>
      </c>
      <c r="AZ11" s="222">
        <v>14681.89</v>
      </c>
      <c r="BA11" s="222">
        <v>57531.48</v>
      </c>
      <c r="BB11" s="222"/>
      <c r="BC11" s="222">
        <v>54039.940000000017</v>
      </c>
      <c r="BD11" s="222">
        <v>419479.25999999995</v>
      </c>
      <c r="BE11" s="222">
        <v>80138.63</v>
      </c>
      <c r="BF11" s="222">
        <v>15992.36</v>
      </c>
      <c r="BG11" s="222">
        <v>282229.3</v>
      </c>
      <c r="BH11" s="222">
        <v>161436.13999999998</v>
      </c>
      <c r="BI11" s="222">
        <v>48771.759999999995</v>
      </c>
      <c r="BJ11" s="222"/>
      <c r="BK11" s="222">
        <v>160865.88</v>
      </c>
      <c r="BL11" s="222">
        <v>349724.05000000022</v>
      </c>
      <c r="BM11" s="222">
        <v>215258.15000000008</v>
      </c>
      <c r="BN11" s="222"/>
      <c r="BO11" s="222">
        <v>34139.360000000001</v>
      </c>
      <c r="BP11" s="222">
        <v>2546.2399999999998</v>
      </c>
      <c r="BQ11" s="222">
        <v>186654.61</v>
      </c>
      <c r="BR11" s="222">
        <v>177122.77</v>
      </c>
      <c r="BS11" s="222">
        <v>98710.919999999955</v>
      </c>
      <c r="BT11" s="222">
        <v>134025.65</v>
      </c>
      <c r="BU11" s="222">
        <v>331440.64000000007</v>
      </c>
      <c r="BV11" s="222">
        <v>12875.829999999998</v>
      </c>
      <c r="BW11" s="222">
        <v>362758.89999999997</v>
      </c>
      <c r="BX11" s="222">
        <v>275387.80000000005</v>
      </c>
      <c r="BY11" s="222">
        <v>119042.11999999997</v>
      </c>
      <c r="BZ11" s="222">
        <v>336046.51000000007</v>
      </c>
      <c r="CA11" s="222">
        <v>369396.38</v>
      </c>
      <c r="CB11" s="222">
        <v>247842.08999999997</v>
      </c>
      <c r="CC11" s="222">
        <v>-544.58000000000084</v>
      </c>
      <c r="CD11" s="222">
        <v>299848.65000000008</v>
      </c>
      <c r="CE11" s="222"/>
      <c r="CF11" s="222"/>
      <c r="CG11" s="222"/>
      <c r="CH11" s="222">
        <v>9200.2899999999991</v>
      </c>
      <c r="CI11" s="222">
        <v>135779.59000000003</v>
      </c>
      <c r="CJ11" s="222">
        <v>1364.43</v>
      </c>
      <c r="CK11" s="222"/>
      <c r="CL11" s="222"/>
      <c r="CM11" s="222">
        <v>21280.5</v>
      </c>
      <c r="CN11" s="222">
        <v>24490.400000000001</v>
      </c>
      <c r="CO11" s="222">
        <v>296312.40000000008</v>
      </c>
      <c r="CP11" s="222"/>
      <c r="CQ11" s="222">
        <v>687596.80000000016</v>
      </c>
      <c r="CR11" s="222"/>
      <c r="CS11" s="222">
        <v>481900.92999999993</v>
      </c>
      <c r="CT11" s="222">
        <v>28180.79</v>
      </c>
      <c r="CU11" s="222">
        <v>142285.51</v>
      </c>
      <c r="CV11" s="222">
        <v>172509.15</v>
      </c>
      <c r="CW11" s="222">
        <v>336679.27999999997</v>
      </c>
      <c r="CX11" s="222">
        <v>-374.61000000000183</v>
      </c>
      <c r="CY11" s="222">
        <v>192342.59</v>
      </c>
      <c r="CZ11" s="222">
        <v>252024.23999999996</v>
      </c>
      <c r="DA11" s="222">
        <v>266816.53000000003</v>
      </c>
      <c r="DB11" s="222">
        <v>1.3145040611561853E-13</v>
      </c>
      <c r="DC11" s="222">
        <v>129137.89000000003</v>
      </c>
      <c r="DD11" s="222">
        <v>691215.56998999999</v>
      </c>
      <c r="DE11" s="222">
        <v>111234.58999999998</v>
      </c>
      <c r="DF11" s="222">
        <v>423943.94000000012</v>
      </c>
      <c r="DG11" s="222">
        <v>82630.28</v>
      </c>
      <c r="DH11" s="222">
        <v>810018.32</v>
      </c>
      <c r="DI11" s="222">
        <v>-1162.7</v>
      </c>
      <c r="DJ11" s="222">
        <v>-5.3290705182007514E-15</v>
      </c>
      <c r="DK11" s="222">
        <v>83707.759999999995</v>
      </c>
      <c r="DL11" s="222">
        <v>56186.23</v>
      </c>
      <c r="DM11" s="222">
        <v>16822.209999999995</v>
      </c>
      <c r="DN11" s="222">
        <v>384008.52999999991</v>
      </c>
      <c r="DO11" s="222">
        <v>302081.82999999978</v>
      </c>
      <c r="DP11" s="222">
        <v>1197889.5100000005</v>
      </c>
      <c r="DQ11" s="222">
        <v>107184.95</v>
      </c>
      <c r="DR11" s="222"/>
      <c r="DS11" s="222">
        <v>87117.88</v>
      </c>
      <c r="DT11" s="222"/>
      <c r="DU11" s="222">
        <v>6330.42</v>
      </c>
      <c r="DV11" s="222">
        <v>286983.18</v>
      </c>
      <c r="DW11" s="222">
        <v>436756.24</v>
      </c>
      <c r="DX11" s="222">
        <v>210328.20999999996</v>
      </c>
      <c r="DY11" s="222">
        <v>915152.12</v>
      </c>
      <c r="DZ11" s="222">
        <v>3014.31</v>
      </c>
      <c r="EA11" s="222">
        <v>-4266.7</v>
      </c>
      <c r="EB11" s="222">
        <v>684903.52</v>
      </c>
      <c r="EC11" s="222">
        <v>827850.15000000026</v>
      </c>
      <c r="ED11" s="222">
        <v>163430.21999999994</v>
      </c>
      <c r="EE11" s="222">
        <v>317160.76999999996</v>
      </c>
      <c r="EF11" s="222">
        <v>183904.14999999994</v>
      </c>
      <c r="EG11" s="222">
        <v>1250775.2399999998</v>
      </c>
      <c r="EH11" s="222">
        <v>812648.60999999987</v>
      </c>
      <c r="EI11" s="222">
        <v>80208.76999999999</v>
      </c>
      <c r="EJ11" s="222">
        <v>8234.5</v>
      </c>
      <c r="EK11" s="222">
        <v>-13885.239999999998</v>
      </c>
      <c r="EL11" s="222">
        <v>105748.38995000001</v>
      </c>
      <c r="EM11" s="222">
        <v>4302.88</v>
      </c>
      <c r="EN11" s="222">
        <v>33073060.809939999</v>
      </c>
    </row>
    <row r="12" spans="1:144">
      <c r="A12" s="305" t="s">
        <v>302</v>
      </c>
      <c r="B12" s="222">
        <v>1912.76</v>
      </c>
      <c r="C12" s="222">
        <v>13818.480000000003</v>
      </c>
      <c r="D12" s="222">
        <v>602.41</v>
      </c>
      <c r="E12" s="222">
        <v>2519.06</v>
      </c>
      <c r="F12" s="222">
        <v>38285.410000000003</v>
      </c>
      <c r="G12" s="222">
        <v>934.56999999999982</v>
      </c>
      <c r="H12" s="222">
        <v>652.31999999999982</v>
      </c>
      <c r="I12" s="222">
        <v>407.65999999999997</v>
      </c>
      <c r="J12" s="222"/>
      <c r="K12" s="222">
        <v>4403.329999999999</v>
      </c>
      <c r="L12" s="222">
        <v>24.929999999999996</v>
      </c>
      <c r="M12" s="222">
        <v>2597.5000000000005</v>
      </c>
      <c r="N12" s="222"/>
      <c r="O12" s="222"/>
      <c r="P12" s="222">
        <v>2162.9299999999998</v>
      </c>
      <c r="Q12" s="222">
        <v>2317.6599999999989</v>
      </c>
      <c r="R12" s="222">
        <v>783.87000000000012</v>
      </c>
      <c r="S12" s="222">
        <v>1404.3600000000001</v>
      </c>
      <c r="T12" s="222">
        <v>1206.1099999999999</v>
      </c>
      <c r="U12" s="222">
        <v>52.430000000000014</v>
      </c>
      <c r="V12" s="222">
        <v>728.54000000000008</v>
      </c>
      <c r="W12" s="222">
        <v>14.959999999999999</v>
      </c>
      <c r="X12" s="222"/>
      <c r="Y12" s="222"/>
      <c r="Z12" s="222"/>
      <c r="AA12" s="222">
        <v>5245.15</v>
      </c>
      <c r="AB12" s="222">
        <v>1005.4300000000001</v>
      </c>
      <c r="AC12" s="222"/>
      <c r="AD12" s="222"/>
      <c r="AE12" s="222"/>
      <c r="AF12" s="222"/>
      <c r="AG12" s="222">
        <v>269.57999999999993</v>
      </c>
      <c r="AH12" s="222">
        <v>518.93999999999994</v>
      </c>
      <c r="AI12" s="222">
        <v>18.37</v>
      </c>
      <c r="AJ12" s="222"/>
      <c r="AK12" s="222">
        <v>160.35</v>
      </c>
      <c r="AL12" s="222"/>
      <c r="AM12" s="222"/>
      <c r="AN12" s="222"/>
      <c r="AO12" s="222"/>
      <c r="AP12" s="222">
        <v>95.12</v>
      </c>
      <c r="AQ12" s="222">
        <v>553.69000000000005</v>
      </c>
      <c r="AR12" s="222">
        <v>1026.1699999999996</v>
      </c>
      <c r="AS12" s="222"/>
      <c r="AT12" s="222"/>
      <c r="AU12" s="222">
        <v>64.75</v>
      </c>
      <c r="AV12" s="222">
        <v>4074.5600000000004</v>
      </c>
      <c r="AW12" s="222">
        <v>103337.64000000001</v>
      </c>
      <c r="AX12" s="222">
        <v>0.3</v>
      </c>
      <c r="AY12" s="222">
        <v>2404.94</v>
      </c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>
        <v>1689.6299999999997</v>
      </c>
      <c r="BX12" s="222">
        <v>294.85000000000002</v>
      </c>
      <c r="BY12" s="222">
        <v>834.47</v>
      </c>
      <c r="BZ12" s="222">
        <v>94.98</v>
      </c>
      <c r="CA12" s="222">
        <v>2491.2200000000007</v>
      </c>
      <c r="CB12" s="222">
        <v>1006.74</v>
      </c>
      <c r="CC12" s="222">
        <v>6.4200000000000212</v>
      </c>
      <c r="CD12" s="222">
        <v>2122.9699999999998</v>
      </c>
      <c r="CE12" s="222"/>
      <c r="CF12" s="222"/>
      <c r="CG12" s="222"/>
      <c r="CH12" s="222"/>
      <c r="CI12" s="222">
        <v>741.37000000000023</v>
      </c>
      <c r="CJ12" s="222"/>
      <c r="CK12" s="222"/>
      <c r="CL12" s="222"/>
      <c r="CM12" s="222">
        <v>42.16</v>
      </c>
      <c r="CN12" s="222">
        <v>76.09</v>
      </c>
      <c r="CO12" s="222">
        <v>1119.2099999999998</v>
      </c>
      <c r="CP12" s="222"/>
      <c r="CQ12" s="222"/>
      <c r="CR12" s="222"/>
      <c r="CS12" s="222"/>
      <c r="CT12" s="222">
        <v>5509.2699999999995</v>
      </c>
      <c r="CU12" s="222">
        <v>11338.02</v>
      </c>
      <c r="CV12" s="222">
        <v>1136.4000000000001</v>
      </c>
      <c r="CW12" s="222">
        <v>7282.73</v>
      </c>
      <c r="CX12" s="222">
        <v>-2.5599999999999996</v>
      </c>
      <c r="CY12" s="222">
        <v>1375.64</v>
      </c>
      <c r="CZ12" s="222">
        <v>55.14</v>
      </c>
      <c r="DA12" s="222">
        <v>1914.6399999999999</v>
      </c>
      <c r="DB12" s="222"/>
      <c r="DC12" s="222">
        <v>201.91999999999996</v>
      </c>
      <c r="DD12" s="222">
        <v>1081.3300200000001</v>
      </c>
      <c r="DE12" s="222">
        <v>207.21999999999997</v>
      </c>
      <c r="DF12" s="222">
        <v>394.9000000000002</v>
      </c>
      <c r="DG12" s="222">
        <v>259.69</v>
      </c>
      <c r="DH12" s="222">
        <v>1001.47</v>
      </c>
      <c r="DI12" s="222"/>
      <c r="DJ12" s="222"/>
      <c r="DK12" s="222">
        <v>43.370000000000005</v>
      </c>
      <c r="DL12" s="222">
        <v>104.19</v>
      </c>
      <c r="DM12" s="222">
        <v>2.58</v>
      </c>
      <c r="DN12" s="222">
        <v>26.319999999999997</v>
      </c>
      <c r="DO12" s="222">
        <v>297.68</v>
      </c>
      <c r="DP12" s="222"/>
      <c r="DQ12" s="222">
        <v>757.04000000000008</v>
      </c>
      <c r="DR12" s="222"/>
      <c r="DS12" s="222"/>
      <c r="DT12" s="222"/>
      <c r="DU12" s="222"/>
      <c r="DV12" s="222">
        <v>1230.74</v>
      </c>
      <c r="DW12" s="222">
        <v>3072.3199999999988</v>
      </c>
      <c r="DX12" s="222">
        <v>216.42000000000002</v>
      </c>
      <c r="DY12" s="222"/>
      <c r="DZ12" s="222">
        <v>24.41</v>
      </c>
      <c r="EA12" s="222"/>
      <c r="EB12" s="222">
        <v>547.49999999999989</v>
      </c>
      <c r="EC12" s="222">
        <v>100.92000000000002</v>
      </c>
      <c r="ED12" s="222">
        <v>1185.77</v>
      </c>
      <c r="EE12" s="222">
        <v>331.03999999999991</v>
      </c>
      <c r="EF12" s="222">
        <v>339.34999999999991</v>
      </c>
      <c r="EG12" s="222">
        <v>415.65000000000009</v>
      </c>
      <c r="EH12" s="222">
        <v>871.05999999999983</v>
      </c>
      <c r="EI12" s="222">
        <v>564.21000000000015</v>
      </c>
      <c r="EJ12" s="222">
        <v>10.54</v>
      </c>
      <c r="EK12" s="222">
        <v>-0.28000000000000003</v>
      </c>
      <c r="EL12" s="222">
        <v>637.65994000000001</v>
      </c>
      <c r="EM12" s="222"/>
      <c r="EN12" s="222">
        <v>246658.68996000008</v>
      </c>
    </row>
    <row r="13" spans="1:144">
      <c r="A13" s="305" t="s">
        <v>303</v>
      </c>
      <c r="B13" s="222"/>
      <c r="C13" s="222">
        <v>0.11</v>
      </c>
      <c r="D13" s="222"/>
      <c r="E13" s="222"/>
      <c r="F13" s="222">
        <v>7.7000000000000037</v>
      </c>
      <c r="G13" s="222"/>
      <c r="H13" s="222"/>
      <c r="I13" s="222"/>
      <c r="J13" s="222"/>
      <c r="K13" s="222">
        <v>40.21</v>
      </c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>
        <v>-2.169999999999999</v>
      </c>
      <c r="AH13" s="222">
        <v>5.9700000000000006</v>
      </c>
      <c r="AI13" s="222"/>
      <c r="AJ13" s="222"/>
      <c r="AK13" s="222">
        <v>-5.2100000000000009</v>
      </c>
      <c r="AL13" s="222"/>
      <c r="AM13" s="222"/>
      <c r="AN13" s="222"/>
      <c r="AO13" s="222"/>
      <c r="AP13" s="222">
        <v>0.12999999999999998</v>
      </c>
      <c r="AQ13" s="222">
        <v>-3.3299999999999974</v>
      </c>
      <c r="AR13" s="222">
        <v>1.9600000000000133</v>
      </c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>
        <v>0.69000000000000006</v>
      </c>
      <c r="BY13" s="222"/>
      <c r="BZ13" s="222"/>
      <c r="CA13" s="222"/>
      <c r="CB13" s="222">
        <v>4.8999999999999995</v>
      </c>
      <c r="CC13" s="222"/>
      <c r="CD13" s="222">
        <v>3.67</v>
      </c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>
        <v>-21.32</v>
      </c>
      <c r="CP13" s="222"/>
      <c r="CQ13" s="222"/>
      <c r="CR13" s="222"/>
      <c r="CS13" s="222"/>
      <c r="CT13" s="222">
        <v>-22.810000000000002</v>
      </c>
      <c r="CU13" s="222"/>
      <c r="CV13" s="222"/>
      <c r="CW13" s="222">
        <v>10.069999999999972</v>
      </c>
      <c r="CX13" s="222">
        <v>-0.02</v>
      </c>
      <c r="CY13" s="222"/>
      <c r="CZ13" s="222"/>
      <c r="DA13" s="222"/>
      <c r="DB13" s="222"/>
      <c r="DC13" s="222"/>
      <c r="DD13" s="222"/>
      <c r="DE13" s="222"/>
      <c r="DF13" s="222"/>
      <c r="DG13" s="222"/>
      <c r="DH13" s="222">
        <v>-0.14999999999999997</v>
      </c>
      <c r="DI13" s="222"/>
      <c r="DJ13" s="222"/>
      <c r="DK13" s="222"/>
      <c r="DL13" s="222"/>
      <c r="DM13" s="222">
        <v>-0.81</v>
      </c>
      <c r="DN13" s="222"/>
      <c r="DO13" s="222"/>
      <c r="DP13" s="222"/>
      <c r="DQ13" s="222"/>
      <c r="DR13" s="222"/>
      <c r="DS13" s="222"/>
      <c r="DT13" s="222"/>
      <c r="DU13" s="222"/>
      <c r="DV13" s="222"/>
      <c r="DW13" s="222"/>
      <c r="DX13" s="222"/>
      <c r="DY13" s="222"/>
      <c r="DZ13" s="222"/>
      <c r="EA13" s="222"/>
      <c r="EB13" s="222"/>
      <c r="EC13" s="222">
        <v>0.41000000000000003</v>
      </c>
      <c r="ED13" s="222"/>
      <c r="EE13" s="222">
        <v>-1.6700000000000048</v>
      </c>
      <c r="EF13" s="222">
        <v>-1.2999999999999985</v>
      </c>
      <c r="EG13" s="222">
        <v>5.8099999999999978</v>
      </c>
      <c r="EH13" s="222">
        <v>-0.13000000000000006</v>
      </c>
      <c r="EI13" s="222"/>
      <c r="EJ13" s="222"/>
      <c r="EK13" s="222"/>
      <c r="EL13" s="222">
        <v>-14910.00016</v>
      </c>
      <c r="EM13" s="222"/>
      <c r="EN13" s="222">
        <v>-14887.29016</v>
      </c>
    </row>
    <row r="14" spans="1:144">
      <c r="A14" s="305" t="s">
        <v>304</v>
      </c>
      <c r="B14" s="222">
        <v>66.44</v>
      </c>
      <c r="C14" s="222">
        <v>2080.44</v>
      </c>
      <c r="D14" s="222">
        <v>19.709999999999997</v>
      </c>
      <c r="E14" s="222">
        <v>148.53</v>
      </c>
      <c r="F14" s="222">
        <v>225.05999999999992</v>
      </c>
      <c r="G14" s="222">
        <v>52.190000000000005</v>
      </c>
      <c r="H14" s="222">
        <v>38.280000000000008</v>
      </c>
      <c r="I14" s="222">
        <v>14.12</v>
      </c>
      <c r="J14" s="222"/>
      <c r="K14" s="222">
        <v>199.51000000000005</v>
      </c>
      <c r="L14" s="222">
        <v>1.83</v>
      </c>
      <c r="M14" s="222">
        <v>90.009999999999991</v>
      </c>
      <c r="N14" s="222"/>
      <c r="O14" s="222"/>
      <c r="P14" s="222">
        <v>76.360000000000028</v>
      </c>
      <c r="Q14" s="222">
        <v>74.560000000000016</v>
      </c>
      <c r="R14" s="222">
        <v>27.279999999999994</v>
      </c>
      <c r="S14" s="222">
        <v>49.169999999999995</v>
      </c>
      <c r="T14" s="222">
        <v>39.160000000000004</v>
      </c>
      <c r="U14" s="222">
        <v>1.68</v>
      </c>
      <c r="V14" s="222">
        <v>24.74</v>
      </c>
      <c r="W14" s="222">
        <v>0.51</v>
      </c>
      <c r="X14" s="222"/>
      <c r="Y14" s="222"/>
      <c r="Z14" s="222"/>
      <c r="AA14" s="222">
        <v>182.89999999999998</v>
      </c>
      <c r="AB14" s="222">
        <v>34.83</v>
      </c>
      <c r="AC14" s="222"/>
      <c r="AD14" s="222"/>
      <c r="AE14" s="222"/>
      <c r="AF14" s="222"/>
      <c r="AG14" s="222">
        <v>6.7899999999999983</v>
      </c>
      <c r="AH14" s="222">
        <v>16.719999999999995</v>
      </c>
      <c r="AI14" s="222">
        <v>0.52</v>
      </c>
      <c r="AJ14" s="222"/>
      <c r="AK14" s="222">
        <v>4.9599999999999991</v>
      </c>
      <c r="AL14" s="222"/>
      <c r="AM14" s="222"/>
      <c r="AN14" s="222"/>
      <c r="AO14" s="222"/>
      <c r="AP14" s="222">
        <v>2.0299999999999998</v>
      </c>
      <c r="AQ14" s="222">
        <v>11.979999999999997</v>
      </c>
      <c r="AR14" s="222">
        <v>22.839999999999996</v>
      </c>
      <c r="AS14" s="222"/>
      <c r="AT14" s="222"/>
      <c r="AU14" s="222">
        <v>1.5</v>
      </c>
      <c r="AV14" s="222">
        <v>50.069999999999993</v>
      </c>
      <c r="AW14" s="222">
        <v>5.87</v>
      </c>
      <c r="AX14" s="222">
        <v>0.02</v>
      </c>
      <c r="AY14" s="222">
        <v>38.019999999999996</v>
      </c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>
        <v>59.499999999999993</v>
      </c>
      <c r="BX14" s="222">
        <v>10.79</v>
      </c>
      <c r="BY14" s="222">
        <v>29.67</v>
      </c>
      <c r="BZ14" s="222">
        <v>3.6399999999999997</v>
      </c>
      <c r="CA14" s="222">
        <v>86.88000000000001</v>
      </c>
      <c r="CB14" s="222">
        <v>35.660000000000004</v>
      </c>
      <c r="CC14" s="222">
        <v>-0.12000000000000108</v>
      </c>
      <c r="CD14" s="222">
        <v>74.850000000000009</v>
      </c>
      <c r="CE14" s="222"/>
      <c r="CF14" s="222"/>
      <c r="CG14" s="222"/>
      <c r="CH14" s="222"/>
      <c r="CI14" s="222">
        <v>25.759999999999998</v>
      </c>
      <c r="CJ14" s="222"/>
      <c r="CK14" s="222"/>
      <c r="CL14" s="222"/>
      <c r="CM14" s="222">
        <v>3.04</v>
      </c>
      <c r="CN14" s="222">
        <v>5.6</v>
      </c>
      <c r="CO14" s="222">
        <v>39.229999999999997</v>
      </c>
      <c r="CP14" s="222"/>
      <c r="CQ14" s="222"/>
      <c r="CR14" s="222"/>
      <c r="CS14" s="222"/>
      <c r="CT14" s="222">
        <v>3.7200000000000006</v>
      </c>
      <c r="CU14" s="222">
        <v>844.73000000000013</v>
      </c>
      <c r="CV14" s="222">
        <v>42.589999999999996</v>
      </c>
      <c r="CW14" s="222">
        <v>56.32</v>
      </c>
      <c r="CX14" s="222">
        <v>-1.31</v>
      </c>
      <c r="CY14" s="222">
        <v>47.97999999999999</v>
      </c>
      <c r="CZ14" s="222">
        <v>2.11</v>
      </c>
      <c r="DA14" s="222">
        <v>66.559999999999988</v>
      </c>
      <c r="DB14" s="222"/>
      <c r="DC14" s="222"/>
      <c r="DD14" s="222">
        <v>1.7700000000000002</v>
      </c>
      <c r="DE14" s="222"/>
      <c r="DF14" s="222">
        <v>0.79</v>
      </c>
      <c r="DG14" s="222">
        <v>5.5500000000000007</v>
      </c>
      <c r="DH14" s="222">
        <v>14.82</v>
      </c>
      <c r="DI14" s="222"/>
      <c r="DJ14" s="222"/>
      <c r="DK14" s="222"/>
      <c r="DL14" s="222">
        <v>0.01</v>
      </c>
      <c r="DM14" s="222">
        <v>2.0000000000000004E-2</v>
      </c>
      <c r="DN14" s="222">
        <v>0.88000000000000012</v>
      </c>
      <c r="DO14" s="222">
        <v>9.6899999999999977</v>
      </c>
      <c r="DP14" s="222"/>
      <c r="DQ14" s="222">
        <v>26.68</v>
      </c>
      <c r="DR14" s="222"/>
      <c r="DS14" s="222"/>
      <c r="DT14" s="222"/>
      <c r="DU14" s="222"/>
      <c r="DV14" s="222">
        <v>43.47</v>
      </c>
      <c r="DW14" s="222">
        <v>106.91999999999999</v>
      </c>
      <c r="DX14" s="222">
        <v>7.7399999999999993</v>
      </c>
      <c r="DY14" s="222"/>
      <c r="DZ14" s="222">
        <v>0.76</v>
      </c>
      <c r="EA14" s="222"/>
      <c r="EB14" s="222">
        <v>31.939999999999998</v>
      </c>
      <c r="EC14" s="222">
        <v>3.8599999999999994</v>
      </c>
      <c r="ED14" s="222">
        <v>40.79</v>
      </c>
      <c r="EE14" s="222">
        <v>7.3699999999999992</v>
      </c>
      <c r="EF14" s="222">
        <v>10.479999999999999</v>
      </c>
      <c r="EG14" s="222">
        <v>9.389999999999997</v>
      </c>
      <c r="EH14" s="222">
        <v>0.22</v>
      </c>
      <c r="EI14" s="222">
        <v>19.630000000000003</v>
      </c>
      <c r="EJ14" s="222"/>
      <c r="EK14" s="222">
        <v>-0.01</v>
      </c>
      <c r="EL14" s="222">
        <v>38.070089999999993</v>
      </c>
      <c r="EM14" s="222"/>
      <c r="EN14" s="222">
        <v>5426.6700900000005</v>
      </c>
    </row>
    <row r="15" spans="1:144">
      <c r="A15" s="305" t="s">
        <v>305</v>
      </c>
      <c r="B15" s="222">
        <v>244.38</v>
      </c>
      <c r="C15" s="222">
        <v>6966.7100000000009</v>
      </c>
      <c r="D15" s="222">
        <v>81.13</v>
      </c>
      <c r="E15" s="222">
        <v>139.89999999999998</v>
      </c>
      <c r="F15" s="222">
        <v>1021.8699999999997</v>
      </c>
      <c r="G15" s="222">
        <v>59.370000000000005</v>
      </c>
      <c r="H15" s="222">
        <v>34.99</v>
      </c>
      <c r="I15" s="222">
        <v>52.239999999999995</v>
      </c>
      <c r="J15" s="222"/>
      <c r="K15" s="222">
        <v>907.95999999999981</v>
      </c>
      <c r="L15" s="222">
        <v>1.94</v>
      </c>
      <c r="M15" s="222">
        <v>332.15999999999991</v>
      </c>
      <c r="N15" s="222"/>
      <c r="O15" s="222"/>
      <c r="P15" s="222">
        <v>272.88</v>
      </c>
      <c r="Q15" s="222">
        <v>296.44000000000005</v>
      </c>
      <c r="R15" s="222">
        <v>100.03000000000003</v>
      </c>
      <c r="S15" s="222">
        <v>178.10000000000002</v>
      </c>
      <c r="T15" s="222">
        <v>162.94999999999999</v>
      </c>
      <c r="U15" s="222">
        <v>7.18</v>
      </c>
      <c r="V15" s="222">
        <v>94.830000000000013</v>
      </c>
      <c r="W15" s="222">
        <v>1.99</v>
      </c>
      <c r="X15" s="222"/>
      <c r="Y15" s="222"/>
      <c r="Z15" s="222"/>
      <c r="AA15" s="222">
        <v>665.35</v>
      </c>
      <c r="AB15" s="222">
        <v>128.57</v>
      </c>
      <c r="AC15" s="222"/>
      <c r="AD15" s="222"/>
      <c r="AE15" s="222"/>
      <c r="AF15" s="222"/>
      <c r="AG15" s="222">
        <v>26.97</v>
      </c>
      <c r="AH15" s="222">
        <v>57.389999999999993</v>
      </c>
      <c r="AI15" s="222">
        <v>2.62</v>
      </c>
      <c r="AJ15" s="222"/>
      <c r="AK15" s="222">
        <v>19.7</v>
      </c>
      <c r="AL15" s="222"/>
      <c r="AM15" s="222"/>
      <c r="AN15" s="222"/>
      <c r="AO15" s="222"/>
      <c r="AP15" s="222">
        <v>8.43</v>
      </c>
      <c r="AQ15" s="222">
        <v>43.610000000000007</v>
      </c>
      <c r="AR15" s="222">
        <v>88.570000000000007</v>
      </c>
      <c r="AS15" s="222"/>
      <c r="AT15" s="222"/>
      <c r="AU15" s="222">
        <v>7.03</v>
      </c>
      <c r="AV15" s="222">
        <v>136.14000000000001</v>
      </c>
      <c r="AW15" s="222">
        <v>27.36</v>
      </c>
      <c r="AX15" s="222">
        <v>0.1</v>
      </c>
      <c r="AY15" s="222">
        <v>139.92000000000002</v>
      </c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>
        <v>213.6</v>
      </c>
      <c r="BX15" s="222">
        <v>35.609999999999992</v>
      </c>
      <c r="BY15" s="222">
        <v>104.83</v>
      </c>
      <c r="BZ15" s="222">
        <v>11.02</v>
      </c>
      <c r="CA15" s="222">
        <v>317.19999999999993</v>
      </c>
      <c r="CB15" s="222">
        <v>130.14999999999995</v>
      </c>
      <c r="CC15" s="222">
        <v>1.5399999999999991</v>
      </c>
      <c r="CD15" s="222">
        <v>269.7</v>
      </c>
      <c r="CE15" s="222"/>
      <c r="CF15" s="222"/>
      <c r="CG15" s="222"/>
      <c r="CH15" s="222"/>
      <c r="CI15" s="222">
        <v>94.85</v>
      </c>
      <c r="CJ15" s="222"/>
      <c r="CK15" s="222"/>
      <c r="CL15" s="222"/>
      <c r="CM15" s="222">
        <v>3.28</v>
      </c>
      <c r="CN15" s="222">
        <v>5.9500000000000011</v>
      </c>
      <c r="CO15" s="222">
        <v>126.33000000000001</v>
      </c>
      <c r="CP15" s="222"/>
      <c r="CQ15" s="222"/>
      <c r="CR15" s="222"/>
      <c r="CS15" s="222"/>
      <c r="CT15" s="222">
        <v>15.9</v>
      </c>
      <c r="CU15" s="222">
        <v>4718.5000000000009</v>
      </c>
      <c r="CV15" s="222">
        <v>135.01999999999998</v>
      </c>
      <c r="CW15" s="222">
        <v>210.94999999999996</v>
      </c>
      <c r="CX15" s="222">
        <v>-0.13</v>
      </c>
      <c r="CY15" s="222">
        <v>175.18</v>
      </c>
      <c r="CZ15" s="222">
        <v>6.3599999999999994</v>
      </c>
      <c r="DA15" s="222">
        <v>244.21999999999997</v>
      </c>
      <c r="DB15" s="222"/>
      <c r="DC15" s="222">
        <v>31.650000000000002</v>
      </c>
      <c r="DD15" s="222">
        <v>169.09002999999998</v>
      </c>
      <c r="DE15" s="222">
        <v>25.92</v>
      </c>
      <c r="DF15" s="222">
        <v>60.589999999999996</v>
      </c>
      <c r="DG15" s="222">
        <v>31.070000000000004</v>
      </c>
      <c r="DH15" s="222">
        <v>153.28999999999996</v>
      </c>
      <c r="DI15" s="222"/>
      <c r="DJ15" s="222"/>
      <c r="DK15" s="222">
        <v>5.4399999999999995</v>
      </c>
      <c r="DL15" s="222">
        <v>13.639999999999999</v>
      </c>
      <c r="DM15" s="222">
        <v>-1.58</v>
      </c>
      <c r="DN15" s="222">
        <v>3.5199999999999996</v>
      </c>
      <c r="DO15" s="222">
        <v>40.200000000000003</v>
      </c>
      <c r="DP15" s="222"/>
      <c r="DQ15" s="222">
        <v>95.280000000000015</v>
      </c>
      <c r="DR15" s="222"/>
      <c r="DS15" s="222"/>
      <c r="DT15" s="222"/>
      <c r="DU15" s="222"/>
      <c r="DV15" s="222">
        <v>154.80999999999995</v>
      </c>
      <c r="DW15" s="222">
        <v>391.95</v>
      </c>
      <c r="DX15" s="222">
        <v>27.050000000000004</v>
      </c>
      <c r="DY15" s="222"/>
      <c r="DZ15" s="222">
        <v>3.37</v>
      </c>
      <c r="EA15" s="222"/>
      <c r="EB15" s="222">
        <v>29.13</v>
      </c>
      <c r="EC15" s="222">
        <v>10.719999999999999</v>
      </c>
      <c r="ED15" s="222">
        <v>152.48999999999998</v>
      </c>
      <c r="EE15" s="222">
        <v>24.99</v>
      </c>
      <c r="EF15" s="222">
        <v>34.52000000000001</v>
      </c>
      <c r="EG15" s="222">
        <v>30.309999999999992</v>
      </c>
      <c r="EH15" s="222">
        <v>146.06999999999996</v>
      </c>
      <c r="EI15" s="222">
        <v>71.959999999999994</v>
      </c>
      <c r="EJ15" s="222">
        <v>2.04</v>
      </c>
      <c r="EK15" s="222">
        <v>-0.04</v>
      </c>
      <c r="EL15" s="222">
        <v>80.939909999999998</v>
      </c>
      <c r="EM15" s="222"/>
      <c r="EN15" s="222">
        <v>20917.289940000013</v>
      </c>
    </row>
    <row r="16" spans="1:144">
      <c r="A16" s="305" t="s">
        <v>306</v>
      </c>
      <c r="B16" s="222">
        <v>32.550000000000004</v>
      </c>
      <c r="C16" s="222">
        <v>12.010000000000002</v>
      </c>
      <c r="D16" s="222">
        <v>2.2799999999999998</v>
      </c>
      <c r="E16" s="222">
        <v>0.5</v>
      </c>
      <c r="F16" s="222">
        <v>70.67</v>
      </c>
      <c r="G16" s="222">
        <v>5.4099999999999993</v>
      </c>
      <c r="H16" s="222"/>
      <c r="I16" s="222">
        <v>6.3599999999999985</v>
      </c>
      <c r="J16" s="222"/>
      <c r="K16" s="222">
        <v>3538.18</v>
      </c>
      <c r="L16" s="222">
        <v>0.05</v>
      </c>
      <c r="M16" s="222">
        <v>44.590000000000011</v>
      </c>
      <c r="N16" s="222"/>
      <c r="O16" s="222"/>
      <c r="P16" s="222">
        <v>38.049999999999997</v>
      </c>
      <c r="Q16" s="222">
        <v>58.510000000000012</v>
      </c>
      <c r="R16" s="222">
        <v>12.780000000000001</v>
      </c>
      <c r="S16" s="222">
        <v>26.3</v>
      </c>
      <c r="T16" s="222">
        <v>6.29</v>
      </c>
      <c r="U16" s="222">
        <v>0.57000000000000006</v>
      </c>
      <c r="V16" s="222">
        <v>9.57</v>
      </c>
      <c r="W16" s="222">
        <v>-0.01</v>
      </c>
      <c r="X16" s="222"/>
      <c r="Y16" s="222"/>
      <c r="Z16" s="222"/>
      <c r="AA16" s="222">
        <v>93.35</v>
      </c>
      <c r="AB16" s="222">
        <v>16.639999999999997</v>
      </c>
      <c r="AC16" s="222"/>
      <c r="AD16" s="222"/>
      <c r="AE16" s="222"/>
      <c r="AF16" s="222"/>
      <c r="AG16" s="222">
        <v>4.8</v>
      </c>
      <c r="AH16" s="222">
        <v>12.809999999999995</v>
      </c>
      <c r="AI16" s="222">
        <v>0.52</v>
      </c>
      <c r="AJ16" s="222"/>
      <c r="AK16" s="222">
        <v>0.85000000000000009</v>
      </c>
      <c r="AL16" s="222"/>
      <c r="AM16" s="222"/>
      <c r="AN16" s="222"/>
      <c r="AO16" s="222"/>
      <c r="AP16" s="222">
        <v>1.9100000000000001</v>
      </c>
      <c r="AQ16" s="222">
        <v>11.23</v>
      </c>
      <c r="AR16" s="222">
        <v>19.459999999999994</v>
      </c>
      <c r="AS16" s="222"/>
      <c r="AT16" s="222"/>
      <c r="AU16" s="222">
        <v>5.3000000000000007</v>
      </c>
      <c r="AV16" s="222">
        <v>22.12</v>
      </c>
      <c r="AW16" s="222">
        <v>0.69000000000000006</v>
      </c>
      <c r="AX16" s="222"/>
      <c r="AY16" s="222">
        <v>18.419999999999998</v>
      </c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>
        <v>28.91</v>
      </c>
      <c r="BX16" s="222">
        <v>5.81</v>
      </c>
      <c r="BY16" s="222">
        <v>13.85</v>
      </c>
      <c r="BZ16" s="222">
        <v>3.5300000000000002</v>
      </c>
      <c r="CA16" s="222">
        <v>43.03</v>
      </c>
      <c r="CB16" s="222">
        <v>21.429999999999996</v>
      </c>
      <c r="CC16" s="222">
        <v>2.02</v>
      </c>
      <c r="CD16" s="222">
        <v>36.719999999999992</v>
      </c>
      <c r="CE16" s="222"/>
      <c r="CF16" s="222"/>
      <c r="CG16" s="222"/>
      <c r="CH16" s="222"/>
      <c r="CI16" s="222">
        <v>12.070000000000002</v>
      </c>
      <c r="CJ16" s="222"/>
      <c r="CK16" s="222"/>
      <c r="CL16" s="222"/>
      <c r="CM16" s="222">
        <v>0.12</v>
      </c>
      <c r="CN16" s="222">
        <v>0.17</v>
      </c>
      <c r="CO16" s="222">
        <v>34.969999999999992</v>
      </c>
      <c r="CP16" s="222"/>
      <c r="CQ16" s="222"/>
      <c r="CR16" s="222"/>
      <c r="CS16" s="222"/>
      <c r="CT16" s="222">
        <v>5.96</v>
      </c>
      <c r="CU16" s="222">
        <v>31.27</v>
      </c>
      <c r="CV16" s="222">
        <v>35.36</v>
      </c>
      <c r="CW16" s="222">
        <v>45.920000000000009</v>
      </c>
      <c r="CX16" s="222">
        <v>-0.1</v>
      </c>
      <c r="CY16" s="222">
        <v>23.46</v>
      </c>
      <c r="CZ16" s="222">
        <v>2.11</v>
      </c>
      <c r="DA16" s="222">
        <v>34.269999999999996</v>
      </c>
      <c r="DB16" s="222"/>
      <c r="DC16" s="222">
        <v>14.41</v>
      </c>
      <c r="DD16" s="222">
        <v>68.820030000000003</v>
      </c>
      <c r="DE16" s="222">
        <v>25.92</v>
      </c>
      <c r="DF16" s="222">
        <v>25.37</v>
      </c>
      <c r="DG16" s="222">
        <v>20.04</v>
      </c>
      <c r="DH16" s="222">
        <v>51.6</v>
      </c>
      <c r="DI16" s="222"/>
      <c r="DJ16" s="222"/>
      <c r="DK16" s="222">
        <v>5.4399999999999995</v>
      </c>
      <c r="DL16" s="222">
        <v>16.57</v>
      </c>
      <c r="DM16" s="222">
        <v>0.03</v>
      </c>
      <c r="DN16" s="222">
        <v>0.03</v>
      </c>
      <c r="DO16" s="222">
        <v>1.5099999999999998</v>
      </c>
      <c r="DP16" s="222"/>
      <c r="DQ16" s="222">
        <v>15.459999999999997</v>
      </c>
      <c r="DR16" s="222"/>
      <c r="DS16" s="222"/>
      <c r="DT16" s="222"/>
      <c r="DU16" s="222"/>
      <c r="DV16" s="222">
        <v>24.159999999999997</v>
      </c>
      <c r="DW16" s="222">
        <v>52.29</v>
      </c>
      <c r="DX16" s="222">
        <v>3.9</v>
      </c>
      <c r="DY16" s="222"/>
      <c r="DZ16" s="222">
        <v>0.35</v>
      </c>
      <c r="EA16" s="222"/>
      <c r="EB16" s="222"/>
      <c r="EC16" s="222">
        <v>3.8599999999999994</v>
      </c>
      <c r="ED16" s="222">
        <v>20.099999999999998</v>
      </c>
      <c r="EE16" s="222">
        <v>6.2700000000000005</v>
      </c>
      <c r="EF16" s="222">
        <v>9.4799999999999986</v>
      </c>
      <c r="EG16" s="222">
        <v>8.7699999999999978</v>
      </c>
      <c r="EH16" s="222">
        <v>49.649999999999984</v>
      </c>
      <c r="EI16" s="222">
        <v>9.99</v>
      </c>
      <c r="EJ16" s="222"/>
      <c r="EK16" s="222">
        <v>-0.01</v>
      </c>
      <c r="EL16" s="222">
        <v>6.8900499999999978</v>
      </c>
      <c r="EM16" s="222"/>
      <c r="EN16" s="222">
        <v>4894.5400800000007</v>
      </c>
    </row>
    <row r="17" spans="1:144">
      <c r="A17" s="305" t="s">
        <v>307</v>
      </c>
      <c r="B17" s="222">
        <v>73426.8</v>
      </c>
      <c r="C17" s="222">
        <v>81199.670000000013</v>
      </c>
      <c r="D17" s="222">
        <v>21744.160000000003</v>
      </c>
      <c r="E17" s="222">
        <v>76887.800000000017</v>
      </c>
      <c r="F17" s="222">
        <v>755708.65999999945</v>
      </c>
      <c r="G17" s="222">
        <v>24380.860000000004</v>
      </c>
      <c r="H17" s="222">
        <v>14976.400000000003</v>
      </c>
      <c r="I17" s="222">
        <v>15593.249999999998</v>
      </c>
      <c r="J17" s="222">
        <v>109572.06</v>
      </c>
      <c r="K17" s="222">
        <v>274726.41000000003</v>
      </c>
      <c r="L17" s="222">
        <v>1524.84</v>
      </c>
      <c r="M17" s="222">
        <v>143262.75000000003</v>
      </c>
      <c r="N17" s="222">
        <v>99569.58</v>
      </c>
      <c r="O17" s="222">
        <v>-1117.1199999999999</v>
      </c>
      <c r="P17" s="222">
        <v>222967.60000000012</v>
      </c>
      <c r="Q17" s="222">
        <v>120789.47</v>
      </c>
      <c r="R17" s="222">
        <v>30157.62</v>
      </c>
      <c r="S17" s="222">
        <v>54364.560000000012</v>
      </c>
      <c r="T17" s="222">
        <v>77223.960009999995</v>
      </c>
      <c r="U17" s="222">
        <v>6219.68</v>
      </c>
      <c r="V17" s="222">
        <v>82806.319999999992</v>
      </c>
      <c r="W17" s="222">
        <v>14951.48</v>
      </c>
      <c r="X17" s="222">
        <v>8090.6</v>
      </c>
      <c r="Y17" s="222">
        <v>212122.89000000004</v>
      </c>
      <c r="Z17" s="222">
        <v>22024.58</v>
      </c>
      <c r="AA17" s="222">
        <v>244355.96000000005</v>
      </c>
      <c r="AB17" s="222">
        <v>38720.71</v>
      </c>
      <c r="AC17" s="222">
        <v>93550.580000000016</v>
      </c>
      <c r="AD17" s="222">
        <v>282690.74</v>
      </c>
      <c r="AE17" s="222">
        <v>58702.859999999993</v>
      </c>
      <c r="AF17" s="222">
        <v>755985.49999999965</v>
      </c>
      <c r="AG17" s="222">
        <v>45167.050000000017</v>
      </c>
      <c r="AH17" s="222">
        <v>59858.460000000006</v>
      </c>
      <c r="AI17" s="222">
        <v>-7207.33</v>
      </c>
      <c r="AJ17" s="222">
        <v>300520.27</v>
      </c>
      <c r="AK17" s="222">
        <v>50069.700000000004</v>
      </c>
      <c r="AL17" s="222">
        <v>438693.79999999993</v>
      </c>
      <c r="AM17" s="222">
        <v>139215.60999999999</v>
      </c>
      <c r="AN17" s="222">
        <v>196304.76999999996</v>
      </c>
      <c r="AO17" s="222">
        <v>53015.17</v>
      </c>
      <c r="AP17" s="222">
        <v>21621.530000000002</v>
      </c>
      <c r="AQ17" s="222">
        <v>184333.21000000008</v>
      </c>
      <c r="AR17" s="222">
        <v>212741.38</v>
      </c>
      <c r="AS17" s="222">
        <v>88229.839999999982</v>
      </c>
      <c r="AT17" s="222">
        <v>143677.62999999998</v>
      </c>
      <c r="AU17" s="222">
        <v>7622.65</v>
      </c>
      <c r="AV17" s="222">
        <v>100542.97999999995</v>
      </c>
      <c r="AW17" s="222">
        <v>162017.29999999999</v>
      </c>
      <c r="AX17" s="222">
        <v>22.26</v>
      </c>
      <c r="AY17" s="222">
        <v>73406.260000000009</v>
      </c>
      <c r="AZ17" s="222">
        <v>46194.169999999984</v>
      </c>
      <c r="BA17" s="222">
        <v>145293.75000000003</v>
      </c>
      <c r="BB17" s="222">
        <v>761.1</v>
      </c>
      <c r="BC17" s="222">
        <v>192390.34000000005</v>
      </c>
      <c r="BD17" s="222">
        <v>127623.23</v>
      </c>
      <c r="BE17" s="222">
        <v>74363.839999999982</v>
      </c>
      <c r="BF17" s="222">
        <v>132941.02000000008</v>
      </c>
      <c r="BG17" s="222">
        <v>196466.37999999998</v>
      </c>
      <c r="BH17" s="222">
        <v>151522.41</v>
      </c>
      <c r="BI17" s="222">
        <v>127512.98000000003</v>
      </c>
      <c r="BJ17" s="222">
        <v>198.69000000000005</v>
      </c>
      <c r="BK17" s="222">
        <v>55160.340000000004</v>
      </c>
      <c r="BL17" s="222">
        <v>8236.1100000000024</v>
      </c>
      <c r="BM17" s="222">
        <v>219921.61000000013</v>
      </c>
      <c r="BN17" s="222">
        <v>530107.44999999972</v>
      </c>
      <c r="BO17" s="222">
        <v>241417.58000000002</v>
      </c>
      <c r="BP17" s="222">
        <v>123819.68000000001</v>
      </c>
      <c r="BQ17" s="222">
        <v>309938.84999999992</v>
      </c>
      <c r="BR17" s="222">
        <v>72625.17</v>
      </c>
      <c r="BS17" s="222">
        <v>71407.660000000018</v>
      </c>
      <c r="BT17" s="222">
        <v>86708.520000000019</v>
      </c>
      <c r="BU17" s="222">
        <v>171400.26</v>
      </c>
      <c r="BV17" s="222">
        <v>141126.52999999997</v>
      </c>
      <c r="BW17" s="222">
        <v>65741.680000000008</v>
      </c>
      <c r="BX17" s="222">
        <v>151454.52999999997</v>
      </c>
      <c r="BY17" s="222">
        <v>32757.120000000006</v>
      </c>
      <c r="BZ17" s="222">
        <v>4027.47</v>
      </c>
      <c r="CA17" s="222">
        <v>96038.919999999984</v>
      </c>
      <c r="CB17" s="222">
        <v>66585.609999999986</v>
      </c>
      <c r="CC17" s="222">
        <v>-87.939999999999529</v>
      </c>
      <c r="CD17" s="222">
        <v>83052.790000000023</v>
      </c>
      <c r="CE17" s="222"/>
      <c r="CF17" s="222"/>
      <c r="CG17" s="222"/>
      <c r="CH17" s="222">
        <v>9030.2099999999991</v>
      </c>
      <c r="CI17" s="222">
        <v>29152.92</v>
      </c>
      <c r="CJ17" s="222">
        <v>517319.57000000007</v>
      </c>
      <c r="CK17" s="222">
        <v>684511.13000000024</v>
      </c>
      <c r="CL17" s="222">
        <v>243779.90999999995</v>
      </c>
      <c r="CM17" s="222">
        <v>234773.68</v>
      </c>
      <c r="CN17" s="222">
        <v>4655.7</v>
      </c>
      <c r="CO17" s="222">
        <v>55391.859999999993</v>
      </c>
      <c r="CP17" s="222">
        <v>188945.44999999998</v>
      </c>
      <c r="CQ17" s="222"/>
      <c r="CR17" s="222">
        <v>61236.339999999982</v>
      </c>
      <c r="CS17" s="222"/>
      <c r="CT17" s="222">
        <v>36996.49</v>
      </c>
      <c r="CU17" s="222">
        <v>44154.07</v>
      </c>
      <c r="CV17" s="222">
        <v>48402.22</v>
      </c>
      <c r="CW17" s="222">
        <v>147068.16000000003</v>
      </c>
      <c r="CX17" s="222">
        <v>-12.809999999999999</v>
      </c>
      <c r="CY17" s="222">
        <v>52529.400000000009</v>
      </c>
      <c r="CZ17" s="222">
        <v>576850.45999999973</v>
      </c>
      <c r="DA17" s="222">
        <v>73612.479999999996</v>
      </c>
      <c r="DB17" s="222"/>
      <c r="DC17" s="222">
        <v>34172.820000000007</v>
      </c>
      <c r="DD17" s="222">
        <v>183065.25002000004</v>
      </c>
      <c r="DE17" s="222">
        <v>27531.94</v>
      </c>
      <c r="DF17" s="222">
        <v>152895.28</v>
      </c>
      <c r="DG17" s="222">
        <v>21511.67</v>
      </c>
      <c r="DH17" s="222">
        <v>157536.94000000015</v>
      </c>
      <c r="DI17" s="222">
        <v>-683.54000000000008</v>
      </c>
      <c r="DJ17" s="222"/>
      <c r="DK17" s="222">
        <v>15211.390000000001</v>
      </c>
      <c r="DL17" s="222">
        <v>14532.45</v>
      </c>
      <c r="DM17" s="222">
        <v>298201.65999999997</v>
      </c>
      <c r="DN17" s="222">
        <v>120288.66999999998</v>
      </c>
      <c r="DO17" s="222">
        <v>39874.97</v>
      </c>
      <c r="DP17" s="222"/>
      <c r="DQ17" s="222">
        <v>29552.639999999999</v>
      </c>
      <c r="DR17" s="222">
        <v>905753.71999999986</v>
      </c>
      <c r="DS17" s="222">
        <v>39804.590000000011</v>
      </c>
      <c r="DT17" s="222">
        <v>151475.75999999995</v>
      </c>
      <c r="DU17" s="222">
        <v>47465.67</v>
      </c>
      <c r="DV17" s="222">
        <v>60373.399999999994</v>
      </c>
      <c r="DW17" s="222">
        <v>123859.82999999999</v>
      </c>
      <c r="DX17" s="222">
        <v>156112.35999999999</v>
      </c>
      <c r="DY17" s="222"/>
      <c r="DZ17" s="222">
        <v>840.43</v>
      </c>
      <c r="EA17" s="222"/>
      <c r="EB17" s="222">
        <v>12479.65</v>
      </c>
      <c r="EC17" s="222">
        <v>96258.83</v>
      </c>
      <c r="ED17" s="222">
        <v>45121.54</v>
      </c>
      <c r="EE17" s="222">
        <v>74026.91</v>
      </c>
      <c r="EF17" s="222">
        <v>46221.479999999996</v>
      </c>
      <c r="EG17" s="222">
        <v>467195.94999999995</v>
      </c>
      <c r="EH17" s="222">
        <v>203560.70999999993</v>
      </c>
      <c r="EI17" s="222">
        <v>21697.5</v>
      </c>
      <c r="EJ17" s="222">
        <v>2256.54</v>
      </c>
      <c r="EK17" s="222">
        <v>-8.99</v>
      </c>
      <c r="EL17" s="222">
        <v>95475.460189999983</v>
      </c>
      <c r="EM17" s="222"/>
      <c r="EN17" s="222">
        <v>16665802.340219991</v>
      </c>
    </row>
    <row r="18" spans="1:144">
      <c r="A18" s="305" t="s">
        <v>310</v>
      </c>
      <c r="B18" s="222">
        <v>66.44</v>
      </c>
      <c r="C18" s="222">
        <v>73.040000000000006</v>
      </c>
      <c r="D18" s="222">
        <v>19.709999999999997</v>
      </c>
      <c r="E18" s="222">
        <v>2.2500000000000004</v>
      </c>
      <c r="F18" s="222">
        <v>176.61999999999995</v>
      </c>
      <c r="G18" s="222">
        <v>5.41</v>
      </c>
      <c r="H18" s="222"/>
      <c r="I18" s="222">
        <v>14.12</v>
      </c>
      <c r="J18" s="222"/>
      <c r="K18" s="222">
        <v>74.970000000000013</v>
      </c>
      <c r="L18" s="222">
        <v>0.16999999999999998</v>
      </c>
      <c r="M18" s="222">
        <v>90.030000000000015</v>
      </c>
      <c r="N18" s="222"/>
      <c r="O18" s="222"/>
      <c r="P18" s="222">
        <v>76.36</v>
      </c>
      <c r="Q18" s="222">
        <v>74.8</v>
      </c>
      <c r="R18" s="222">
        <v>27.279999999999998</v>
      </c>
      <c r="S18" s="222">
        <v>49.17</v>
      </c>
      <c r="T18" s="222">
        <v>39.160000000000004</v>
      </c>
      <c r="U18" s="222">
        <v>1.6800000000000002</v>
      </c>
      <c r="V18" s="222">
        <v>24.739999999999995</v>
      </c>
      <c r="W18" s="222">
        <v>0.51</v>
      </c>
      <c r="X18" s="222"/>
      <c r="Y18" s="222"/>
      <c r="Z18" s="222"/>
      <c r="AA18" s="222">
        <v>184.98</v>
      </c>
      <c r="AB18" s="222">
        <v>34.830000000000005</v>
      </c>
      <c r="AC18" s="222"/>
      <c r="AD18" s="222"/>
      <c r="AE18" s="222"/>
      <c r="AF18" s="222"/>
      <c r="AG18" s="222">
        <v>17.760000000000002</v>
      </c>
      <c r="AH18" s="222">
        <v>27.65</v>
      </c>
      <c r="AI18" s="222">
        <v>0.52</v>
      </c>
      <c r="AJ18" s="222"/>
      <c r="AK18" s="222">
        <v>7.2099999999999982</v>
      </c>
      <c r="AL18" s="222"/>
      <c r="AM18" s="222"/>
      <c r="AN18" s="222"/>
      <c r="AO18" s="222"/>
      <c r="AP18" s="222">
        <v>8.1</v>
      </c>
      <c r="AQ18" s="222">
        <v>46.58</v>
      </c>
      <c r="AR18" s="222">
        <v>83.980000000000018</v>
      </c>
      <c r="AS18" s="222"/>
      <c r="AT18" s="222"/>
      <c r="AU18" s="222">
        <v>0.56000000000000005</v>
      </c>
      <c r="AV18" s="222">
        <v>36.51</v>
      </c>
      <c r="AW18" s="222">
        <v>0.69000000000000006</v>
      </c>
      <c r="AX18" s="222">
        <v>0.55000000000000004</v>
      </c>
      <c r="AY18" s="222">
        <v>36.81</v>
      </c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>
        <v>59.499999999999993</v>
      </c>
      <c r="BX18" s="222">
        <v>10.790000000000001</v>
      </c>
      <c r="BY18" s="222">
        <v>29.669999999999998</v>
      </c>
      <c r="BZ18" s="222">
        <v>3.6399999999999992</v>
      </c>
      <c r="CA18" s="222">
        <v>86.88</v>
      </c>
      <c r="CB18" s="222">
        <v>37.280000000000015</v>
      </c>
      <c r="CC18" s="222">
        <v>-0.12000000000000041</v>
      </c>
      <c r="CD18" s="222">
        <v>75.930000000000035</v>
      </c>
      <c r="CE18" s="222"/>
      <c r="CF18" s="222"/>
      <c r="CG18" s="222"/>
      <c r="CH18" s="222"/>
      <c r="CI18" s="222">
        <v>25.76</v>
      </c>
      <c r="CJ18" s="222"/>
      <c r="CK18" s="222"/>
      <c r="CL18" s="222">
        <v>7659.61</v>
      </c>
      <c r="CM18" s="222">
        <v>0.4</v>
      </c>
      <c r="CN18" s="222">
        <v>0.57000000000000006</v>
      </c>
      <c r="CO18" s="222">
        <v>50.669999999999995</v>
      </c>
      <c r="CP18" s="222">
        <v>10019.810000000001</v>
      </c>
      <c r="CQ18" s="222"/>
      <c r="CR18" s="222"/>
      <c r="CS18" s="222"/>
      <c r="CT18" s="222">
        <v>21.04</v>
      </c>
      <c r="CU18" s="222">
        <v>35.370000000000005</v>
      </c>
      <c r="CV18" s="222">
        <v>42.589999999999996</v>
      </c>
      <c r="CW18" s="222">
        <v>201.97999999999996</v>
      </c>
      <c r="CX18" s="222">
        <v>-0.01</v>
      </c>
      <c r="CY18" s="222">
        <v>47.97999999999999</v>
      </c>
      <c r="CZ18" s="222">
        <v>2.11</v>
      </c>
      <c r="DA18" s="222">
        <v>66.56</v>
      </c>
      <c r="DB18" s="222"/>
      <c r="DC18" s="222"/>
      <c r="DD18" s="222">
        <v>0.18</v>
      </c>
      <c r="DE18" s="222"/>
      <c r="DF18" s="222">
        <v>0.13999999999999999</v>
      </c>
      <c r="DG18" s="222">
        <v>5.5500000000000007</v>
      </c>
      <c r="DH18" s="222">
        <v>5.14</v>
      </c>
      <c r="DI18" s="222"/>
      <c r="DJ18" s="222"/>
      <c r="DK18" s="222"/>
      <c r="DL18" s="222">
        <v>0.13</v>
      </c>
      <c r="DM18" s="222">
        <v>0.21999999999999997</v>
      </c>
      <c r="DN18" s="222">
        <v>0.88</v>
      </c>
      <c r="DO18" s="222">
        <v>9.69</v>
      </c>
      <c r="DP18" s="222"/>
      <c r="DQ18" s="222">
        <v>26.68</v>
      </c>
      <c r="DR18" s="222"/>
      <c r="DS18" s="222"/>
      <c r="DT18" s="222"/>
      <c r="DU18" s="222"/>
      <c r="DV18" s="222">
        <v>43.470000000000006</v>
      </c>
      <c r="DW18" s="222">
        <v>106.92999999999999</v>
      </c>
      <c r="DX18" s="222">
        <v>7.74</v>
      </c>
      <c r="DY18" s="222"/>
      <c r="DZ18" s="222">
        <v>0.76</v>
      </c>
      <c r="EA18" s="222"/>
      <c r="EB18" s="222"/>
      <c r="EC18" s="222">
        <v>4.01</v>
      </c>
      <c r="ED18" s="222">
        <v>40.79</v>
      </c>
      <c r="EE18" s="222">
        <v>27.069999999999997</v>
      </c>
      <c r="EF18" s="222">
        <v>20.319999999999993</v>
      </c>
      <c r="EG18" s="222">
        <v>34.650000000000006</v>
      </c>
      <c r="EH18" s="222">
        <v>0.75</v>
      </c>
      <c r="EI18" s="222">
        <v>19.630000000000006</v>
      </c>
      <c r="EJ18" s="222"/>
      <c r="EK18" s="222">
        <v>-0.01</v>
      </c>
      <c r="EL18" s="222">
        <v>20.609789999999997</v>
      </c>
      <c r="EM18" s="222"/>
      <c r="EN18" s="222">
        <v>20156.529790000008</v>
      </c>
    </row>
    <row r="19" spans="1:144">
      <c r="A19" s="305" t="s">
        <v>311</v>
      </c>
      <c r="B19" s="222">
        <v>66.44</v>
      </c>
      <c r="C19" s="222">
        <v>72.989999999999981</v>
      </c>
      <c r="D19" s="222">
        <v>19.709999999999997</v>
      </c>
      <c r="E19" s="222">
        <v>2.25</v>
      </c>
      <c r="F19" s="222">
        <v>164.67</v>
      </c>
      <c r="G19" s="222">
        <v>5.4099999999999993</v>
      </c>
      <c r="H19" s="222"/>
      <c r="I19" s="222">
        <v>14.12</v>
      </c>
      <c r="J19" s="222"/>
      <c r="K19" s="222">
        <v>506.41999999999985</v>
      </c>
      <c r="L19" s="222">
        <v>0.12999999999999998</v>
      </c>
      <c r="M19" s="222">
        <v>90.03</v>
      </c>
      <c r="N19" s="222"/>
      <c r="O19" s="222"/>
      <c r="P19" s="222">
        <v>76.36</v>
      </c>
      <c r="Q19" s="222">
        <v>74.800000000000026</v>
      </c>
      <c r="R19" s="222">
        <v>27.279999999999998</v>
      </c>
      <c r="S19" s="222">
        <v>49.17</v>
      </c>
      <c r="T19" s="222">
        <v>39.160000000000004</v>
      </c>
      <c r="U19" s="222">
        <v>1.6800000000000002</v>
      </c>
      <c r="V19" s="222">
        <v>24.74</v>
      </c>
      <c r="W19" s="222">
        <v>0.51</v>
      </c>
      <c r="X19" s="222"/>
      <c r="Y19" s="222"/>
      <c r="Z19" s="222"/>
      <c r="AA19" s="222">
        <v>184.35999999999999</v>
      </c>
      <c r="AB19" s="222">
        <v>34.829999999999991</v>
      </c>
      <c r="AC19" s="222"/>
      <c r="AD19" s="222"/>
      <c r="AE19" s="222"/>
      <c r="AF19" s="222"/>
      <c r="AG19" s="222">
        <v>15.239999999999995</v>
      </c>
      <c r="AH19" s="222">
        <v>25.98</v>
      </c>
      <c r="AI19" s="222">
        <v>0.52</v>
      </c>
      <c r="AJ19" s="222"/>
      <c r="AK19" s="222">
        <v>6.4899999999999993</v>
      </c>
      <c r="AL19" s="222"/>
      <c r="AM19" s="222"/>
      <c r="AN19" s="222"/>
      <c r="AO19" s="222"/>
      <c r="AP19" s="222">
        <v>6.7799999999999994</v>
      </c>
      <c r="AQ19" s="222">
        <v>38.94</v>
      </c>
      <c r="AR19" s="222">
        <v>71.200000000000017</v>
      </c>
      <c r="AS19" s="222"/>
      <c r="AT19" s="222"/>
      <c r="AU19" s="222">
        <v>0.38000000000000006</v>
      </c>
      <c r="AV19" s="222">
        <v>36.51</v>
      </c>
      <c r="AW19" s="222">
        <v>0.69000000000000006</v>
      </c>
      <c r="AX19" s="222">
        <v>0.05</v>
      </c>
      <c r="AY19" s="222">
        <v>36.810000000000009</v>
      </c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>
        <v>59.499999999999993</v>
      </c>
      <c r="BX19" s="222">
        <v>10.469999999999999</v>
      </c>
      <c r="BY19" s="222">
        <v>29.669999999999998</v>
      </c>
      <c r="BZ19" s="222">
        <v>3.6400000000000006</v>
      </c>
      <c r="CA19" s="222">
        <v>86.88000000000001</v>
      </c>
      <c r="CB19" s="222">
        <v>39.74</v>
      </c>
      <c r="CC19" s="222">
        <v>-0.12000000000000047</v>
      </c>
      <c r="CD19" s="222">
        <v>74.950000000000017</v>
      </c>
      <c r="CE19" s="222"/>
      <c r="CF19" s="222"/>
      <c r="CG19" s="222"/>
      <c r="CH19" s="222"/>
      <c r="CI19" s="222">
        <v>25.759999999999998</v>
      </c>
      <c r="CJ19" s="222"/>
      <c r="CK19" s="222"/>
      <c r="CL19" s="222">
        <v>7468.14</v>
      </c>
      <c r="CM19" s="222">
        <v>0.33999999999999997</v>
      </c>
      <c r="CN19" s="222">
        <v>0.39</v>
      </c>
      <c r="CO19" s="222">
        <v>47.05</v>
      </c>
      <c r="CP19" s="222">
        <v>6951.48</v>
      </c>
      <c r="CQ19" s="222"/>
      <c r="CR19" s="222"/>
      <c r="CS19" s="222"/>
      <c r="CT19" s="222">
        <v>15.290000000000001</v>
      </c>
      <c r="CU19" s="222">
        <v>35.370000000000005</v>
      </c>
      <c r="CV19" s="222">
        <v>42.589999999999996</v>
      </c>
      <c r="CW19" s="222">
        <v>171.36</v>
      </c>
      <c r="CX19" s="222">
        <v>-0.02</v>
      </c>
      <c r="CY19" s="222">
        <v>47.980000000000004</v>
      </c>
      <c r="CZ19" s="222">
        <v>2.11</v>
      </c>
      <c r="DA19" s="222">
        <v>66.56</v>
      </c>
      <c r="DB19" s="222"/>
      <c r="DC19" s="222"/>
      <c r="DD19" s="222">
        <v>0.12000000000000001</v>
      </c>
      <c r="DE19" s="222"/>
      <c r="DF19" s="222">
        <v>0.13</v>
      </c>
      <c r="DG19" s="222">
        <v>5.55</v>
      </c>
      <c r="DH19" s="222">
        <v>4.4000000000000004</v>
      </c>
      <c r="DI19" s="222"/>
      <c r="DJ19" s="222"/>
      <c r="DK19" s="222"/>
      <c r="DL19" s="222">
        <v>0.09</v>
      </c>
      <c r="DM19" s="222">
        <v>0.19</v>
      </c>
      <c r="DN19" s="222">
        <v>0.88000000000000012</v>
      </c>
      <c r="DO19" s="222">
        <v>9.6899999999999977</v>
      </c>
      <c r="DP19" s="222"/>
      <c r="DQ19" s="222">
        <v>26.68</v>
      </c>
      <c r="DR19" s="222"/>
      <c r="DS19" s="222"/>
      <c r="DT19" s="222"/>
      <c r="DU19" s="222"/>
      <c r="DV19" s="222">
        <v>43.470000000000006</v>
      </c>
      <c r="DW19" s="222">
        <v>106.92999999999999</v>
      </c>
      <c r="DX19" s="222">
        <v>7.7399999999999993</v>
      </c>
      <c r="DY19" s="222"/>
      <c r="DZ19" s="222">
        <v>0.76</v>
      </c>
      <c r="EA19" s="222"/>
      <c r="EB19" s="222"/>
      <c r="EC19" s="222">
        <v>4.05</v>
      </c>
      <c r="ED19" s="222">
        <v>40.789999999999992</v>
      </c>
      <c r="EE19" s="222">
        <v>22.570000000000011</v>
      </c>
      <c r="EF19" s="222">
        <v>18.529999999999998</v>
      </c>
      <c r="EG19" s="222">
        <v>28.95</v>
      </c>
      <c r="EH19" s="222">
        <v>0.73000000000000009</v>
      </c>
      <c r="EI19" s="222">
        <v>19.63</v>
      </c>
      <c r="EJ19" s="222"/>
      <c r="EK19" s="222">
        <v>-0.01</v>
      </c>
      <c r="EL19" s="222">
        <v>20.670020000000001</v>
      </c>
      <c r="EM19" s="222"/>
      <c r="EN19" s="222">
        <v>17236.320020000006</v>
      </c>
    </row>
    <row r="20" spans="1:144" ht="15">
      <c r="A20" s="306" t="s">
        <v>128</v>
      </c>
      <c r="B20" s="307">
        <v>931425.04000000015</v>
      </c>
      <c r="C20" s="307">
        <v>799840.66999999993</v>
      </c>
      <c r="D20" s="307">
        <v>196900.57999999996</v>
      </c>
      <c r="E20" s="307">
        <v>843780.33000000019</v>
      </c>
      <c r="F20" s="307">
        <v>7773515.549999998</v>
      </c>
      <c r="G20" s="307">
        <v>276737.65999999992</v>
      </c>
      <c r="H20" s="307">
        <v>181591.80999999997</v>
      </c>
      <c r="I20" s="307">
        <v>141005.53999999998</v>
      </c>
      <c r="J20" s="307">
        <v>705897.18000000017</v>
      </c>
      <c r="K20" s="307">
        <v>1759766.4600000007</v>
      </c>
      <c r="L20" s="307">
        <v>780680.84000000008</v>
      </c>
      <c r="M20" s="307">
        <v>1358547.8099999998</v>
      </c>
      <c r="N20" s="307">
        <v>675047.69000000006</v>
      </c>
      <c r="O20" s="307">
        <v>-5812.2900199999995</v>
      </c>
      <c r="P20" s="307">
        <v>2005453.1700000002</v>
      </c>
      <c r="Q20" s="307">
        <v>1084537.9400000002</v>
      </c>
      <c r="R20" s="307">
        <v>272722.97000000009</v>
      </c>
      <c r="S20" s="307">
        <v>491902.86000000004</v>
      </c>
      <c r="T20" s="307">
        <v>1077326.8700299996</v>
      </c>
      <c r="U20" s="307">
        <v>47289.200000000004</v>
      </c>
      <c r="V20" s="307">
        <v>1083492.2100000002</v>
      </c>
      <c r="W20" s="307">
        <v>257265.29000000004</v>
      </c>
      <c r="X20" s="307">
        <v>100761.16</v>
      </c>
      <c r="Y20" s="307">
        <v>1368809.26</v>
      </c>
      <c r="Z20" s="307">
        <v>98007.62999999999</v>
      </c>
      <c r="AA20" s="307">
        <v>2223086.67</v>
      </c>
      <c r="AB20" s="307">
        <v>350172.1100000001</v>
      </c>
      <c r="AC20" s="307">
        <v>1223496.0200000003</v>
      </c>
      <c r="AD20" s="307">
        <v>2286530.66</v>
      </c>
      <c r="AE20" s="307">
        <v>685400.96999999986</v>
      </c>
      <c r="AF20" s="307">
        <v>4277569.13</v>
      </c>
      <c r="AG20" s="307">
        <v>511327.13</v>
      </c>
      <c r="AH20" s="307">
        <v>549144.79999999993</v>
      </c>
      <c r="AI20" s="307">
        <v>-35324.520000000004</v>
      </c>
      <c r="AJ20" s="307">
        <v>1907353.9799999997</v>
      </c>
      <c r="AK20" s="307">
        <v>481838.3</v>
      </c>
      <c r="AL20" s="307">
        <v>2849105.6699999995</v>
      </c>
      <c r="AM20" s="307">
        <v>792943.67999999993</v>
      </c>
      <c r="AN20" s="307">
        <v>577432.21</v>
      </c>
      <c r="AO20" s="307">
        <v>402196.56</v>
      </c>
      <c r="AP20" s="307">
        <v>188555.93000000002</v>
      </c>
      <c r="AQ20" s="307">
        <v>1569798.33</v>
      </c>
      <c r="AR20" s="307">
        <v>1910867.3099999998</v>
      </c>
      <c r="AS20" s="307">
        <v>867957.68000000017</v>
      </c>
      <c r="AT20" s="307">
        <v>1074651.3400000001</v>
      </c>
      <c r="AU20" s="307">
        <v>88582.95</v>
      </c>
      <c r="AV20" s="307">
        <v>577256.58000000007</v>
      </c>
      <c r="AW20" s="307">
        <v>730450.10999999987</v>
      </c>
      <c r="AX20" s="307">
        <v>150203.22999999998</v>
      </c>
      <c r="AY20" s="307">
        <v>526430.14000000013</v>
      </c>
      <c r="AZ20" s="307">
        <v>271610.01999999996</v>
      </c>
      <c r="BA20" s="307">
        <v>437543.48</v>
      </c>
      <c r="BB20" s="307">
        <v>612082.23999999987</v>
      </c>
      <c r="BC20" s="307">
        <v>954279.99000000022</v>
      </c>
      <c r="BD20" s="307">
        <v>1304821.3999999999</v>
      </c>
      <c r="BE20" s="307">
        <v>1504468.3500000003</v>
      </c>
      <c r="BF20" s="307">
        <v>826655.78</v>
      </c>
      <c r="BG20" s="307">
        <v>1442830.2299999997</v>
      </c>
      <c r="BH20" s="307">
        <v>924398.7</v>
      </c>
      <c r="BI20" s="307">
        <v>660679.69000000006</v>
      </c>
      <c r="BJ20" s="307">
        <v>1747.2299999999991</v>
      </c>
      <c r="BK20" s="307">
        <v>615731.27</v>
      </c>
      <c r="BL20" s="307">
        <v>1894975.6000000003</v>
      </c>
      <c r="BM20" s="307">
        <v>1885687.33</v>
      </c>
      <c r="BN20" s="307">
        <v>3016500.05</v>
      </c>
      <c r="BO20" s="307">
        <v>1259103.1299999997</v>
      </c>
      <c r="BP20" s="307">
        <v>651415.09000000008</v>
      </c>
      <c r="BQ20" s="307">
        <v>2797025.4899999993</v>
      </c>
      <c r="BR20" s="307">
        <v>249747.94</v>
      </c>
      <c r="BS20" s="307">
        <v>568130.53</v>
      </c>
      <c r="BT20" s="307">
        <v>608256.16000000015</v>
      </c>
      <c r="BU20" s="307">
        <v>1279172.3400000001</v>
      </c>
      <c r="BV20" s="307">
        <v>845294.08999999985</v>
      </c>
      <c r="BW20" s="307">
        <v>718822.38</v>
      </c>
      <c r="BX20" s="307">
        <v>912978.91000000015</v>
      </c>
      <c r="BY20" s="307">
        <v>296531.40999999992</v>
      </c>
      <c r="BZ20" s="307">
        <v>357754.1700000001</v>
      </c>
      <c r="CA20" s="307">
        <v>889394.44</v>
      </c>
      <c r="CB20" s="307">
        <v>609428.30000000016</v>
      </c>
      <c r="CC20" s="307">
        <v>-1221.6400000000021</v>
      </c>
      <c r="CD20" s="307">
        <v>750655.46000000008</v>
      </c>
      <c r="CE20" s="307">
        <v>359909.86999999994</v>
      </c>
      <c r="CF20" s="307">
        <v>993980.0199999999</v>
      </c>
      <c r="CG20" s="307">
        <v>676588.35000000009</v>
      </c>
      <c r="CH20" s="307">
        <v>95383.18</v>
      </c>
      <c r="CI20" s="307">
        <v>303279.06</v>
      </c>
      <c r="CJ20" s="307">
        <v>2900312.8</v>
      </c>
      <c r="CK20" s="307">
        <v>5149955.3999999994</v>
      </c>
      <c r="CL20" s="307">
        <v>1221638.2800199999</v>
      </c>
      <c r="CM20" s="307">
        <v>1015509.4600000002</v>
      </c>
      <c r="CN20" s="307">
        <v>47689.369999999988</v>
      </c>
      <c r="CO20" s="307">
        <v>602870.64000000013</v>
      </c>
      <c r="CP20" s="307">
        <v>952708.46</v>
      </c>
      <c r="CQ20" s="307">
        <v>687596.80000000016</v>
      </c>
      <c r="CR20" s="307">
        <v>298340.51000000007</v>
      </c>
      <c r="CS20" s="307">
        <v>481900.92999999993</v>
      </c>
      <c r="CT20" s="307">
        <v>207961.81</v>
      </c>
      <c r="CU20" s="307">
        <v>430104.25000000006</v>
      </c>
      <c r="CV20" s="307">
        <v>428237.2300000001</v>
      </c>
      <c r="CW20" s="307">
        <v>1266272.1099999996</v>
      </c>
      <c r="CX20" s="307">
        <v>-457.24000000000183</v>
      </c>
      <c r="CY20" s="307">
        <v>476801.95999999996</v>
      </c>
      <c r="CZ20" s="307">
        <v>2959264.2499999991</v>
      </c>
      <c r="DA20" s="307">
        <v>665261.67000000016</v>
      </c>
      <c r="DB20" s="307">
        <v>1.3145040611561853E-13</v>
      </c>
      <c r="DC20" s="307">
        <v>317916.79000000004</v>
      </c>
      <c r="DD20" s="307">
        <v>1690836.8101000006</v>
      </c>
      <c r="DE20" s="307">
        <v>262401.88999999996</v>
      </c>
      <c r="DF20" s="307">
        <v>1410803.83</v>
      </c>
      <c r="DG20" s="307">
        <v>200128.59999999998</v>
      </c>
      <c r="DH20" s="307">
        <v>1688481.1900000002</v>
      </c>
      <c r="DI20" s="307">
        <v>-4721.26</v>
      </c>
      <c r="DJ20" s="307">
        <v>-5.3290705182007514E-15</v>
      </c>
      <c r="DK20" s="307">
        <v>174232.16</v>
      </c>
      <c r="DL20" s="307">
        <v>135214.32</v>
      </c>
      <c r="DM20" s="307">
        <v>2064545.8699999999</v>
      </c>
      <c r="DN20" s="307">
        <v>652517.34999999986</v>
      </c>
      <c r="DO20" s="307">
        <v>780414.93999999959</v>
      </c>
      <c r="DP20" s="307">
        <v>1197889.5100000005</v>
      </c>
      <c r="DQ20" s="307">
        <v>267055.43999999994</v>
      </c>
      <c r="DR20" s="307">
        <v>3557794.09</v>
      </c>
      <c r="DS20" s="307">
        <v>448333.18</v>
      </c>
      <c r="DT20" s="307">
        <v>1518375.03</v>
      </c>
      <c r="DU20" s="307">
        <v>397587.76999999996</v>
      </c>
      <c r="DV20" s="307">
        <v>613666.84</v>
      </c>
      <c r="DW20" s="307">
        <v>1107511.95</v>
      </c>
      <c r="DX20" s="307">
        <v>1119825.4300000002</v>
      </c>
      <c r="DY20" s="307">
        <v>915152.12</v>
      </c>
      <c r="DZ20" s="307">
        <v>7556.88</v>
      </c>
      <c r="EA20" s="307">
        <v>-4266.7</v>
      </c>
      <c r="EB20" s="307">
        <v>755909.3</v>
      </c>
      <c r="EC20" s="307">
        <v>1368220.7900000005</v>
      </c>
      <c r="ED20" s="307">
        <v>407682.60999999981</v>
      </c>
      <c r="EE20" s="307">
        <v>664019.30999999994</v>
      </c>
      <c r="EF20" s="307">
        <v>405268.64999999991</v>
      </c>
      <c r="EG20" s="307">
        <v>3348271.77</v>
      </c>
      <c r="EH20" s="307">
        <v>1943211.54</v>
      </c>
      <c r="EI20" s="307">
        <v>197661.54999999996</v>
      </c>
      <c r="EJ20" s="307">
        <v>20532.870000000003</v>
      </c>
      <c r="EK20" s="307">
        <v>-13933.44</v>
      </c>
      <c r="EL20" s="307">
        <v>300149.22990999994</v>
      </c>
      <c r="EM20" s="307">
        <v>4302.88</v>
      </c>
      <c r="EN20" s="307">
        <v>132361680.22003999</v>
      </c>
    </row>
  </sheetData>
  <pageMargins left="0.7" right="0.7" top="0.75" bottom="0.75" header="0.3" footer="0.3"/>
  <pageSetup orientation="portrait" verticalDpi="0" r:id="rId1"/>
  <headerFooter>
    <oddHeader>&amp;RKY PSC Case No. 2016-00162,
Attachment D to Staff Post Hearing Supp. DR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zoomScale="85" workbookViewId="0">
      <selection sqref="A1:G1"/>
    </sheetView>
  </sheetViews>
  <sheetFormatPr defaultColWidth="10" defaultRowHeight="13.2"/>
  <cols>
    <col min="1" max="1" width="10.21875" style="25" bestFit="1" customWidth="1"/>
    <col min="2" max="2" width="11.6640625" style="4" customWidth="1"/>
    <col min="3" max="3" width="2.6640625" style="2" customWidth="1"/>
    <col min="4" max="4" width="10.21875" style="4" bestFit="1" customWidth="1"/>
    <col min="5" max="5" width="11" style="4" bestFit="1" customWidth="1"/>
    <col min="6" max="6" width="2.6640625" style="4" customWidth="1"/>
    <col min="7" max="7" width="11.21875" style="4" bestFit="1" customWidth="1"/>
    <col min="8" max="8" width="7.88671875" style="5" customWidth="1"/>
    <col min="9" max="9" width="1.6640625" style="5" bestFit="1" customWidth="1"/>
    <col min="10" max="10" width="11.21875" style="2" customWidth="1"/>
    <col min="11" max="11" width="2.44140625" style="2" customWidth="1"/>
    <col min="12" max="14" width="10" style="2"/>
    <col min="15" max="15" width="12.33203125" style="2" customWidth="1"/>
    <col min="16" max="16384" width="10" style="2"/>
  </cols>
  <sheetData>
    <row r="1" spans="1:14" ht="19.2">
      <c r="A1" s="266" t="s">
        <v>0</v>
      </c>
      <c r="B1" s="266"/>
      <c r="C1" s="266"/>
      <c r="D1" s="266"/>
      <c r="E1" s="266"/>
      <c r="F1" s="266"/>
      <c r="G1" s="266"/>
      <c r="H1" s="1"/>
      <c r="I1" s="1"/>
    </row>
    <row r="2" spans="1:14">
      <c r="M2" s="59"/>
    </row>
    <row r="3" spans="1:14">
      <c r="A3" s="267" t="s">
        <v>1</v>
      </c>
      <c r="B3" s="267"/>
      <c r="C3" s="3"/>
      <c r="D3" s="267" t="s">
        <v>2</v>
      </c>
      <c r="E3" s="267"/>
      <c r="M3" s="59"/>
    </row>
    <row r="4" spans="1:14">
      <c r="A4" s="268" t="s">
        <v>4</v>
      </c>
      <c r="B4" s="268"/>
      <c r="D4" s="269" t="s">
        <v>130</v>
      </c>
      <c r="E4" s="269"/>
      <c r="M4" s="59"/>
    </row>
    <row r="5" spans="1:14">
      <c r="A5" s="1"/>
      <c r="B5" s="1"/>
      <c r="D5" s="1"/>
      <c r="E5" s="1"/>
      <c r="M5" s="59"/>
    </row>
    <row r="6" spans="1:14">
      <c r="A6" s="6" t="s">
        <v>5</v>
      </c>
      <c r="B6" s="7" t="s">
        <v>6</v>
      </c>
      <c r="C6" s="8"/>
      <c r="D6" s="6" t="s">
        <v>5</v>
      </c>
      <c r="E6" s="7" t="s">
        <v>6</v>
      </c>
      <c r="F6" s="9"/>
      <c r="G6" s="7" t="s">
        <v>7</v>
      </c>
      <c r="M6" s="59"/>
    </row>
    <row r="7" spans="1:14">
      <c r="A7" s="9" t="s">
        <v>8</v>
      </c>
      <c r="B7" s="9">
        <v>4.8999999999999998E-3</v>
      </c>
      <c r="C7" s="9"/>
      <c r="D7" s="10" t="s">
        <v>8</v>
      </c>
      <c r="E7" s="60">
        <v>4.3E-3</v>
      </c>
      <c r="F7" s="12"/>
      <c r="G7" s="61">
        <f>E7-B7</f>
        <v>-5.9999999999999984E-4</v>
      </c>
      <c r="H7" s="2"/>
      <c r="I7" s="2"/>
      <c r="J7" s="5"/>
      <c r="M7" s="59"/>
    </row>
    <row r="8" spans="1:14">
      <c r="A8" s="9" t="s">
        <v>9</v>
      </c>
      <c r="B8" s="9">
        <v>2.5000000000000001E-2</v>
      </c>
      <c r="C8" s="9"/>
      <c r="D8" s="10" t="s">
        <v>9</v>
      </c>
      <c r="E8" s="60">
        <v>2.0899999999999998E-2</v>
      </c>
      <c r="F8" s="12"/>
      <c r="G8" s="61">
        <f t="shared" ref="G8:G40" si="0">E8-B8</f>
        <v>-4.1000000000000029E-3</v>
      </c>
      <c r="H8" s="2"/>
      <c r="I8" s="2"/>
      <c r="J8" s="5"/>
      <c r="M8" s="59"/>
    </row>
    <row r="9" spans="1:14">
      <c r="A9" s="4" t="s">
        <v>11</v>
      </c>
      <c r="B9" s="4">
        <v>2.9999999999999997E-4</v>
      </c>
      <c r="C9" s="9"/>
      <c r="D9" s="10" t="s">
        <v>11</v>
      </c>
      <c r="E9" s="60">
        <v>2.9999999999999997E-4</v>
      </c>
      <c r="F9" s="12"/>
      <c r="G9" s="61">
        <f t="shared" si="0"/>
        <v>0</v>
      </c>
      <c r="H9" s="2"/>
      <c r="I9" s="2"/>
      <c r="J9" s="5"/>
      <c r="M9" s="59"/>
    </row>
    <row r="10" spans="1:14">
      <c r="A10" s="4" t="s">
        <v>12</v>
      </c>
      <c r="B10" s="4">
        <v>1.4E-3</v>
      </c>
      <c r="C10" s="9"/>
      <c r="D10" s="10" t="s">
        <v>12</v>
      </c>
      <c r="E10" s="60">
        <v>1E-3</v>
      </c>
      <c r="F10" s="2"/>
      <c r="G10" s="61">
        <f t="shared" si="0"/>
        <v>-3.9999999999999996E-4</v>
      </c>
      <c r="H10" s="2"/>
      <c r="I10" s="2"/>
      <c r="M10" s="59"/>
    </row>
    <row r="11" spans="1:14">
      <c r="A11" s="4" t="s">
        <v>13</v>
      </c>
      <c r="B11" s="4">
        <v>3.4700000000000002E-2</v>
      </c>
      <c r="C11" s="9"/>
      <c r="D11" s="10" t="s">
        <v>13</v>
      </c>
      <c r="E11" s="60">
        <v>3.4200000000000001E-2</v>
      </c>
      <c r="F11" s="2"/>
      <c r="G11" s="61">
        <f t="shared" si="0"/>
        <v>-5.0000000000000044E-4</v>
      </c>
      <c r="H11" s="2"/>
      <c r="I11" s="2"/>
      <c r="M11" s="59"/>
    </row>
    <row r="12" spans="1:14">
      <c r="A12" s="4" t="s">
        <v>14</v>
      </c>
      <c r="B12" s="4">
        <v>0.43120000000000003</v>
      </c>
      <c r="C12" s="9"/>
      <c r="D12" s="10" t="s">
        <v>14</v>
      </c>
      <c r="E12" s="60">
        <v>0.43980000000000002</v>
      </c>
      <c r="F12" s="2"/>
      <c r="G12" s="61">
        <f t="shared" si="0"/>
        <v>8.5999999999999965E-3</v>
      </c>
      <c r="H12" s="2"/>
      <c r="I12" s="2"/>
      <c r="M12" s="59"/>
    </row>
    <row r="13" spans="1:14">
      <c r="A13" s="4" t="s">
        <v>15</v>
      </c>
      <c r="B13" s="4">
        <v>2.0799999999999999E-2</v>
      </c>
      <c r="C13" s="9"/>
      <c r="D13" s="10" t="s">
        <v>15</v>
      </c>
      <c r="E13" s="60">
        <v>1.9300000000000001E-2</v>
      </c>
      <c r="F13" s="2"/>
      <c r="G13" s="61">
        <f t="shared" si="0"/>
        <v>-1.4999999999999979E-3</v>
      </c>
      <c r="H13" s="2"/>
      <c r="I13" s="2"/>
      <c r="M13" s="59"/>
    </row>
    <row r="14" spans="1:14">
      <c r="A14" s="4" t="s">
        <v>16</v>
      </c>
      <c r="B14" s="4">
        <v>0.10639999999999999</v>
      </c>
      <c r="C14" s="9"/>
      <c r="D14" s="10" t="s">
        <v>16</v>
      </c>
      <c r="E14" s="60">
        <v>0.1109</v>
      </c>
      <c r="F14" s="2"/>
      <c r="G14" s="61">
        <f t="shared" si="0"/>
        <v>4.500000000000004E-3</v>
      </c>
      <c r="H14" s="2"/>
      <c r="I14" s="2"/>
      <c r="M14" s="59"/>
      <c r="N14" s="5"/>
    </row>
    <row r="15" spans="1:14">
      <c r="A15" s="4" t="s">
        <v>17</v>
      </c>
      <c r="B15" s="4">
        <v>6.4399999999999999E-2</v>
      </c>
      <c r="C15" s="9"/>
      <c r="D15" s="10" t="s">
        <v>17</v>
      </c>
      <c r="E15" s="60">
        <v>6.2399999999999997E-2</v>
      </c>
      <c r="F15" s="2"/>
      <c r="G15" s="61">
        <f t="shared" si="0"/>
        <v>-2.0000000000000018E-3</v>
      </c>
      <c r="H15" s="2"/>
      <c r="I15" s="2"/>
      <c r="M15" s="59"/>
    </row>
    <row r="16" spans="1:14">
      <c r="A16" s="4" t="s">
        <v>18</v>
      </c>
      <c r="B16" s="4">
        <v>8.0000000000000004E-4</v>
      </c>
      <c r="C16" s="9"/>
      <c r="D16" s="10" t="s">
        <v>18</v>
      </c>
      <c r="E16" s="60">
        <v>8.9999999999999998E-4</v>
      </c>
      <c r="F16" s="2"/>
      <c r="G16" s="61">
        <f t="shared" si="0"/>
        <v>9.9999999999999937E-5</v>
      </c>
      <c r="H16" s="2"/>
      <c r="I16" s="2"/>
      <c r="M16" s="59"/>
    </row>
    <row r="17" spans="1:13">
      <c r="A17" s="4" t="s">
        <v>19</v>
      </c>
      <c r="B17" s="4">
        <v>0.1011</v>
      </c>
      <c r="C17" s="9"/>
      <c r="D17" s="10" t="s">
        <v>19</v>
      </c>
      <c r="E17" s="60">
        <v>9.69E-2</v>
      </c>
      <c r="F17" s="2"/>
      <c r="G17" s="61">
        <f t="shared" si="0"/>
        <v>-4.1999999999999954E-3</v>
      </c>
      <c r="H17" s="2"/>
      <c r="I17" s="2"/>
      <c r="M17" s="59"/>
    </row>
    <row r="18" spans="1:13">
      <c r="A18" s="14" t="s">
        <v>20</v>
      </c>
      <c r="B18" s="14">
        <v>4.0000000000000002E-4</v>
      </c>
      <c r="C18" s="15"/>
      <c r="D18" s="10" t="s">
        <v>20</v>
      </c>
      <c r="E18" s="60">
        <v>4.0000000000000002E-4</v>
      </c>
      <c r="F18" s="2"/>
      <c r="G18" s="61">
        <f t="shared" si="0"/>
        <v>0</v>
      </c>
      <c r="H18" s="2"/>
      <c r="I18" s="2"/>
      <c r="L18" s="19"/>
      <c r="M18" s="62"/>
    </row>
    <row r="19" spans="1:13">
      <c r="A19" s="4" t="s">
        <v>21</v>
      </c>
      <c r="B19" s="4">
        <v>9.6000000000000009E-3</v>
      </c>
      <c r="C19" s="9"/>
      <c r="D19" s="10" t="s">
        <v>21</v>
      </c>
      <c r="E19" s="60">
        <v>9.1999999999999998E-3</v>
      </c>
      <c r="F19" s="2"/>
      <c r="G19" s="61">
        <f t="shared" si="0"/>
        <v>-4.0000000000000105E-4</v>
      </c>
      <c r="H19" s="2"/>
      <c r="I19" s="2"/>
      <c r="L19" s="19"/>
      <c r="M19" s="62"/>
    </row>
    <row r="20" spans="1:13" s="19" customFormat="1">
      <c r="A20" s="14" t="s">
        <v>22</v>
      </c>
      <c r="B20" s="14">
        <v>9.6200000000000008E-2</v>
      </c>
      <c r="C20" s="15"/>
      <c r="D20" s="10" t="s">
        <v>22</v>
      </c>
      <c r="E20" s="60">
        <v>8.8700000000000015E-2</v>
      </c>
      <c r="G20" s="61">
        <f t="shared" si="0"/>
        <v>-7.4999999999999928E-3</v>
      </c>
      <c r="M20" s="62"/>
    </row>
    <row r="21" spans="1:13" s="19" customFormat="1">
      <c r="A21" s="14" t="s">
        <v>23</v>
      </c>
      <c r="B21" s="14">
        <v>2.8E-3</v>
      </c>
      <c r="C21" s="15"/>
      <c r="D21" s="17" t="s">
        <v>23</v>
      </c>
      <c r="E21" s="63">
        <v>2.5000000000000001E-3</v>
      </c>
      <c r="G21" s="61">
        <f t="shared" si="0"/>
        <v>-2.9999999999999992E-4</v>
      </c>
      <c r="M21" s="62"/>
    </row>
    <row r="22" spans="1:13" s="19" customFormat="1">
      <c r="A22" s="14" t="s">
        <v>24</v>
      </c>
      <c r="B22" s="14">
        <v>0</v>
      </c>
      <c r="C22" s="15"/>
      <c r="D22" s="17" t="s">
        <v>24</v>
      </c>
      <c r="E22" s="63">
        <v>0</v>
      </c>
      <c r="G22" s="61">
        <f t="shared" si="0"/>
        <v>0</v>
      </c>
      <c r="M22" s="62"/>
    </row>
    <row r="23" spans="1:13" s="19" customFormat="1">
      <c r="A23" s="14" t="s">
        <v>25</v>
      </c>
      <c r="B23" s="14">
        <v>0</v>
      </c>
      <c r="C23" s="15"/>
      <c r="D23" s="64" t="s">
        <v>25</v>
      </c>
      <c r="E23" s="63">
        <v>0</v>
      </c>
      <c r="G23" s="61">
        <f t="shared" si="0"/>
        <v>0</v>
      </c>
      <c r="M23" s="62"/>
    </row>
    <row r="24" spans="1:13" s="19" customFormat="1">
      <c r="A24" s="14" t="s">
        <v>26</v>
      </c>
      <c r="B24" s="14">
        <v>0</v>
      </c>
      <c r="C24" s="15"/>
      <c r="D24" s="64" t="s">
        <v>26</v>
      </c>
      <c r="E24" s="63">
        <v>0</v>
      </c>
      <c r="G24" s="61">
        <f t="shared" si="0"/>
        <v>0</v>
      </c>
      <c r="M24" s="62"/>
    </row>
    <row r="25" spans="1:13" s="19" customFormat="1">
      <c r="A25" s="14" t="s">
        <v>27</v>
      </c>
      <c r="B25" s="14">
        <v>4.0000000000000002E-4</v>
      </c>
      <c r="C25" s="15"/>
      <c r="D25" s="17" t="s">
        <v>27</v>
      </c>
      <c r="E25" s="63">
        <v>2.9999999999999997E-4</v>
      </c>
      <c r="G25" s="61">
        <f t="shared" si="0"/>
        <v>-1.0000000000000005E-4</v>
      </c>
      <c r="M25" s="62"/>
    </row>
    <row r="26" spans="1:13" s="19" customFormat="1">
      <c r="A26" s="14" t="s">
        <v>28</v>
      </c>
      <c r="B26" s="14">
        <v>2.9999999999999997E-4</v>
      </c>
      <c r="C26" s="15"/>
      <c r="D26" s="64" t="s">
        <v>28</v>
      </c>
      <c r="E26" s="63">
        <v>0</v>
      </c>
      <c r="G26" s="61">
        <f t="shared" si="0"/>
        <v>-2.9999999999999997E-4</v>
      </c>
      <c r="M26" s="62"/>
    </row>
    <row r="27" spans="1:13" s="19" customFormat="1">
      <c r="A27" s="14" t="s">
        <v>29</v>
      </c>
      <c r="B27" s="14">
        <v>1.8E-3</v>
      </c>
      <c r="C27" s="15"/>
      <c r="D27" s="17" t="s">
        <v>29</v>
      </c>
      <c r="E27" s="63">
        <v>1.6999999999999999E-3</v>
      </c>
      <c r="G27" s="61">
        <f t="shared" si="0"/>
        <v>-1.0000000000000005E-4</v>
      </c>
      <c r="M27" s="62"/>
    </row>
    <row r="28" spans="1:13" s="19" customFormat="1">
      <c r="A28" s="22" t="s">
        <v>131</v>
      </c>
      <c r="B28" s="14">
        <v>0</v>
      </c>
      <c r="C28" s="15"/>
      <c r="D28" s="17" t="s">
        <v>131</v>
      </c>
      <c r="E28" s="63">
        <v>0</v>
      </c>
      <c r="G28" s="61">
        <f t="shared" si="0"/>
        <v>0</v>
      </c>
      <c r="M28" s="62"/>
    </row>
    <row r="29" spans="1:13" s="19" customFormat="1">
      <c r="A29" s="14" t="s">
        <v>30</v>
      </c>
      <c r="B29" s="14">
        <v>2.0000000000000001E-4</v>
      </c>
      <c r="C29" s="15"/>
      <c r="D29" s="17" t="s">
        <v>30</v>
      </c>
      <c r="E29" s="63">
        <v>2.9999999999999997E-4</v>
      </c>
      <c r="G29" s="61">
        <f t="shared" si="0"/>
        <v>9.9999999999999964E-5</v>
      </c>
    </row>
    <row r="30" spans="1:13" s="19" customFormat="1">
      <c r="A30" s="14" t="s">
        <v>31</v>
      </c>
      <c r="B30" s="14">
        <v>2.9999999999999997E-4</v>
      </c>
      <c r="C30" s="15"/>
      <c r="D30" s="17" t="s">
        <v>31</v>
      </c>
      <c r="E30" s="63">
        <v>2.0000000000000001E-4</v>
      </c>
      <c r="F30" s="21"/>
      <c r="G30" s="61">
        <f t="shared" si="0"/>
        <v>-9.9999999999999964E-5</v>
      </c>
    </row>
    <row r="31" spans="1:13" s="19" customFormat="1">
      <c r="A31" s="14" t="s">
        <v>32</v>
      </c>
      <c r="B31" s="14">
        <v>8.8200000000000001E-2</v>
      </c>
      <c r="C31" s="15"/>
      <c r="D31" s="17" t="s">
        <v>32</v>
      </c>
      <c r="E31" s="63">
        <v>9.6699999999999994E-2</v>
      </c>
      <c r="F31" s="21"/>
      <c r="G31" s="61">
        <f t="shared" si="0"/>
        <v>8.4999999999999937E-3</v>
      </c>
      <c r="L31" s="2"/>
      <c r="M31" s="2"/>
    </row>
    <row r="32" spans="1:13" s="19" customFormat="1">
      <c r="A32" s="14" t="s">
        <v>33</v>
      </c>
      <c r="B32" s="14">
        <v>6.0000000000000001E-3</v>
      </c>
      <c r="C32" s="15"/>
      <c r="D32" s="17" t="s">
        <v>33</v>
      </c>
      <c r="E32" s="63">
        <v>5.4999999999999997E-3</v>
      </c>
      <c r="F32" s="21"/>
      <c r="G32" s="61">
        <f t="shared" si="0"/>
        <v>-5.0000000000000044E-4</v>
      </c>
      <c r="L32" s="2"/>
      <c r="M32" s="2"/>
    </row>
    <row r="33" spans="1:14" s="19" customFormat="1">
      <c r="A33" s="14" t="s">
        <v>34</v>
      </c>
      <c r="B33" s="14">
        <v>0</v>
      </c>
      <c r="C33" s="15"/>
      <c r="D33" s="64" t="s">
        <v>34</v>
      </c>
      <c r="E33" s="63">
        <v>0</v>
      </c>
      <c r="F33" s="21"/>
      <c r="G33" s="61">
        <f t="shared" si="0"/>
        <v>0</v>
      </c>
      <c r="L33" s="2"/>
      <c r="M33" s="2"/>
    </row>
    <row r="34" spans="1:14" s="19" customFormat="1">
      <c r="A34" s="14" t="s">
        <v>35</v>
      </c>
      <c r="B34" s="14">
        <v>0</v>
      </c>
      <c r="C34" s="15"/>
      <c r="D34" s="64" t="s">
        <v>35</v>
      </c>
      <c r="E34" s="63">
        <v>0</v>
      </c>
      <c r="F34" s="23"/>
      <c r="G34" s="61">
        <f t="shared" si="0"/>
        <v>0</v>
      </c>
      <c r="J34" s="21"/>
      <c r="L34" s="2"/>
      <c r="M34" s="2"/>
    </row>
    <row r="35" spans="1:14">
      <c r="A35" s="14" t="s">
        <v>36</v>
      </c>
      <c r="B35" s="14">
        <v>1E-4</v>
      </c>
      <c r="C35" s="9"/>
      <c r="D35" s="64" t="s">
        <v>36</v>
      </c>
      <c r="E35" s="63">
        <v>0</v>
      </c>
      <c r="F35" s="12"/>
      <c r="G35" s="61">
        <f t="shared" si="0"/>
        <v>-1E-4</v>
      </c>
      <c r="H35" s="2"/>
      <c r="I35" s="2"/>
      <c r="J35" s="5"/>
      <c r="M35" s="5"/>
    </row>
    <row r="36" spans="1:14">
      <c r="A36" s="4" t="s">
        <v>37</v>
      </c>
      <c r="B36" s="4">
        <v>1E-4</v>
      </c>
      <c r="C36" s="9"/>
      <c r="D36" s="17" t="s">
        <v>37</v>
      </c>
      <c r="E36" s="63">
        <v>6.9999999999999999E-4</v>
      </c>
      <c r="F36" s="12"/>
      <c r="G36" s="61">
        <f t="shared" si="0"/>
        <v>5.9999999999999995E-4</v>
      </c>
      <c r="H36" s="2"/>
      <c r="I36" s="2"/>
      <c r="J36" s="5"/>
    </row>
    <row r="37" spans="1:14">
      <c r="A37" s="4" t="s">
        <v>38</v>
      </c>
      <c r="B37" s="4">
        <v>1.1999999999999999E-3</v>
      </c>
      <c r="C37" s="9"/>
      <c r="D37" s="17" t="s">
        <v>38</v>
      </c>
      <c r="E37" s="63">
        <v>1.1999999999999999E-3</v>
      </c>
      <c r="F37" s="12"/>
      <c r="G37" s="61">
        <f t="shared" si="0"/>
        <v>0</v>
      </c>
      <c r="H37" s="2"/>
      <c r="I37" s="2"/>
      <c r="J37" s="5"/>
    </row>
    <row r="38" spans="1:14">
      <c r="A38" s="4" t="s">
        <v>39</v>
      </c>
      <c r="B38" s="4">
        <v>6.9999999999999999E-4</v>
      </c>
      <c r="C38" s="9"/>
      <c r="D38" s="17" t="s">
        <v>39</v>
      </c>
      <c r="E38" s="63">
        <v>8.0000000000000004E-4</v>
      </c>
      <c r="F38" s="12"/>
      <c r="G38" s="61">
        <f t="shared" si="0"/>
        <v>1.0000000000000005E-4</v>
      </c>
      <c r="H38" s="2"/>
      <c r="I38" s="2"/>
      <c r="J38" s="5"/>
    </row>
    <row r="39" spans="1:14">
      <c r="A39" s="9" t="s">
        <v>40</v>
      </c>
      <c r="B39" s="9">
        <v>6.9999999999999999E-4</v>
      </c>
      <c r="D39" s="17" t="s">
        <v>40</v>
      </c>
      <c r="E39" s="63">
        <v>8.9999999999999998E-4</v>
      </c>
      <c r="F39" s="9"/>
      <c r="G39" s="61">
        <f t="shared" si="0"/>
        <v>1.9999999999999998E-4</v>
      </c>
      <c r="I39" s="12"/>
      <c r="J39" s="5"/>
    </row>
    <row r="40" spans="1:14">
      <c r="A40" s="65" t="s">
        <v>132</v>
      </c>
      <c r="B40" s="9">
        <v>0</v>
      </c>
      <c r="D40" s="17" t="s">
        <v>132</v>
      </c>
      <c r="E40" s="63">
        <v>0</v>
      </c>
      <c r="G40" s="61">
        <f t="shared" si="0"/>
        <v>0</v>
      </c>
      <c r="I40" s="12"/>
    </row>
    <row r="41" spans="1:14" ht="13.8" thickBot="1">
      <c r="A41" s="24" t="s">
        <v>41</v>
      </c>
      <c r="B41" s="24">
        <f>SUM(B7:B40)</f>
        <v>0.99999999999999989</v>
      </c>
      <c r="D41" s="66" t="s">
        <v>41</v>
      </c>
      <c r="E41" s="67">
        <f>SUM(E7:E40)</f>
        <v>0.99999999999999989</v>
      </c>
      <c r="G41" s="24">
        <f>SUM(G7:G40)</f>
        <v>3.0357660829594124E-18</v>
      </c>
    </row>
    <row r="42" spans="1:14" ht="13.8" thickTop="1">
      <c r="D42" s="10"/>
      <c r="E42" s="68"/>
      <c r="F42" s="2"/>
      <c r="G42" s="25"/>
      <c r="H42" s="2"/>
    </row>
    <row r="43" spans="1:14">
      <c r="D43" s="10"/>
      <c r="E43" s="68"/>
      <c r="F43" s="2"/>
      <c r="G43" s="25"/>
      <c r="H43" s="2"/>
    </row>
    <row r="44" spans="1:14">
      <c r="A44" s="26" t="s">
        <v>42</v>
      </c>
      <c r="B44" s="2" t="s">
        <v>133</v>
      </c>
      <c r="D44" s="10"/>
      <c r="E44" s="68"/>
      <c r="F44" s="2"/>
      <c r="G44" s="25"/>
      <c r="H44" s="2"/>
    </row>
    <row r="45" spans="1:14">
      <c r="A45" s="26"/>
      <c r="B45" s="2" t="s">
        <v>44</v>
      </c>
      <c r="D45" s="10"/>
      <c r="E45" s="68"/>
      <c r="F45" s="2"/>
      <c r="G45" s="25"/>
      <c r="H45" s="2"/>
    </row>
    <row r="46" spans="1:14">
      <c r="A46" s="26"/>
      <c r="B46" s="2" t="s">
        <v>45</v>
      </c>
      <c r="D46" s="9"/>
      <c r="E46" s="9"/>
      <c r="F46" s="2"/>
      <c r="G46" s="25"/>
      <c r="H46" s="2"/>
    </row>
    <row r="47" spans="1:14">
      <c r="A47" s="26" t="s">
        <v>42</v>
      </c>
      <c r="B47" s="2" t="s">
        <v>134</v>
      </c>
      <c r="D47" s="9"/>
      <c r="E47" s="9"/>
      <c r="F47" s="2"/>
      <c r="G47" s="25"/>
      <c r="H47" s="2"/>
    </row>
    <row r="48" spans="1:14" s="5" customFormat="1">
      <c r="A48" s="26"/>
      <c r="B48" s="2" t="s">
        <v>47</v>
      </c>
      <c r="C48" s="2"/>
      <c r="D48" s="69"/>
      <c r="E48" s="69"/>
      <c r="F48" s="2"/>
      <c r="G48" s="25"/>
      <c r="H48" s="2"/>
      <c r="J48" s="2"/>
      <c r="K48" s="2"/>
      <c r="L48" s="2"/>
      <c r="M48" s="2"/>
      <c r="N48" s="2"/>
    </row>
    <row r="49" spans="1:14" s="5" customFormat="1">
      <c r="A49" s="26" t="s">
        <v>42</v>
      </c>
      <c r="B49" s="2" t="s">
        <v>48</v>
      </c>
      <c r="C49" s="2"/>
      <c r="D49" s="2"/>
      <c r="F49" s="2"/>
      <c r="G49" s="25"/>
      <c r="H49" s="2"/>
      <c r="J49" s="2"/>
      <c r="K49" s="2"/>
      <c r="L49" s="2"/>
      <c r="M49" s="2"/>
      <c r="N49" s="2"/>
    </row>
    <row r="50" spans="1:14" s="5" customFormat="1">
      <c r="A50" s="26"/>
      <c r="B50" s="2" t="s">
        <v>49</v>
      </c>
      <c r="C50" s="19"/>
      <c r="D50" s="2"/>
      <c r="F50" s="2"/>
      <c r="G50" s="27"/>
      <c r="H50" s="2"/>
      <c r="J50" s="2"/>
      <c r="K50" s="2"/>
      <c r="L50" s="2"/>
      <c r="M50" s="2"/>
      <c r="N50" s="2"/>
    </row>
    <row r="51" spans="1:14" s="5" customFormat="1">
      <c r="A51" s="26" t="s">
        <v>42</v>
      </c>
      <c r="B51" s="2" t="s">
        <v>50</v>
      </c>
      <c r="C51" s="19"/>
      <c r="D51" s="2"/>
      <c r="F51" s="19"/>
      <c r="G51" s="27"/>
      <c r="H51" s="19"/>
      <c r="J51" s="2"/>
      <c r="K51" s="2"/>
      <c r="L51" s="2"/>
      <c r="M51" s="2"/>
      <c r="N51" s="2"/>
    </row>
    <row r="52" spans="1:14" s="5" customFormat="1">
      <c r="A52" s="26"/>
      <c r="B52" s="2" t="s">
        <v>51</v>
      </c>
      <c r="C52" s="2"/>
      <c r="D52" s="2"/>
      <c r="F52" s="19"/>
      <c r="G52" s="25"/>
      <c r="H52" s="19"/>
      <c r="J52" s="2"/>
      <c r="K52" s="2"/>
      <c r="L52" s="2"/>
      <c r="M52" s="2"/>
      <c r="N52" s="2"/>
    </row>
    <row r="53" spans="1:14" s="5" customFormat="1">
      <c r="A53" s="28" t="s">
        <v>42</v>
      </c>
      <c r="B53" s="19" t="s">
        <v>52</v>
      </c>
      <c r="C53" s="2"/>
      <c r="D53" s="2"/>
      <c r="F53" s="19"/>
      <c r="G53" s="25"/>
      <c r="H53" s="19"/>
      <c r="J53" s="2"/>
      <c r="K53" s="2"/>
      <c r="L53" s="2"/>
      <c r="M53" s="2"/>
      <c r="N53" s="2"/>
    </row>
    <row r="54" spans="1:14" s="5" customFormat="1">
      <c r="A54" s="23"/>
      <c r="B54" s="19" t="s">
        <v>53</v>
      </c>
      <c r="C54" s="2"/>
      <c r="D54" s="2"/>
      <c r="F54" s="19"/>
      <c r="G54" s="25"/>
      <c r="H54" s="19"/>
      <c r="J54" s="2"/>
      <c r="K54" s="2"/>
      <c r="L54" s="2"/>
      <c r="M54" s="2"/>
      <c r="N54" s="2"/>
    </row>
    <row r="55" spans="1:14" s="5" customFormat="1">
      <c r="A55" s="28" t="s">
        <v>42</v>
      </c>
      <c r="B55" s="19" t="s">
        <v>54</v>
      </c>
      <c r="C55" s="2"/>
      <c r="D55" s="2"/>
      <c r="F55" s="19"/>
      <c r="G55" s="25"/>
      <c r="H55" s="19"/>
      <c r="J55" s="2"/>
      <c r="K55" s="2"/>
      <c r="L55" s="2"/>
      <c r="M55" s="2"/>
      <c r="N55" s="2"/>
    </row>
    <row r="56" spans="1:14" s="5" customFormat="1">
      <c r="A56" s="23"/>
      <c r="B56" s="19" t="s">
        <v>55</v>
      </c>
      <c r="C56" s="2"/>
      <c r="D56" s="2"/>
      <c r="F56" s="2"/>
      <c r="G56" s="25"/>
      <c r="H56" s="2"/>
      <c r="J56" s="2"/>
      <c r="K56" s="2"/>
      <c r="L56" s="2"/>
      <c r="M56" s="2"/>
      <c r="N56" s="2"/>
    </row>
    <row r="57" spans="1:14" s="5" customFormat="1">
      <c r="A57" s="28" t="s">
        <v>42</v>
      </c>
      <c r="B57" s="19" t="s">
        <v>56</v>
      </c>
      <c r="C57" s="2"/>
      <c r="D57" s="19"/>
      <c r="E57" s="21"/>
      <c r="F57" s="2"/>
      <c r="G57" s="25"/>
      <c r="H57" s="2"/>
      <c r="J57" s="2"/>
      <c r="K57" s="2"/>
      <c r="L57" s="2"/>
      <c r="M57" s="2"/>
    </row>
    <row r="58" spans="1:14" s="5" customFormat="1">
      <c r="A58" s="23"/>
      <c r="B58" s="19" t="s">
        <v>57</v>
      </c>
      <c r="C58" s="2"/>
      <c r="D58" s="70"/>
      <c r="E58" s="23"/>
      <c r="F58" s="69"/>
      <c r="G58" s="8"/>
      <c r="H58" s="2"/>
      <c r="J58" s="2"/>
      <c r="K58" s="2"/>
      <c r="L58" s="2"/>
      <c r="M58" s="2"/>
    </row>
    <row r="59" spans="1:14" s="5" customFormat="1">
      <c r="A59" s="26" t="s">
        <v>42</v>
      </c>
      <c r="B59" s="2" t="s">
        <v>135</v>
      </c>
      <c r="C59" s="2"/>
      <c r="D59" s="69"/>
      <c r="E59" s="12"/>
      <c r="F59" s="69"/>
      <c r="G59" s="8"/>
      <c r="H59" s="2"/>
      <c r="J59" s="2"/>
      <c r="K59" s="2"/>
      <c r="L59" s="2"/>
      <c r="M59" s="2"/>
    </row>
    <row r="60" spans="1:14" s="5" customFormat="1">
      <c r="A60" s="26"/>
      <c r="B60" s="2" t="s">
        <v>136</v>
      </c>
      <c r="C60" s="2"/>
      <c r="D60" s="69"/>
      <c r="E60" s="12"/>
      <c r="F60" s="69"/>
      <c r="G60" s="8"/>
      <c r="H60" s="2"/>
      <c r="J60" s="2"/>
      <c r="K60" s="2"/>
      <c r="L60" s="2"/>
      <c r="M60" s="2"/>
    </row>
    <row r="61" spans="1:14" s="5" customFormat="1">
      <c r="A61" s="12"/>
      <c r="B61" s="2"/>
      <c r="C61" s="2"/>
      <c r="D61" s="69"/>
      <c r="E61" s="12"/>
      <c r="F61" s="69"/>
      <c r="G61" s="8"/>
      <c r="H61" s="2"/>
      <c r="J61" s="2"/>
      <c r="K61" s="2"/>
      <c r="L61" s="2"/>
      <c r="M61" s="2"/>
    </row>
    <row r="62" spans="1:14" s="5" customFormat="1">
      <c r="A62" s="12"/>
      <c r="B62" s="2"/>
      <c r="C62" s="2"/>
      <c r="D62" s="69"/>
      <c r="E62" s="12"/>
      <c r="F62" s="69"/>
      <c r="G62" s="8"/>
      <c r="H62" s="2"/>
      <c r="J62" s="2"/>
      <c r="K62" s="2"/>
      <c r="L62" s="2"/>
      <c r="M62" s="2"/>
    </row>
    <row r="63" spans="1:14" s="5" customFormat="1">
      <c r="A63" s="12"/>
      <c r="B63" s="2" t="s">
        <v>58</v>
      </c>
      <c r="C63" s="29"/>
      <c r="D63" s="29"/>
      <c r="E63" s="71"/>
      <c r="F63" s="29"/>
      <c r="G63" s="30"/>
      <c r="H63" s="29"/>
      <c r="J63" s="2"/>
      <c r="K63" s="2"/>
      <c r="L63" s="2"/>
      <c r="M63" s="2"/>
    </row>
    <row r="64" spans="1:14" s="5" customFormat="1">
      <c r="A64" s="12"/>
      <c r="B64" s="2"/>
      <c r="C64" s="2"/>
      <c r="D64" s="69"/>
      <c r="E64" s="12"/>
      <c r="F64" s="69"/>
      <c r="G64" s="8"/>
      <c r="H64" s="2"/>
      <c r="J64" s="2"/>
      <c r="K64" s="2"/>
      <c r="L64" s="2"/>
      <c r="M64" s="2"/>
    </row>
    <row r="65" spans="1:8">
      <c r="A65" s="12"/>
      <c r="B65" s="2"/>
      <c r="D65" s="69"/>
      <c r="E65" s="12"/>
      <c r="F65" s="9"/>
      <c r="G65" s="9"/>
    </row>
    <row r="66" spans="1:8">
      <c r="A66" s="12"/>
      <c r="B66" s="2" t="s">
        <v>59</v>
      </c>
      <c r="C66" s="29"/>
      <c r="D66" s="29"/>
      <c r="E66" s="71"/>
      <c r="F66" s="72"/>
      <c r="G66" s="72"/>
      <c r="H66" s="71"/>
    </row>
    <row r="67" spans="1:8">
      <c r="D67" s="69"/>
      <c r="E67" s="12"/>
      <c r="F67" s="9"/>
      <c r="G67" s="9"/>
    </row>
    <row r="68" spans="1:8">
      <c r="D68" s="69"/>
      <c r="E68" s="69"/>
      <c r="F68" s="9"/>
      <c r="G68" s="9"/>
    </row>
    <row r="69" spans="1:8">
      <c r="D69" s="69"/>
      <c r="E69" s="12"/>
      <c r="F69" s="9"/>
      <c r="G69" s="9"/>
    </row>
    <row r="70" spans="1:8">
      <c r="D70" s="69"/>
      <c r="E70" s="12"/>
      <c r="F70" s="9"/>
      <c r="G70" s="9"/>
    </row>
    <row r="71" spans="1:8">
      <c r="D71" s="69"/>
      <c r="E71" s="69"/>
      <c r="F71" s="9"/>
      <c r="G71" s="9"/>
    </row>
    <row r="72" spans="1:8">
      <c r="D72" s="9"/>
      <c r="E72" s="9"/>
      <c r="F72" s="9"/>
      <c r="G72" s="9"/>
    </row>
    <row r="73" spans="1:8">
      <c r="D73" s="9"/>
      <c r="E73" s="9"/>
      <c r="F73" s="9"/>
      <c r="G73" s="9"/>
    </row>
  </sheetData>
  <mergeCells count="5">
    <mergeCell ref="A1:G1"/>
    <mergeCell ref="A3:B3"/>
    <mergeCell ref="D3:E3"/>
    <mergeCell ref="A4:B4"/>
    <mergeCell ref="D4:E4"/>
  </mergeCells>
  <printOptions horizontalCentered="1" verticalCentered="1"/>
  <pageMargins left="0.75" right="0.75" top="1" bottom="1" header="0.5" footer="0.5"/>
  <pageSetup scale="52" fitToWidth="4" orientation="landscape" r:id="rId1"/>
  <headerFooter alignWithMargins="0">
    <oddHeader>&amp;RKY PSC Case No. 2016-00162,
Attachment D to Staff Post Hearing Supp. DR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A37"/>
  <sheetViews>
    <sheetView zoomScale="80" zoomScaleNormal="80" workbookViewId="0"/>
  </sheetViews>
  <sheetFormatPr defaultRowHeight="13.8"/>
  <cols>
    <col min="1" max="1" width="11.88671875" style="77" bestFit="1" customWidth="1"/>
    <col min="2" max="125" width="16.77734375" style="77" customWidth="1"/>
    <col min="126" max="130" width="16.77734375" style="78" customWidth="1"/>
    <col min="131" max="131" width="16.77734375" style="77" customWidth="1"/>
    <col min="132" max="151" width="14.44140625" style="77" bestFit="1" customWidth="1"/>
    <col min="152" max="152" width="14.44140625" style="77" customWidth="1"/>
    <col min="153" max="187" width="14.44140625" style="77" bestFit="1" customWidth="1"/>
    <col min="188" max="188" width="16.6640625" style="77" bestFit="1" customWidth="1"/>
    <col min="189" max="16384" width="8.88671875" style="77"/>
  </cols>
  <sheetData>
    <row r="1" spans="1:131" s="73" customFormat="1">
      <c r="A1" s="73" t="s">
        <v>60</v>
      </c>
      <c r="B1" s="73" t="s">
        <v>61</v>
      </c>
      <c r="D1" s="73" t="s">
        <v>62</v>
      </c>
      <c r="F1" s="73" t="s">
        <v>63</v>
      </c>
      <c r="H1" s="73" t="s">
        <v>64</v>
      </c>
      <c r="J1" s="73" t="s">
        <v>65</v>
      </c>
      <c r="L1" s="73" t="s">
        <v>66</v>
      </c>
      <c r="N1" s="73" t="s">
        <v>67</v>
      </c>
      <c r="P1" s="73" t="s">
        <v>68</v>
      </c>
      <c r="R1" s="73" t="s">
        <v>69</v>
      </c>
      <c r="T1" s="73" t="s">
        <v>70</v>
      </c>
      <c r="V1" s="73" t="s">
        <v>71</v>
      </c>
      <c r="X1" s="73" t="s">
        <v>72</v>
      </c>
      <c r="Z1" s="73" t="s">
        <v>73</v>
      </c>
      <c r="AB1" s="73" t="s">
        <v>75</v>
      </c>
      <c r="AD1" s="73" t="s">
        <v>76</v>
      </c>
      <c r="AF1" s="73" t="s">
        <v>77</v>
      </c>
      <c r="AH1" s="73" t="s">
        <v>78</v>
      </c>
      <c r="AJ1" s="73" t="s">
        <v>79</v>
      </c>
      <c r="AL1" s="73" t="s">
        <v>80</v>
      </c>
      <c r="AN1" s="73" t="s">
        <v>81</v>
      </c>
      <c r="AP1" s="73" t="s">
        <v>82</v>
      </c>
      <c r="AR1" s="73" t="s">
        <v>83</v>
      </c>
      <c r="AT1" s="73" t="s">
        <v>84</v>
      </c>
      <c r="AV1" s="73" t="s">
        <v>85</v>
      </c>
      <c r="AX1" s="73" t="s">
        <v>86</v>
      </c>
      <c r="AZ1" s="73" t="s">
        <v>87</v>
      </c>
      <c r="BB1" s="73" t="s">
        <v>88</v>
      </c>
      <c r="BD1" s="73" t="s">
        <v>89</v>
      </c>
      <c r="BF1" s="73" t="s">
        <v>90</v>
      </c>
      <c r="BH1" s="73" t="s">
        <v>91</v>
      </c>
      <c r="BJ1" s="73" t="s">
        <v>92</v>
      </c>
      <c r="BL1" s="73" t="s">
        <v>93</v>
      </c>
      <c r="BN1" s="73" t="s">
        <v>94</v>
      </c>
      <c r="BP1" s="73" t="s">
        <v>95</v>
      </c>
      <c r="BR1" s="73" t="s">
        <v>96</v>
      </c>
      <c r="BT1" s="73" t="s">
        <v>97</v>
      </c>
      <c r="BV1" s="73" t="s">
        <v>98</v>
      </c>
      <c r="BX1" s="73" t="s">
        <v>99</v>
      </c>
      <c r="BZ1" s="73" t="s">
        <v>100</v>
      </c>
      <c r="CB1" s="73" t="s">
        <v>101</v>
      </c>
      <c r="CD1" s="73" t="s">
        <v>102</v>
      </c>
      <c r="CF1" s="73" t="s">
        <v>103</v>
      </c>
      <c r="CH1" s="73" t="s">
        <v>104</v>
      </c>
      <c r="CJ1" s="73" t="s">
        <v>106</v>
      </c>
      <c r="CL1" s="73" t="s">
        <v>107</v>
      </c>
      <c r="CN1" s="73" t="s">
        <v>108</v>
      </c>
      <c r="CP1" s="73" t="s">
        <v>109</v>
      </c>
      <c r="CR1" s="73" t="s">
        <v>110</v>
      </c>
      <c r="CT1" s="73" t="s">
        <v>111</v>
      </c>
      <c r="CV1" s="73" t="s">
        <v>112</v>
      </c>
      <c r="CX1" s="73" t="s">
        <v>113</v>
      </c>
      <c r="CZ1" s="73" t="s">
        <v>114</v>
      </c>
      <c r="DB1" s="73" t="s">
        <v>115</v>
      </c>
      <c r="DD1" s="73" t="s">
        <v>116</v>
      </c>
      <c r="DF1" s="73" t="s">
        <v>117</v>
      </c>
      <c r="DH1" s="73" t="s">
        <v>118</v>
      </c>
      <c r="DJ1" s="73" t="s">
        <v>119</v>
      </c>
      <c r="DL1" s="73" t="s">
        <v>120</v>
      </c>
      <c r="DN1" s="73" t="s">
        <v>121</v>
      </c>
      <c r="DP1" s="73" t="s">
        <v>122</v>
      </c>
      <c r="DR1" s="73" t="s">
        <v>123</v>
      </c>
      <c r="DT1" s="73" t="s">
        <v>137</v>
      </c>
      <c r="DV1" s="74"/>
      <c r="DW1" s="74"/>
      <c r="DX1" s="74"/>
      <c r="DY1" s="74"/>
      <c r="DZ1" s="74"/>
    </row>
    <row r="2" spans="1:131" s="75" customFormat="1" ht="14.4">
      <c r="A2" s="75" t="s">
        <v>138</v>
      </c>
      <c r="B2" s="75">
        <v>1.6199999999999999E-2</v>
      </c>
      <c r="D2" s="75">
        <v>3.2000000000000002E-3</v>
      </c>
      <c r="F2" s="75">
        <v>2.8899999999999999E-2</v>
      </c>
      <c r="H2" s="75">
        <v>4.0000000000000001E-3</v>
      </c>
      <c r="J2" s="75">
        <v>3.9300000000000002E-2</v>
      </c>
      <c r="L2" s="75">
        <v>2.7000000000000001E-3</v>
      </c>
      <c r="N2" s="75">
        <v>3.3999999999999998E-3</v>
      </c>
      <c r="P2" s="75">
        <v>3.5999999999999999E-3</v>
      </c>
      <c r="R2" s="75">
        <v>1.2999999999999999E-3</v>
      </c>
      <c r="T2" s="75">
        <v>2.2100000000000002E-2</v>
      </c>
      <c r="V2" s="75">
        <v>1.66E-2</v>
      </c>
      <c r="X2" s="75">
        <v>2.7000000000000001E-3</v>
      </c>
      <c r="Z2" s="75">
        <v>9.8599999999999993E-2</v>
      </c>
      <c r="AB2" s="75">
        <v>3.2000000000000002E-3</v>
      </c>
      <c r="AD2" s="75">
        <v>6.8999999999999999E-3</v>
      </c>
      <c r="AF2" s="75">
        <v>1E-3</v>
      </c>
      <c r="AH2" s="75">
        <v>1.4E-2</v>
      </c>
      <c r="AJ2" s="75">
        <v>2.5999999999999999E-3</v>
      </c>
      <c r="AL2" s="75">
        <v>2E-3</v>
      </c>
      <c r="AN2" s="75">
        <v>2.7099999999999999E-2</v>
      </c>
      <c r="AP2" s="75">
        <v>7.4000000000000003E-3</v>
      </c>
      <c r="AR2" s="75">
        <v>1.2999999999999999E-3</v>
      </c>
      <c r="AT2" s="75">
        <v>5.4000000000000003E-3</v>
      </c>
      <c r="AV2" s="75">
        <v>1E-3</v>
      </c>
      <c r="AX2" s="75">
        <v>4.1999999999999997E-3</v>
      </c>
      <c r="AZ2" s="75">
        <v>5.7000000000000002E-3</v>
      </c>
      <c r="BB2" s="75">
        <v>1.2699999999999999E-2</v>
      </c>
      <c r="BD2" s="75">
        <v>7.3000000000000001E-3</v>
      </c>
      <c r="BF2" s="75">
        <v>1.7299999999999999E-2</v>
      </c>
      <c r="BH2" s="75">
        <v>1.1000000000000001E-3</v>
      </c>
      <c r="BJ2" s="75">
        <v>6.4999999999999997E-3</v>
      </c>
      <c r="BL2" s="75">
        <v>1.1299999999999999E-2</v>
      </c>
      <c r="BN2" s="75">
        <v>2.12E-2</v>
      </c>
      <c r="BP2" s="75">
        <v>2.7699999999999999E-2</v>
      </c>
      <c r="BR2" s="75">
        <v>2.6599999999999999E-2</v>
      </c>
      <c r="BT2" s="75">
        <v>3.6400000000000002E-2</v>
      </c>
      <c r="BV2" s="75">
        <v>7.5200000000000003E-2</v>
      </c>
      <c r="BX2" s="75">
        <v>1.44E-2</v>
      </c>
      <c r="BZ2" s="75">
        <v>1.6899999999999998E-2</v>
      </c>
      <c r="CB2" s="75">
        <v>2.5000000000000001E-3</v>
      </c>
      <c r="CD2" s="75">
        <v>2.3999999999999998E-3</v>
      </c>
      <c r="CF2" s="75">
        <v>8.0000000000000002E-3</v>
      </c>
      <c r="CH2" s="75">
        <v>7.4000000000000003E-3</v>
      </c>
      <c r="CJ2" s="75">
        <v>2.4500000000000001E-2</v>
      </c>
      <c r="CL2" s="75">
        <v>3.5200000000000002E-2</v>
      </c>
      <c r="CN2" s="75">
        <v>3.0700000000000002E-2</v>
      </c>
      <c r="CP2" s="75">
        <v>3.5999999999999999E-3</v>
      </c>
      <c r="CR2" s="75">
        <v>4.4699999999999997E-2</v>
      </c>
      <c r="CT2" s="75">
        <v>1E-3</v>
      </c>
      <c r="CV2" s="75">
        <v>1.54E-2</v>
      </c>
      <c r="CX2" s="75">
        <v>8.9999999999999993E-3</v>
      </c>
      <c r="CZ2" s="75">
        <v>2.5999999999999999E-3</v>
      </c>
      <c r="DB2" s="75">
        <v>6.1000000000000004E-3</v>
      </c>
      <c r="DD2" s="75">
        <v>5.0000000000000001E-4</v>
      </c>
      <c r="DF2" s="75">
        <v>1E-3</v>
      </c>
      <c r="DH2" s="75">
        <v>5.5999999999999999E-3</v>
      </c>
      <c r="DJ2" s="75">
        <v>1.1999999999999999E-3</v>
      </c>
      <c r="DL2" s="75">
        <v>8.2000000000000007E-3</v>
      </c>
      <c r="DN2" s="75">
        <v>4.8999999999999998E-3</v>
      </c>
      <c r="DP2" s="75">
        <v>3.5999999999999999E-3</v>
      </c>
      <c r="DR2" s="75">
        <v>2.3E-3</v>
      </c>
      <c r="DT2" s="75">
        <v>1E-3</v>
      </c>
      <c r="DV2" s="76"/>
      <c r="DW2" s="76"/>
      <c r="DX2" s="76"/>
      <c r="DY2" s="76"/>
      <c r="DZ2" s="76"/>
    </row>
    <row r="3" spans="1:131" ht="14.4">
      <c r="DX3" s="79">
        <v>0.8203999999999998</v>
      </c>
    </row>
    <row r="4" spans="1:131">
      <c r="A4" s="80" t="s">
        <v>5</v>
      </c>
      <c r="B4" s="80" t="s">
        <v>61</v>
      </c>
      <c r="C4" s="81"/>
      <c r="D4" s="82" t="s">
        <v>62</v>
      </c>
      <c r="E4" s="81"/>
      <c r="F4" s="82" t="s">
        <v>63</v>
      </c>
      <c r="G4" s="81"/>
      <c r="H4" s="82" t="s">
        <v>64</v>
      </c>
      <c r="I4" s="81"/>
      <c r="J4" s="82" t="s">
        <v>65</v>
      </c>
      <c r="K4" s="81"/>
      <c r="L4" s="82" t="s">
        <v>66</v>
      </c>
      <c r="M4" s="81"/>
      <c r="N4" s="82" t="s">
        <v>67</v>
      </c>
      <c r="O4" s="81"/>
      <c r="P4" s="82" t="s">
        <v>68</v>
      </c>
      <c r="Q4" s="81"/>
      <c r="R4" s="82" t="s">
        <v>69</v>
      </c>
      <c r="S4" s="81"/>
      <c r="T4" s="82" t="s">
        <v>70</v>
      </c>
      <c r="U4" s="81"/>
      <c r="V4" s="82" t="s">
        <v>71</v>
      </c>
      <c r="W4" s="81"/>
      <c r="X4" s="82" t="s">
        <v>72</v>
      </c>
      <c r="Y4" s="81"/>
      <c r="Z4" s="82" t="s">
        <v>73</v>
      </c>
      <c r="AA4" s="81"/>
      <c r="AB4" s="82" t="s">
        <v>75</v>
      </c>
      <c r="AC4" s="81"/>
      <c r="AD4" s="82" t="s">
        <v>76</v>
      </c>
      <c r="AE4" s="81"/>
      <c r="AF4" s="82" t="s">
        <v>77</v>
      </c>
      <c r="AG4" s="81"/>
      <c r="AH4" s="82" t="s">
        <v>78</v>
      </c>
      <c r="AI4" s="81"/>
      <c r="AJ4" s="82" t="s">
        <v>79</v>
      </c>
      <c r="AK4" s="81"/>
      <c r="AL4" s="82" t="s">
        <v>80</v>
      </c>
      <c r="AM4" s="81"/>
      <c r="AN4" s="82" t="s">
        <v>81</v>
      </c>
      <c r="AO4" s="81"/>
      <c r="AP4" s="82" t="s">
        <v>82</v>
      </c>
      <c r="AQ4" s="81"/>
      <c r="AR4" s="82" t="s">
        <v>83</v>
      </c>
      <c r="AS4" s="81"/>
      <c r="AT4" s="82" t="s">
        <v>84</v>
      </c>
      <c r="AU4" s="81"/>
      <c r="AV4" s="82" t="s">
        <v>85</v>
      </c>
      <c r="AW4" s="81"/>
      <c r="AX4" s="82" t="s">
        <v>86</v>
      </c>
      <c r="AY4" s="81"/>
      <c r="AZ4" s="82" t="s">
        <v>87</v>
      </c>
      <c r="BA4" s="81"/>
      <c r="BB4" s="82" t="s">
        <v>88</v>
      </c>
      <c r="BC4" s="81"/>
      <c r="BD4" s="82" t="s">
        <v>89</v>
      </c>
      <c r="BE4" s="81"/>
      <c r="BF4" s="82" t="s">
        <v>90</v>
      </c>
      <c r="BG4" s="81"/>
      <c r="BH4" s="82" t="s">
        <v>91</v>
      </c>
      <c r="BI4" s="81"/>
      <c r="BJ4" s="82" t="s">
        <v>92</v>
      </c>
      <c r="BK4" s="81"/>
      <c r="BL4" s="82" t="s">
        <v>93</v>
      </c>
      <c r="BM4" s="81"/>
      <c r="BN4" s="82" t="s">
        <v>94</v>
      </c>
      <c r="BO4" s="81"/>
      <c r="BP4" s="82" t="s">
        <v>95</v>
      </c>
      <c r="BQ4" s="81"/>
      <c r="BR4" s="82" t="s">
        <v>96</v>
      </c>
      <c r="BS4" s="81"/>
      <c r="BT4" s="82" t="s">
        <v>97</v>
      </c>
      <c r="BU4" s="81"/>
      <c r="BV4" s="82" t="s">
        <v>98</v>
      </c>
      <c r="BW4" s="81"/>
      <c r="BX4" s="82" t="s">
        <v>99</v>
      </c>
      <c r="BY4" s="81"/>
      <c r="BZ4" s="82" t="s">
        <v>100</v>
      </c>
      <c r="CA4" s="81"/>
      <c r="CB4" s="82" t="s">
        <v>101</v>
      </c>
      <c r="CC4" s="81"/>
      <c r="CD4" s="82" t="s">
        <v>102</v>
      </c>
      <c r="CE4" s="81"/>
      <c r="CF4" s="82" t="s">
        <v>103</v>
      </c>
      <c r="CG4" s="81"/>
      <c r="CH4" s="82" t="s">
        <v>104</v>
      </c>
      <c r="CI4" s="81"/>
      <c r="CJ4" s="82" t="s">
        <v>106</v>
      </c>
      <c r="CK4" s="81"/>
      <c r="CL4" s="82" t="s">
        <v>107</v>
      </c>
      <c r="CM4" s="81"/>
      <c r="CN4" s="82" t="s">
        <v>108</v>
      </c>
      <c r="CO4" s="81"/>
      <c r="CP4" s="82" t="s">
        <v>109</v>
      </c>
      <c r="CQ4" s="81"/>
      <c r="CR4" s="82" t="s">
        <v>110</v>
      </c>
      <c r="CS4" s="81"/>
      <c r="CT4" s="82" t="s">
        <v>111</v>
      </c>
      <c r="CU4" s="81"/>
      <c r="CV4" s="82" t="s">
        <v>112</v>
      </c>
      <c r="CW4" s="81"/>
      <c r="CX4" s="82" t="s">
        <v>113</v>
      </c>
      <c r="CY4" s="81"/>
      <c r="CZ4" s="82" t="s">
        <v>114</v>
      </c>
      <c r="DA4" s="81"/>
      <c r="DB4" s="82" t="s">
        <v>115</v>
      </c>
      <c r="DC4" s="81"/>
      <c r="DD4" s="82" t="s">
        <v>116</v>
      </c>
      <c r="DE4" s="81"/>
      <c r="DF4" s="82" t="s">
        <v>117</v>
      </c>
      <c r="DG4" s="81"/>
      <c r="DH4" s="82" t="s">
        <v>118</v>
      </c>
      <c r="DI4" s="81"/>
      <c r="DJ4" s="82" t="s">
        <v>119</v>
      </c>
      <c r="DK4" s="81"/>
      <c r="DL4" s="82" t="s">
        <v>120</v>
      </c>
      <c r="DM4" s="81"/>
      <c r="DN4" s="82" t="s">
        <v>121</v>
      </c>
      <c r="DO4" s="81"/>
      <c r="DP4" s="82" t="s">
        <v>122</v>
      </c>
      <c r="DQ4" s="81"/>
      <c r="DR4" s="82" t="s">
        <v>123</v>
      </c>
      <c r="DS4" s="81"/>
      <c r="DT4" s="82" t="s">
        <v>137</v>
      </c>
      <c r="DU4" s="81"/>
      <c r="DV4" s="83" t="s">
        <v>41</v>
      </c>
      <c r="DW4" s="84" t="s">
        <v>6</v>
      </c>
      <c r="DX4" s="84" t="s">
        <v>125</v>
      </c>
      <c r="DY4" s="84" t="s">
        <v>126</v>
      </c>
      <c r="DZ4" s="84" t="s">
        <v>127</v>
      </c>
      <c r="EA4" s="85" t="s">
        <v>128</v>
      </c>
    </row>
    <row r="5" spans="1:131">
      <c r="A5" s="80" t="s">
        <v>8</v>
      </c>
      <c r="B5" s="86">
        <v>36101.730000000003</v>
      </c>
      <c r="C5" s="87">
        <f>B5*B$2</f>
        <v>584.848026</v>
      </c>
      <c r="D5" s="88">
        <v>3229.4600000000005</v>
      </c>
      <c r="E5" s="87">
        <f>D5*D$2</f>
        <v>10.334272000000002</v>
      </c>
      <c r="F5" s="88">
        <v>371348.75</v>
      </c>
      <c r="G5" s="87">
        <f>F5*F$2</f>
        <v>10731.978874999999</v>
      </c>
      <c r="H5" s="88"/>
      <c r="I5" s="87">
        <f>H5*H$2</f>
        <v>0</v>
      </c>
      <c r="J5" s="88">
        <v>44651.96</v>
      </c>
      <c r="K5" s="87">
        <f>J5*J$2</f>
        <v>1754.822028</v>
      </c>
      <c r="L5" s="88"/>
      <c r="M5" s="87">
        <f>L5*L$2</f>
        <v>0</v>
      </c>
      <c r="N5" s="88">
        <v>392.09</v>
      </c>
      <c r="O5" s="87">
        <f>N5*N$2</f>
        <v>1.3331059999999999</v>
      </c>
      <c r="P5" s="88">
        <v>10398.18</v>
      </c>
      <c r="Q5" s="87">
        <f>P5*P$2</f>
        <v>37.433447999999999</v>
      </c>
      <c r="R5" s="88">
        <v>10885.100000000002</v>
      </c>
      <c r="S5" s="87">
        <f>R5*R$2</f>
        <v>14.150630000000001</v>
      </c>
      <c r="T5" s="88">
        <v>104.45</v>
      </c>
      <c r="U5" s="87">
        <f>T5*T$2</f>
        <v>2.3083450000000001</v>
      </c>
      <c r="V5" s="88">
        <v>36459.120000000003</v>
      </c>
      <c r="W5" s="87">
        <f>V5*V$2</f>
        <v>605.22139200000004</v>
      </c>
      <c r="X5" s="88">
        <v>3974.79</v>
      </c>
      <c r="Y5" s="87">
        <f>X5*X$2</f>
        <v>10.731933</v>
      </c>
      <c r="Z5" s="88"/>
      <c r="AA5" s="87">
        <f>Z5*Z$2</f>
        <v>0</v>
      </c>
      <c r="AB5" s="88">
        <v>3.33</v>
      </c>
      <c r="AC5" s="87">
        <f>AB5*AB$2</f>
        <v>1.0656000000000001E-2</v>
      </c>
      <c r="AD5" s="88"/>
      <c r="AE5" s="87">
        <f>AD5*AD$2</f>
        <v>0</v>
      </c>
      <c r="AF5" s="88">
        <v>1628.4799999999998</v>
      </c>
      <c r="AG5" s="87">
        <f>AF5*AF$2</f>
        <v>1.6284799999999999</v>
      </c>
      <c r="AH5" s="88"/>
      <c r="AI5" s="87">
        <f>AH5*AH$2</f>
        <v>0</v>
      </c>
      <c r="AJ5" s="88">
        <v>-7.01</v>
      </c>
      <c r="AK5" s="87">
        <f>AJ5*AJ$2</f>
        <v>-1.8225999999999999E-2</v>
      </c>
      <c r="AL5" s="88">
        <v>2791.47</v>
      </c>
      <c r="AM5" s="87">
        <f>AL5*AL$2</f>
        <v>5.5829399999999998</v>
      </c>
      <c r="AN5" s="88">
        <v>1738.52</v>
      </c>
      <c r="AO5" s="87">
        <f>AN5*AN$2</f>
        <v>47.113892</v>
      </c>
      <c r="AP5" s="88">
        <v>565.81999999999994</v>
      </c>
      <c r="AQ5" s="87">
        <f>AP5*AP$2</f>
        <v>4.187068</v>
      </c>
      <c r="AR5" s="88"/>
      <c r="AS5" s="87">
        <f>AR5*AR$2</f>
        <v>0</v>
      </c>
      <c r="AT5" s="88">
        <v>1964.7299999999998</v>
      </c>
      <c r="AU5" s="87">
        <f>AT5*AT$2</f>
        <v>10.609541999999999</v>
      </c>
      <c r="AV5" s="88"/>
      <c r="AW5" s="87">
        <f>AV5*AV$2</f>
        <v>0</v>
      </c>
      <c r="AX5" s="88"/>
      <c r="AY5" s="87">
        <f>AX5*AX$2</f>
        <v>0</v>
      </c>
      <c r="AZ5" s="88"/>
      <c r="BA5" s="87">
        <f>AZ5*AZ$2</f>
        <v>0</v>
      </c>
      <c r="BB5" s="88"/>
      <c r="BC5" s="87">
        <f>BB5*BB$2</f>
        <v>0</v>
      </c>
      <c r="BD5" s="88"/>
      <c r="BE5" s="87">
        <f>BD5*BD$2</f>
        <v>0</v>
      </c>
      <c r="BF5" s="88"/>
      <c r="BG5" s="87">
        <f>BF5*BF$2</f>
        <v>0</v>
      </c>
      <c r="BH5" s="88"/>
      <c r="BI5" s="87">
        <f>BH5*BH$2</f>
        <v>0</v>
      </c>
      <c r="BJ5" s="88">
        <v>11420.55</v>
      </c>
      <c r="BK5" s="87">
        <f>BJ5*BJ$2</f>
        <v>74.233574999999988</v>
      </c>
      <c r="BL5" s="88">
        <v>13143.23</v>
      </c>
      <c r="BM5" s="87">
        <f>BL5*BL$2</f>
        <v>148.51849899999999</v>
      </c>
      <c r="BN5" s="88"/>
      <c r="BO5" s="87">
        <f>BN5*BN$2</f>
        <v>0</v>
      </c>
      <c r="BP5" s="88"/>
      <c r="BQ5" s="87">
        <f>BP5*BP$2</f>
        <v>0</v>
      </c>
      <c r="BR5" s="88"/>
      <c r="BS5" s="87">
        <f>BR5*BR$2</f>
        <v>0</v>
      </c>
      <c r="BT5" s="88">
        <v>58.8</v>
      </c>
      <c r="BU5" s="87">
        <f>BT5*BT$2</f>
        <v>2.14032</v>
      </c>
      <c r="BV5" s="88">
        <v>159.19000000000003</v>
      </c>
      <c r="BW5" s="87">
        <f>BV5*BV$2</f>
        <v>11.971088000000002</v>
      </c>
      <c r="BX5" s="88">
        <v>171.9</v>
      </c>
      <c r="BY5" s="87">
        <f>BX5*BX$2</f>
        <v>2.4753600000000002</v>
      </c>
      <c r="BZ5" s="88">
        <v>69283.570000000007</v>
      </c>
      <c r="CA5" s="87">
        <f>BZ5*BZ$2</f>
        <v>1170.892333</v>
      </c>
      <c r="CB5" s="88">
        <v>23575.899999999998</v>
      </c>
      <c r="CC5" s="87">
        <f>CB5*CB$2</f>
        <v>58.939749999999997</v>
      </c>
      <c r="CD5" s="88"/>
      <c r="CE5" s="87">
        <f>CD5*CD$2</f>
        <v>0</v>
      </c>
      <c r="CF5" s="88">
        <v>1848.67</v>
      </c>
      <c r="CG5" s="87">
        <f>CF5*CF$2</f>
        <v>14.78936</v>
      </c>
      <c r="CH5" s="88">
        <v>4681.03</v>
      </c>
      <c r="CI5" s="87">
        <f>CH5*CH$2</f>
        <v>34.639622000000003</v>
      </c>
      <c r="CJ5" s="88">
        <v>1581.53</v>
      </c>
      <c r="CK5" s="87">
        <f>CJ5*CJ$2</f>
        <v>38.747484999999998</v>
      </c>
      <c r="CL5" s="88">
        <v>1485.9699999999998</v>
      </c>
      <c r="CM5" s="87">
        <f>CL5*CL$2</f>
        <v>52.306143999999996</v>
      </c>
      <c r="CN5" s="88">
        <v>142.6</v>
      </c>
      <c r="CO5" s="87">
        <f>CN5*CN$2</f>
        <v>4.3778199999999998</v>
      </c>
      <c r="CP5" s="88">
        <v>250.18</v>
      </c>
      <c r="CQ5" s="87">
        <f>CP5*CP$2</f>
        <v>0.900648</v>
      </c>
      <c r="CR5" s="88"/>
      <c r="CS5" s="87">
        <f>CR5*CR$2</f>
        <v>0</v>
      </c>
      <c r="CT5" s="88"/>
      <c r="CU5" s="87">
        <f>CT5*CT$2</f>
        <v>0</v>
      </c>
      <c r="CV5" s="88">
        <v>15512.699999999999</v>
      </c>
      <c r="CW5" s="87">
        <f>CV5*CV$2</f>
        <v>238.89558</v>
      </c>
      <c r="CX5" s="88">
        <v>12400.860000000002</v>
      </c>
      <c r="CY5" s="87">
        <f>CX5*CX$2</f>
        <v>111.60774000000001</v>
      </c>
      <c r="CZ5" s="88">
        <v>9.33</v>
      </c>
      <c r="DA5" s="87">
        <f>CZ5*CZ$2</f>
        <v>2.4257999999999998E-2</v>
      </c>
      <c r="DB5" s="88">
        <v>10889.73</v>
      </c>
      <c r="DC5" s="87">
        <f>DB5*DB$2</f>
        <v>66.427352999999997</v>
      </c>
      <c r="DD5" s="88">
        <v>315.77</v>
      </c>
      <c r="DE5" s="87">
        <f>DD5*DD$2</f>
        <v>0.157885</v>
      </c>
      <c r="DF5" s="88">
        <v>234.71</v>
      </c>
      <c r="DG5" s="87">
        <f>DF5*DF$2</f>
        <v>0.23471</v>
      </c>
      <c r="DH5" s="88">
        <v>14227.139999999998</v>
      </c>
      <c r="DI5" s="87">
        <f>DH5*DH$2</f>
        <v>79.671983999999981</v>
      </c>
      <c r="DJ5" s="88">
        <v>11.05</v>
      </c>
      <c r="DK5" s="87">
        <f>DJ5*DJ$2</f>
        <v>1.3259999999999999E-2</v>
      </c>
      <c r="DL5" s="88">
        <v>583.74000000000012</v>
      </c>
      <c r="DM5" s="87">
        <f>DL5*DL$2</f>
        <v>4.7866680000000015</v>
      </c>
      <c r="DN5" s="88">
        <v>8331.27</v>
      </c>
      <c r="DO5" s="87">
        <f>DN5*DN$2</f>
        <v>40.823222999999999</v>
      </c>
      <c r="DP5" s="88">
        <v>29900.03</v>
      </c>
      <c r="DQ5" s="87">
        <f>DP5*DP$2</f>
        <v>107.640108</v>
      </c>
      <c r="DR5" s="88"/>
      <c r="DS5" s="87">
        <f>DR5*DR$2</f>
        <v>0</v>
      </c>
      <c r="DT5" s="88"/>
      <c r="DU5" s="87">
        <f>DT5*DT$2</f>
        <v>0</v>
      </c>
      <c r="DV5" s="89">
        <f>SUM(B5:DU5)-EA5</f>
        <v>16087.491180000361</v>
      </c>
      <c r="DW5" s="90">
        <f t="shared" ref="DW5:DW36" si="0">DV5/$DV$37</f>
        <v>5.1845656574265936E-3</v>
      </c>
      <c r="DX5" s="90">
        <f>$DX$3*DW5</f>
        <v>4.2534176653527761E-3</v>
      </c>
      <c r="DY5" s="89"/>
      <c r="DZ5" s="91">
        <f>ROUND(SUM(DX5:DY5),4)</f>
        <v>4.3E-3</v>
      </c>
      <c r="EA5" s="92">
        <v>746450.42</v>
      </c>
    </row>
    <row r="6" spans="1:131">
      <c r="A6" s="93" t="s">
        <v>9</v>
      </c>
      <c r="B6" s="94">
        <v>120992.54</v>
      </c>
      <c r="C6" s="87">
        <f t="shared" ref="C6:E36" si="1">B6*B$2</f>
        <v>1960.0791479999998</v>
      </c>
      <c r="D6" s="95">
        <v>47367.049999999996</v>
      </c>
      <c r="E6" s="87">
        <f t="shared" si="1"/>
        <v>151.57455999999999</v>
      </c>
      <c r="F6" s="95">
        <v>961304.2899999998</v>
      </c>
      <c r="G6" s="87">
        <f t="shared" ref="G6:G36" si="2">F6*F$2</f>
        <v>27781.693980999993</v>
      </c>
      <c r="H6" s="95"/>
      <c r="I6" s="87">
        <f t="shared" ref="I6:I36" si="3">H6*H$2</f>
        <v>0</v>
      </c>
      <c r="J6" s="95">
        <v>260315.55</v>
      </c>
      <c r="K6" s="87">
        <f t="shared" ref="K6:K36" si="4">J6*J$2</f>
        <v>10230.401115000001</v>
      </c>
      <c r="L6" s="95"/>
      <c r="M6" s="87">
        <f t="shared" ref="M6:M36" si="5">L6*L$2</f>
        <v>0</v>
      </c>
      <c r="N6" s="95">
        <v>1587.25</v>
      </c>
      <c r="O6" s="87">
        <f t="shared" ref="O6:O36" si="6">N6*N$2</f>
        <v>5.3966499999999993</v>
      </c>
      <c r="P6" s="95">
        <v>48372.850000000006</v>
      </c>
      <c r="Q6" s="87">
        <f t="shared" ref="Q6:Q36" si="7">P6*P$2</f>
        <v>174.14226000000002</v>
      </c>
      <c r="R6" s="95">
        <v>35227.450000000004</v>
      </c>
      <c r="S6" s="87">
        <f t="shared" ref="S6:S36" si="8">R6*R$2</f>
        <v>45.795685000000006</v>
      </c>
      <c r="T6" s="95">
        <v>363.06</v>
      </c>
      <c r="U6" s="87">
        <f t="shared" ref="U6:U36" si="9">T6*T$2</f>
        <v>8.0236260000000001</v>
      </c>
      <c r="V6" s="95">
        <v>254266.88999999996</v>
      </c>
      <c r="W6" s="87">
        <f t="shared" ref="W6:W36" si="10">V6*V$2</f>
        <v>4220.8303739999992</v>
      </c>
      <c r="X6" s="95">
        <v>46547.69</v>
      </c>
      <c r="Y6" s="87">
        <f t="shared" ref="Y6:Y36" si="11">X6*X$2</f>
        <v>125.67876300000002</v>
      </c>
      <c r="Z6" s="95"/>
      <c r="AA6" s="87">
        <f t="shared" ref="AA6:AC21" si="12">Z6*Z$2</f>
        <v>0</v>
      </c>
      <c r="AB6" s="95">
        <v>11.15</v>
      </c>
      <c r="AC6" s="87">
        <f t="shared" si="12"/>
        <v>3.5680000000000003E-2</v>
      </c>
      <c r="AD6" s="95"/>
      <c r="AE6" s="87">
        <f t="shared" ref="AE6:AE36" si="13">AD6*AD$2</f>
        <v>0</v>
      </c>
      <c r="AF6" s="95">
        <v>7871.93</v>
      </c>
      <c r="AG6" s="87">
        <f t="shared" ref="AG6:AG36" si="14">AF6*AF$2</f>
        <v>7.8719300000000008</v>
      </c>
      <c r="AH6" s="95">
        <v>4895.1999999999989</v>
      </c>
      <c r="AI6" s="87">
        <f t="shared" ref="AI6:AI36" si="15">AH6*AH$2</f>
        <v>68.53279999999998</v>
      </c>
      <c r="AJ6" s="95">
        <v>4976.1100000000006</v>
      </c>
      <c r="AK6" s="87">
        <f t="shared" ref="AK6:AK36" si="16">AJ6*AJ$2</f>
        <v>12.937886000000001</v>
      </c>
      <c r="AL6" s="95">
        <v>16707.95</v>
      </c>
      <c r="AM6" s="87">
        <f t="shared" ref="AM6:AM36" si="17">AL6*AL$2</f>
        <v>33.415900000000001</v>
      </c>
      <c r="AN6" s="95">
        <v>11135.249999999998</v>
      </c>
      <c r="AO6" s="87">
        <f t="shared" ref="AO6:AO36" si="18">AN6*AN$2</f>
        <v>301.76527499999992</v>
      </c>
      <c r="AP6" s="95">
        <v>3655.89</v>
      </c>
      <c r="AQ6" s="87">
        <f t="shared" ref="AQ6:AQ36" si="19">AP6*AP$2</f>
        <v>27.053585999999999</v>
      </c>
      <c r="AR6" s="95"/>
      <c r="AS6" s="87">
        <f t="shared" ref="AS6:AS36" si="20">AR6*AR$2</f>
        <v>0</v>
      </c>
      <c r="AT6" s="95">
        <v>9684.8199999999979</v>
      </c>
      <c r="AU6" s="87">
        <f t="shared" ref="AU6:AU36" si="21">AT6*AT$2</f>
        <v>52.298027999999988</v>
      </c>
      <c r="AV6" s="95"/>
      <c r="AW6" s="87">
        <f t="shared" ref="AW6:AW36" si="22">AV6*AV$2</f>
        <v>0</v>
      </c>
      <c r="AX6" s="95"/>
      <c r="AY6" s="87">
        <f t="shared" ref="AY6:AY36" si="23">AX6*AX$2</f>
        <v>0</v>
      </c>
      <c r="AZ6" s="95"/>
      <c r="BA6" s="87">
        <f t="shared" ref="BA6:BA36" si="24">AZ6*AZ$2</f>
        <v>0</v>
      </c>
      <c r="BB6" s="95"/>
      <c r="BC6" s="87">
        <f t="shared" ref="BC6:BC36" si="25">BB6*BB$2</f>
        <v>0</v>
      </c>
      <c r="BD6" s="95"/>
      <c r="BE6" s="87">
        <f t="shared" ref="BE6:BE36" si="26">BD6*BD$2</f>
        <v>0</v>
      </c>
      <c r="BF6" s="95"/>
      <c r="BG6" s="87">
        <f t="shared" ref="BG6:BG36" si="27">BF6*BF$2</f>
        <v>0</v>
      </c>
      <c r="BH6" s="95"/>
      <c r="BI6" s="87">
        <f t="shared" ref="BI6:BI36" si="28">BH6*BH$2</f>
        <v>0</v>
      </c>
      <c r="BJ6" s="95">
        <v>41249.450000000004</v>
      </c>
      <c r="BK6" s="87">
        <f t="shared" ref="BK6:BK36" si="29">BJ6*BJ$2</f>
        <v>268.12142499999999</v>
      </c>
      <c r="BL6" s="95">
        <v>53894.28</v>
      </c>
      <c r="BM6" s="87">
        <f t="shared" ref="BM6:BM36" si="30">BL6*BL$2</f>
        <v>609.00536399999999</v>
      </c>
      <c r="BN6" s="95"/>
      <c r="BO6" s="87">
        <f t="shared" ref="BO6:BO36" si="31">BN6*BN$2</f>
        <v>0</v>
      </c>
      <c r="BP6" s="95"/>
      <c r="BQ6" s="87">
        <f t="shared" ref="BQ6:BQ36" si="32">BP6*BP$2</f>
        <v>0</v>
      </c>
      <c r="BR6" s="95"/>
      <c r="BS6" s="87">
        <f t="shared" ref="BS6:BS36" si="33">BR6*BR$2</f>
        <v>0</v>
      </c>
      <c r="BT6" s="95">
        <v>584298.23</v>
      </c>
      <c r="BU6" s="87">
        <f t="shared" ref="BU6:BU36" si="34">BT6*BT$2</f>
        <v>21268.455571999999</v>
      </c>
      <c r="BV6" s="95">
        <v>2160.92</v>
      </c>
      <c r="BW6" s="87">
        <f t="shared" ref="BW6:BW36" si="35">BV6*BV$2</f>
        <v>162.50118400000002</v>
      </c>
      <c r="BX6" s="95">
        <v>628.5</v>
      </c>
      <c r="BY6" s="87">
        <f t="shared" ref="BY6:BY36" si="36">BX6*BX$2</f>
        <v>9.0503999999999998</v>
      </c>
      <c r="BZ6" s="95">
        <v>43016.759999999995</v>
      </c>
      <c r="CA6" s="87">
        <f t="shared" ref="CA6:CA36" si="37">BZ6*BZ$2</f>
        <v>726.98324399999979</v>
      </c>
      <c r="CB6" s="95">
        <v>75902.86</v>
      </c>
      <c r="CC6" s="87">
        <f t="shared" ref="CC6:CC36" si="38">CB6*CB$2</f>
        <v>189.75715</v>
      </c>
      <c r="CD6" s="95"/>
      <c r="CE6" s="87">
        <f t="shared" ref="CE6:CE36" si="39">CD6*CD$2</f>
        <v>0</v>
      </c>
      <c r="CF6" s="95">
        <v>44392.43</v>
      </c>
      <c r="CG6" s="87">
        <f t="shared" ref="CG6:CG36" si="40">CF6*CF$2</f>
        <v>355.13944000000004</v>
      </c>
      <c r="CH6" s="95">
        <v>59493.310000000005</v>
      </c>
      <c r="CI6" s="87">
        <f t="shared" ref="CI6:CI36" si="41">CH6*CH$2</f>
        <v>440.25049400000006</v>
      </c>
      <c r="CJ6" s="95">
        <v>50708.310000000012</v>
      </c>
      <c r="CK6" s="87">
        <f t="shared" ref="CK6:CK36" si="42">CJ6*CJ$2</f>
        <v>1242.3535950000003</v>
      </c>
      <c r="CL6" s="95">
        <v>179177.94000000003</v>
      </c>
      <c r="CM6" s="87">
        <f t="shared" ref="CM6:CM36" si="43">CL6*CL$2</f>
        <v>6307.0634880000016</v>
      </c>
      <c r="CN6" s="95">
        <v>708.22</v>
      </c>
      <c r="CO6" s="87">
        <f t="shared" ref="CO6:CO36" si="44">CN6*CN$2</f>
        <v>21.742354000000002</v>
      </c>
      <c r="CP6" s="95">
        <v>1828.6499999999996</v>
      </c>
      <c r="CQ6" s="87">
        <f t="shared" ref="CQ6:CQ36" si="45">CP6*CP$2</f>
        <v>6.5831399999999984</v>
      </c>
      <c r="CR6" s="95"/>
      <c r="CS6" s="87">
        <f t="shared" ref="CS6:CS36" si="46">CR6*CR$2</f>
        <v>0</v>
      </c>
      <c r="CT6" s="95"/>
      <c r="CU6" s="87">
        <f t="shared" ref="CU6:CU36" si="47">CT6*CT$2</f>
        <v>0</v>
      </c>
      <c r="CV6" s="95">
        <v>50264.660000000011</v>
      </c>
      <c r="CW6" s="87">
        <f t="shared" ref="CW6:CW36" si="48">CV6*CV$2</f>
        <v>774.07576400000016</v>
      </c>
      <c r="CX6" s="95">
        <v>45727.670000000006</v>
      </c>
      <c r="CY6" s="87">
        <f t="shared" ref="CY6:CY36" si="49">CX6*CX$2</f>
        <v>411.54903000000002</v>
      </c>
      <c r="CZ6" s="95">
        <v>31.91</v>
      </c>
      <c r="DA6" s="87">
        <f t="shared" ref="DA6:DA36" si="50">CZ6*CZ$2</f>
        <v>8.2965999999999998E-2</v>
      </c>
      <c r="DB6" s="95">
        <v>35059.660000000003</v>
      </c>
      <c r="DC6" s="87">
        <f t="shared" ref="DC6:DC36" si="51">DB6*DB$2</f>
        <v>213.86392600000005</v>
      </c>
      <c r="DD6" s="95">
        <v>11330.64</v>
      </c>
      <c r="DE6" s="87">
        <f t="shared" ref="DE6:DE36" si="52">DD6*DD$2</f>
        <v>5.6653199999999995</v>
      </c>
      <c r="DF6" s="95">
        <v>28029.19</v>
      </c>
      <c r="DG6" s="87">
        <f t="shared" ref="DG6:DG36" si="53">DF6*DF$2</f>
        <v>28.02919</v>
      </c>
      <c r="DH6" s="95">
        <v>46151.020000000004</v>
      </c>
      <c r="DI6" s="87">
        <f t="shared" ref="DI6:DI36" si="54">DH6*DH$2</f>
        <v>258.44571200000001</v>
      </c>
      <c r="DJ6" s="95">
        <v>133802.43999999997</v>
      </c>
      <c r="DK6" s="87">
        <f t="shared" ref="DK6:DK36" si="55">DJ6*DJ$2</f>
        <v>160.56292799999994</v>
      </c>
      <c r="DL6" s="95">
        <v>3727.5199999999995</v>
      </c>
      <c r="DM6" s="87">
        <f t="shared" ref="DM6:DM36" si="56">DL6*DL$2</f>
        <v>30.565663999999998</v>
      </c>
      <c r="DN6" s="95">
        <v>26915.639999999996</v>
      </c>
      <c r="DO6" s="87">
        <f t="shared" ref="DO6:DO36" si="57">DN6*DN$2</f>
        <v>131.88663599999998</v>
      </c>
      <c r="DP6" s="95">
        <v>104578.18</v>
      </c>
      <c r="DQ6" s="87">
        <f t="shared" ref="DQ6:DQ36" si="58">DP6*DP$2</f>
        <v>376.48144799999994</v>
      </c>
      <c r="DR6" s="95"/>
      <c r="DS6" s="87">
        <f t="shared" ref="DS6:DS36" si="59">DR6*DR$2</f>
        <v>0</v>
      </c>
      <c r="DT6" s="95"/>
      <c r="DU6" s="87">
        <f t="shared" ref="DU6:DU36" si="60">DT6*DT$2</f>
        <v>0</v>
      </c>
      <c r="DV6" s="89">
        <f t="shared" ref="DV6:DV36" si="61">SUM(B6:DU6)-EA6</f>
        <v>79205.74268099945</v>
      </c>
      <c r="DW6" s="90">
        <f t="shared" si="0"/>
        <v>2.5525880249456543E-2</v>
      </c>
      <c r="DX6" s="90">
        <f t="shared" ref="DX6:DX36" si="62">$DX$3*DW6</f>
        <v>2.0941432156654144E-2</v>
      </c>
      <c r="DY6" s="89"/>
      <c r="DZ6" s="91">
        <f t="shared" ref="DZ6:DZ36" si="63">ROUND(SUM(DX6:DY6),4)</f>
        <v>2.0899999999999998E-2</v>
      </c>
      <c r="EA6" s="96">
        <v>3458361.3100000005</v>
      </c>
    </row>
    <row r="7" spans="1:131">
      <c r="A7" s="93" t="s">
        <v>11</v>
      </c>
      <c r="B7" s="94">
        <v>3910.56</v>
      </c>
      <c r="C7" s="87">
        <f t="shared" si="1"/>
        <v>63.351071999999995</v>
      </c>
      <c r="D7" s="95">
        <v>10390.880000000001</v>
      </c>
      <c r="E7" s="87">
        <f t="shared" si="1"/>
        <v>33.250816000000007</v>
      </c>
      <c r="F7" s="95">
        <v>20249.849999999995</v>
      </c>
      <c r="G7" s="87">
        <f t="shared" si="2"/>
        <v>585.22066499999983</v>
      </c>
      <c r="H7" s="95"/>
      <c r="I7" s="87">
        <f t="shared" si="3"/>
        <v>0</v>
      </c>
      <c r="J7" s="95">
        <v>9725</v>
      </c>
      <c r="K7" s="87">
        <f t="shared" si="4"/>
        <v>382.1925</v>
      </c>
      <c r="L7" s="95"/>
      <c r="M7" s="87">
        <f t="shared" si="5"/>
        <v>0</v>
      </c>
      <c r="N7" s="95">
        <v>18.170000000000002</v>
      </c>
      <c r="O7" s="87">
        <f t="shared" si="6"/>
        <v>6.1778E-2</v>
      </c>
      <c r="P7" s="95">
        <v>526.02</v>
      </c>
      <c r="Q7" s="87">
        <f t="shared" si="7"/>
        <v>1.8936719999999998</v>
      </c>
      <c r="R7" s="95">
        <v>548.82000000000005</v>
      </c>
      <c r="S7" s="87">
        <f t="shared" si="8"/>
        <v>0.71346600000000004</v>
      </c>
      <c r="T7" s="95">
        <v>5.35</v>
      </c>
      <c r="U7" s="87">
        <f t="shared" si="9"/>
        <v>0.11823500000000001</v>
      </c>
      <c r="V7" s="95">
        <v>1846.46</v>
      </c>
      <c r="W7" s="87">
        <f t="shared" si="10"/>
        <v>30.651236000000001</v>
      </c>
      <c r="X7" s="95">
        <v>209.62</v>
      </c>
      <c r="Y7" s="87">
        <f t="shared" si="11"/>
        <v>0.56597400000000009</v>
      </c>
      <c r="Z7" s="95"/>
      <c r="AA7" s="87">
        <f t="shared" si="12"/>
        <v>0</v>
      </c>
      <c r="AB7" s="95">
        <v>17.97</v>
      </c>
      <c r="AC7" s="87">
        <f t="shared" si="12"/>
        <v>5.7504E-2</v>
      </c>
      <c r="AD7" s="95"/>
      <c r="AE7" s="87">
        <f t="shared" si="13"/>
        <v>0</v>
      </c>
      <c r="AF7" s="95">
        <v>115.64999999999998</v>
      </c>
      <c r="AG7" s="87">
        <f t="shared" si="14"/>
        <v>0.11564999999999998</v>
      </c>
      <c r="AH7" s="95"/>
      <c r="AI7" s="87">
        <f t="shared" si="15"/>
        <v>0</v>
      </c>
      <c r="AJ7" s="95">
        <v>-0.75</v>
      </c>
      <c r="AK7" s="87">
        <f t="shared" si="16"/>
        <v>-1.9499999999999999E-3</v>
      </c>
      <c r="AL7" s="95">
        <v>241.26</v>
      </c>
      <c r="AM7" s="87">
        <f t="shared" si="17"/>
        <v>0.48252</v>
      </c>
      <c r="AN7" s="95">
        <v>156.96</v>
      </c>
      <c r="AO7" s="87">
        <f t="shared" si="18"/>
        <v>4.2536160000000001</v>
      </c>
      <c r="AP7" s="95">
        <v>50.290000000000006</v>
      </c>
      <c r="AQ7" s="87">
        <f t="shared" si="19"/>
        <v>0.37214600000000009</v>
      </c>
      <c r="AR7" s="95"/>
      <c r="AS7" s="87">
        <f t="shared" si="20"/>
        <v>0</v>
      </c>
      <c r="AT7" s="95">
        <v>130.94999999999999</v>
      </c>
      <c r="AU7" s="87">
        <f t="shared" si="21"/>
        <v>0.70712999999999993</v>
      </c>
      <c r="AV7" s="95"/>
      <c r="AW7" s="87">
        <f t="shared" si="22"/>
        <v>0</v>
      </c>
      <c r="AX7" s="95"/>
      <c r="AY7" s="87">
        <f t="shared" si="23"/>
        <v>0</v>
      </c>
      <c r="AZ7" s="95"/>
      <c r="BA7" s="87">
        <f t="shared" si="24"/>
        <v>0</v>
      </c>
      <c r="BB7" s="95"/>
      <c r="BC7" s="87">
        <f t="shared" si="25"/>
        <v>0</v>
      </c>
      <c r="BD7" s="95"/>
      <c r="BE7" s="87">
        <f t="shared" si="26"/>
        <v>0</v>
      </c>
      <c r="BF7" s="95"/>
      <c r="BG7" s="87">
        <f t="shared" si="27"/>
        <v>0</v>
      </c>
      <c r="BH7" s="95"/>
      <c r="BI7" s="87">
        <f t="shared" si="28"/>
        <v>0</v>
      </c>
      <c r="BJ7" s="95">
        <v>626.56999999999994</v>
      </c>
      <c r="BK7" s="87">
        <f t="shared" si="29"/>
        <v>4.0727049999999991</v>
      </c>
      <c r="BL7" s="95">
        <v>834.01</v>
      </c>
      <c r="BM7" s="87">
        <f t="shared" si="30"/>
        <v>9.4243129999999997</v>
      </c>
      <c r="BN7" s="95"/>
      <c r="BO7" s="87">
        <f t="shared" si="31"/>
        <v>0</v>
      </c>
      <c r="BP7" s="95"/>
      <c r="BQ7" s="87">
        <f t="shared" si="32"/>
        <v>0</v>
      </c>
      <c r="BR7" s="95"/>
      <c r="BS7" s="87">
        <f t="shared" si="33"/>
        <v>0</v>
      </c>
      <c r="BT7" s="95">
        <v>4.63</v>
      </c>
      <c r="BU7" s="87">
        <f t="shared" si="34"/>
        <v>0.16853200000000002</v>
      </c>
      <c r="BV7" s="95">
        <v>8.35</v>
      </c>
      <c r="BW7" s="87">
        <f t="shared" si="35"/>
        <v>0.62792000000000003</v>
      </c>
      <c r="BX7" s="95">
        <v>9.82</v>
      </c>
      <c r="BY7" s="87">
        <f t="shared" si="36"/>
        <v>0.14140800000000001</v>
      </c>
      <c r="BZ7" s="95">
        <v>613.28</v>
      </c>
      <c r="CA7" s="87">
        <f t="shared" si="37"/>
        <v>10.364431999999999</v>
      </c>
      <c r="CB7" s="95">
        <v>1177.1300000000001</v>
      </c>
      <c r="CC7" s="87">
        <f t="shared" si="38"/>
        <v>2.9428250000000005</v>
      </c>
      <c r="CD7" s="95"/>
      <c r="CE7" s="87">
        <f t="shared" si="39"/>
        <v>0</v>
      </c>
      <c r="CF7" s="95">
        <v>117.67999999999999</v>
      </c>
      <c r="CG7" s="87">
        <f t="shared" si="40"/>
        <v>0.94143999999999994</v>
      </c>
      <c r="CH7" s="95">
        <v>250.76999999999995</v>
      </c>
      <c r="CI7" s="87">
        <f t="shared" si="41"/>
        <v>1.8556979999999998</v>
      </c>
      <c r="CJ7" s="95">
        <v>1447.3400000000001</v>
      </c>
      <c r="CK7" s="87">
        <f t="shared" si="42"/>
        <v>35.459830000000004</v>
      </c>
      <c r="CL7" s="95">
        <v>1785.9999999999998</v>
      </c>
      <c r="CM7" s="87">
        <f t="shared" si="43"/>
        <v>62.867199999999997</v>
      </c>
      <c r="CN7" s="95">
        <v>6.7499999999999991</v>
      </c>
      <c r="CO7" s="87">
        <f t="shared" si="44"/>
        <v>0.20722499999999999</v>
      </c>
      <c r="CP7" s="95">
        <v>12.400000000000002</v>
      </c>
      <c r="CQ7" s="87">
        <f t="shared" si="45"/>
        <v>4.4640000000000006E-2</v>
      </c>
      <c r="CR7" s="95"/>
      <c r="CS7" s="87">
        <f t="shared" si="46"/>
        <v>0</v>
      </c>
      <c r="CT7" s="95"/>
      <c r="CU7" s="87">
        <f t="shared" si="47"/>
        <v>0</v>
      </c>
      <c r="CV7" s="95">
        <v>782.1</v>
      </c>
      <c r="CW7" s="87">
        <f t="shared" si="48"/>
        <v>12.04434</v>
      </c>
      <c r="CX7" s="95">
        <v>2234.98</v>
      </c>
      <c r="CY7" s="87">
        <f t="shared" si="49"/>
        <v>20.114819999999998</v>
      </c>
      <c r="CZ7" s="95">
        <v>0.48</v>
      </c>
      <c r="DA7" s="87">
        <f t="shared" si="50"/>
        <v>1.248E-3</v>
      </c>
      <c r="DB7" s="95">
        <v>546.00999999999988</v>
      </c>
      <c r="DC7" s="87">
        <f t="shared" si="51"/>
        <v>3.3306609999999996</v>
      </c>
      <c r="DD7" s="95">
        <v>3028.3199999999997</v>
      </c>
      <c r="DE7" s="87">
        <f t="shared" si="52"/>
        <v>1.51416</v>
      </c>
      <c r="DF7" s="95">
        <v>11.01</v>
      </c>
      <c r="DG7" s="87">
        <f t="shared" si="53"/>
        <v>1.1010000000000001E-2</v>
      </c>
      <c r="DH7" s="95">
        <v>716.33000000000015</v>
      </c>
      <c r="DI7" s="87">
        <f t="shared" si="54"/>
        <v>4.0114480000000006</v>
      </c>
      <c r="DJ7" s="95">
        <v>0.55000000000000004</v>
      </c>
      <c r="DK7" s="87">
        <f t="shared" si="55"/>
        <v>6.6E-4</v>
      </c>
      <c r="DL7" s="95">
        <v>53.279999999999987</v>
      </c>
      <c r="DM7" s="87">
        <f t="shared" si="56"/>
        <v>0.43689599999999995</v>
      </c>
      <c r="DN7" s="95">
        <v>421.12</v>
      </c>
      <c r="DO7" s="87">
        <f t="shared" si="57"/>
        <v>2.063488</v>
      </c>
      <c r="DP7" s="95">
        <v>1506.6399999999999</v>
      </c>
      <c r="DQ7" s="87">
        <f t="shared" si="58"/>
        <v>5.4239039999999994</v>
      </c>
      <c r="DR7" s="95"/>
      <c r="DS7" s="87">
        <f t="shared" si="59"/>
        <v>0</v>
      </c>
      <c r="DT7" s="95"/>
      <c r="DU7" s="87">
        <f t="shared" si="60"/>
        <v>0</v>
      </c>
      <c r="DV7" s="89">
        <f t="shared" si="61"/>
        <v>1282.0768329999992</v>
      </c>
      <c r="DW7" s="90">
        <f t="shared" si="0"/>
        <v>4.1317887569800033E-4</v>
      </c>
      <c r="DX7" s="90">
        <f t="shared" si="62"/>
        <v>3.389719496226394E-4</v>
      </c>
      <c r="DY7" s="89"/>
      <c r="DZ7" s="91">
        <f t="shared" si="63"/>
        <v>2.9999999999999997E-4</v>
      </c>
      <c r="EA7" s="96">
        <v>64338.61</v>
      </c>
    </row>
    <row r="8" spans="1:131">
      <c r="A8" s="93" t="s">
        <v>12</v>
      </c>
      <c r="B8" s="94">
        <v>6707.869999999999</v>
      </c>
      <c r="C8" s="87">
        <f t="shared" si="1"/>
        <v>108.66749399999998</v>
      </c>
      <c r="D8" s="95">
        <v>2204.6499999999996</v>
      </c>
      <c r="E8" s="87">
        <f t="shared" si="1"/>
        <v>7.0548799999999989</v>
      </c>
      <c r="F8" s="95">
        <v>19659.61</v>
      </c>
      <c r="G8" s="87">
        <f t="shared" si="2"/>
        <v>568.16272900000001</v>
      </c>
      <c r="H8" s="95"/>
      <c r="I8" s="87">
        <f t="shared" si="3"/>
        <v>0</v>
      </c>
      <c r="J8" s="95">
        <v>10690.169999999998</v>
      </c>
      <c r="K8" s="87">
        <f t="shared" si="4"/>
        <v>420.12368099999998</v>
      </c>
      <c r="L8" s="95"/>
      <c r="M8" s="87">
        <f t="shared" si="5"/>
        <v>0</v>
      </c>
      <c r="N8" s="95">
        <v>60.96</v>
      </c>
      <c r="O8" s="87">
        <f t="shared" si="6"/>
        <v>0.207264</v>
      </c>
      <c r="P8" s="95">
        <v>4672.0600000000013</v>
      </c>
      <c r="Q8" s="87">
        <f t="shared" si="7"/>
        <v>16.819416000000004</v>
      </c>
      <c r="R8" s="95">
        <v>1964.4899999999998</v>
      </c>
      <c r="S8" s="87">
        <f t="shared" si="8"/>
        <v>2.5538369999999997</v>
      </c>
      <c r="T8" s="95">
        <v>24.159999999999997</v>
      </c>
      <c r="U8" s="87">
        <f t="shared" si="9"/>
        <v>0.53393599999999997</v>
      </c>
      <c r="V8" s="95">
        <v>6716.2999999999993</v>
      </c>
      <c r="W8" s="87">
        <f t="shared" si="10"/>
        <v>111.49057999999999</v>
      </c>
      <c r="X8" s="95">
        <v>1331.24</v>
      </c>
      <c r="Y8" s="87">
        <f t="shared" si="11"/>
        <v>3.5943480000000001</v>
      </c>
      <c r="Z8" s="95"/>
      <c r="AA8" s="87">
        <f t="shared" si="12"/>
        <v>0</v>
      </c>
      <c r="AB8" s="95">
        <v>0.96</v>
      </c>
      <c r="AC8" s="87">
        <f t="shared" si="12"/>
        <v>3.0720000000000001E-3</v>
      </c>
      <c r="AD8" s="95"/>
      <c r="AE8" s="87">
        <f t="shared" si="13"/>
        <v>0</v>
      </c>
      <c r="AF8" s="95">
        <v>1914.5599999999997</v>
      </c>
      <c r="AG8" s="87">
        <f t="shared" si="14"/>
        <v>1.9145599999999998</v>
      </c>
      <c r="AH8" s="95"/>
      <c r="AI8" s="87">
        <f t="shared" si="15"/>
        <v>0</v>
      </c>
      <c r="AJ8" s="95">
        <v>-13.020000000000001</v>
      </c>
      <c r="AK8" s="87">
        <f t="shared" si="16"/>
        <v>-3.3852E-2</v>
      </c>
      <c r="AL8" s="95">
        <v>5431.1100000000006</v>
      </c>
      <c r="AM8" s="87">
        <f t="shared" si="17"/>
        <v>10.862220000000001</v>
      </c>
      <c r="AN8" s="95">
        <v>3789.16</v>
      </c>
      <c r="AO8" s="87">
        <f t="shared" si="18"/>
        <v>102.68623599999999</v>
      </c>
      <c r="AP8" s="95">
        <v>1299.3900000000001</v>
      </c>
      <c r="AQ8" s="87">
        <f t="shared" si="19"/>
        <v>9.6154860000000006</v>
      </c>
      <c r="AR8" s="95"/>
      <c r="AS8" s="87">
        <f t="shared" si="20"/>
        <v>0</v>
      </c>
      <c r="AT8" s="95">
        <v>617.66</v>
      </c>
      <c r="AU8" s="87">
        <f t="shared" si="21"/>
        <v>3.3353640000000002</v>
      </c>
      <c r="AV8" s="95"/>
      <c r="AW8" s="87">
        <f t="shared" si="22"/>
        <v>0</v>
      </c>
      <c r="AX8" s="95"/>
      <c r="AY8" s="87">
        <f t="shared" si="23"/>
        <v>0</v>
      </c>
      <c r="AZ8" s="95"/>
      <c r="BA8" s="87">
        <f t="shared" si="24"/>
        <v>0</v>
      </c>
      <c r="BB8" s="95"/>
      <c r="BC8" s="87">
        <f t="shared" si="25"/>
        <v>0</v>
      </c>
      <c r="BD8" s="95"/>
      <c r="BE8" s="87">
        <f t="shared" si="26"/>
        <v>0</v>
      </c>
      <c r="BF8" s="95"/>
      <c r="BG8" s="87">
        <f t="shared" si="27"/>
        <v>0</v>
      </c>
      <c r="BH8" s="95"/>
      <c r="BI8" s="87">
        <f t="shared" si="28"/>
        <v>0</v>
      </c>
      <c r="BJ8" s="95">
        <v>2784.8999999999996</v>
      </c>
      <c r="BK8" s="87">
        <f t="shared" si="29"/>
        <v>18.101849999999995</v>
      </c>
      <c r="BL8" s="95">
        <v>4316.0599999999995</v>
      </c>
      <c r="BM8" s="87">
        <f t="shared" si="30"/>
        <v>48.771477999999988</v>
      </c>
      <c r="BN8" s="95"/>
      <c r="BO8" s="87">
        <f t="shared" si="31"/>
        <v>0</v>
      </c>
      <c r="BP8" s="95"/>
      <c r="BQ8" s="87">
        <f t="shared" si="32"/>
        <v>0</v>
      </c>
      <c r="BR8" s="95"/>
      <c r="BS8" s="87">
        <f t="shared" si="33"/>
        <v>0</v>
      </c>
      <c r="BT8" s="95">
        <v>56.01</v>
      </c>
      <c r="BU8" s="87">
        <f t="shared" si="34"/>
        <v>2.038764</v>
      </c>
      <c r="BV8" s="95">
        <v>95.13000000000001</v>
      </c>
      <c r="BW8" s="87">
        <f t="shared" si="35"/>
        <v>7.1537760000000006</v>
      </c>
      <c r="BX8" s="95">
        <v>39.470000000000006</v>
      </c>
      <c r="BY8" s="87">
        <f t="shared" si="36"/>
        <v>0.5683680000000001</v>
      </c>
      <c r="BZ8" s="95">
        <v>114676.27</v>
      </c>
      <c r="CA8" s="87">
        <f t="shared" si="37"/>
        <v>1938.028963</v>
      </c>
      <c r="CB8" s="95">
        <v>4161.3600000000006</v>
      </c>
      <c r="CC8" s="87">
        <f t="shared" si="38"/>
        <v>10.403400000000001</v>
      </c>
      <c r="CD8" s="95"/>
      <c r="CE8" s="87">
        <f t="shared" si="39"/>
        <v>0</v>
      </c>
      <c r="CF8" s="95">
        <v>1787.4400000000003</v>
      </c>
      <c r="CG8" s="87">
        <f t="shared" si="40"/>
        <v>14.299520000000003</v>
      </c>
      <c r="CH8" s="95">
        <v>1064.8399999999999</v>
      </c>
      <c r="CI8" s="87">
        <f t="shared" si="41"/>
        <v>7.8798159999999999</v>
      </c>
      <c r="CJ8" s="95">
        <v>6689.29</v>
      </c>
      <c r="CK8" s="87">
        <f t="shared" si="42"/>
        <v>163.88760500000001</v>
      </c>
      <c r="CL8" s="95">
        <v>4644.29</v>
      </c>
      <c r="CM8" s="87">
        <f t="shared" si="43"/>
        <v>163.47900800000002</v>
      </c>
      <c r="CN8" s="95">
        <v>20.02</v>
      </c>
      <c r="CO8" s="87">
        <f t="shared" si="44"/>
        <v>0.61461399999999999</v>
      </c>
      <c r="CP8" s="95">
        <v>46.44</v>
      </c>
      <c r="CQ8" s="87">
        <f t="shared" si="45"/>
        <v>0.167184</v>
      </c>
      <c r="CR8" s="95"/>
      <c r="CS8" s="87">
        <f t="shared" si="46"/>
        <v>0</v>
      </c>
      <c r="CT8" s="95"/>
      <c r="CU8" s="87">
        <f t="shared" si="47"/>
        <v>0</v>
      </c>
      <c r="CV8" s="95">
        <v>2814.91</v>
      </c>
      <c r="CW8" s="87">
        <f t="shared" si="48"/>
        <v>43.349614000000003</v>
      </c>
      <c r="CX8" s="95">
        <v>2498.6100000000006</v>
      </c>
      <c r="CY8" s="87">
        <f t="shared" si="49"/>
        <v>22.487490000000005</v>
      </c>
      <c r="CZ8" s="95">
        <v>1.94</v>
      </c>
      <c r="DA8" s="87">
        <f t="shared" si="50"/>
        <v>5.0439999999999999E-3</v>
      </c>
      <c r="DB8" s="95">
        <v>1932.7399999999998</v>
      </c>
      <c r="DC8" s="87">
        <f t="shared" si="51"/>
        <v>11.789714</v>
      </c>
      <c r="DD8" s="95">
        <v>503.59999999999997</v>
      </c>
      <c r="DE8" s="87">
        <f t="shared" si="52"/>
        <v>0.25179999999999997</v>
      </c>
      <c r="DF8" s="95">
        <v>33.03</v>
      </c>
      <c r="DG8" s="87">
        <f t="shared" si="53"/>
        <v>3.3030000000000004E-2</v>
      </c>
      <c r="DH8" s="95">
        <v>2590.8199999999997</v>
      </c>
      <c r="DI8" s="87">
        <f t="shared" si="54"/>
        <v>14.508591999999998</v>
      </c>
      <c r="DJ8" s="95">
        <v>2.1799999999999997</v>
      </c>
      <c r="DK8" s="87">
        <f t="shared" si="55"/>
        <v>2.6159999999999994E-3</v>
      </c>
      <c r="DL8" s="95">
        <v>1281.22</v>
      </c>
      <c r="DM8" s="87">
        <f t="shared" si="56"/>
        <v>10.506004000000001</v>
      </c>
      <c r="DN8" s="95">
        <v>1491.4800000000005</v>
      </c>
      <c r="DO8" s="87">
        <f t="shared" si="57"/>
        <v>7.3082520000000022</v>
      </c>
      <c r="DP8" s="95">
        <v>5778.7700000000013</v>
      </c>
      <c r="DQ8" s="87">
        <f t="shared" si="58"/>
        <v>20.803572000000003</v>
      </c>
      <c r="DR8" s="95"/>
      <c r="DS8" s="87">
        <f t="shared" si="59"/>
        <v>0</v>
      </c>
      <c r="DT8" s="95"/>
      <c r="DU8" s="87">
        <f t="shared" si="60"/>
        <v>0</v>
      </c>
      <c r="DV8" s="89">
        <f t="shared" si="61"/>
        <v>3874.031324999989</v>
      </c>
      <c r="DW8" s="90">
        <f t="shared" si="0"/>
        <v>1.2484960854778435E-3</v>
      </c>
      <c r="DX8" s="90">
        <f t="shared" si="62"/>
        <v>1.0242661885260225E-3</v>
      </c>
      <c r="DY8" s="89"/>
      <c r="DZ8" s="91">
        <f t="shared" si="63"/>
        <v>1E-3</v>
      </c>
      <c r="EA8" s="96">
        <v>226382.15</v>
      </c>
    </row>
    <row r="9" spans="1:131">
      <c r="A9" s="93" t="s">
        <v>13</v>
      </c>
      <c r="B9" s="94">
        <v>72417.300000000017</v>
      </c>
      <c r="C9" s="87">
        <f t="shared" si="1"/>
        <v>1173.1602600000001</v>
      </c>
      <c r="D9" s="95">
        <v>24941.439999999999</v>
      </c>
      <c r="E9" s="87">
        <f t="shared" si="1"/>
        <v>79.812607999999997</v>
      </c>
      <c r="F9" s="95">
        <v>232197.01999999996</v>
      </c>
      <c r="G9" s="87">
        <f t="shared" si="2"/>
        <v>6710.4938779999984</v>
      </c>
      <c r="H9" s="95">
        <v>63571.880000000005</v>
      </c>
      <c r="I9" s="87">
        <f t="shared" si="3"/>
        <v>254.28752000000003</v>
      </c>
      <c r="J9" s="95">
        <v>131896.84000000003</v>
      </c>
      <c r="K9" s="87">
        <f t="shared" si="4"/>
        <v>5183.5458120000012</v>
      </c>
      <c r="L9" s="95">
        <v>43552.47</v>
      </c>
      <c r="M9" s="87">
        <f t="shared" si="5"/>
        <v>117.59166900000001</v>
      </c>
      <c r="N9" s="95">
        <v>46474.009999999995</v>
      </c>
      <c r="O9" s="87">
        <f t="shared" si="6"/>
        <v>158.01163399999999</v>
      </c>
      <c r="P9" s="95">
        <v>20472.8</v>
      </c>
      <c r="Q9" s="87">
        <f t="shared" si="7"/>
        <v>73.702079999999995</v>
      </c>
      <c r="R9" s="95">
        <v>21374.739999999998</v>
      </c>
      <c r="S9" s="87">
        <f t="shared" si="8"/>
        <v>27.787161999999995</v>
      </c>
      <c r="T9" s="95">
        <v>246081.48</v>
      </c>
      <c r="U9" s="87">
        <f t="shared" si="9"/>
        <v>5438.400708000001</v>
      </c>
      <c r="V9" s="95">
        <v>109947.43</v>
      </c>
      <c r="W9" s="87">
        <f t="shared" si="10"/>
        <v>1825.127338</v>
      </c>
      <c r="X9" s="95">
        <v>17250.159999999996</v>
      </c>
      <c r="Y9" s="87">
        <f t="shared" si="11"/>
        <v>46.575431999999992</v>
      </c>
      <c r="Z9" s="95">
        <v>457414.55</v>
      </c>
      <c r="AA9" s="87">
        <f t="shared" si="12"/>
        <v>45101.074629999996</v>
      </c>
      <c r="AB9" s="95">
        <v>120844.09999999999</v>
      </c>
      <c r="AC9" s="87">
        <f t="shared" si="12"/>
        <v>386.70112</v>
      </c>
      <c r="AD9" s="95">
        <v>73496.070000000007</v>
      </c>
      <c r="AE9" s="87">
        <f t="shared" si="13"/>
        <v>507.12288300000006</v>
      </c>
      <c r="AF9" s="95">
        <v>25443.569999999996</v>
      </c>
      <c r="AG9" s="87">
        <f t="shared" si="14"/>
        <v>25.443569999999998</v>
      </c>
      <c r="AH9" s="95">
        <v>69748.179999999993</v>
      </c>
      <c r="AI9" s="87">
        <f t="shared" si="15"/>
        <v>976.47451999999987</v>
      </c>
      <c r="AJ9" s="95">
        <v>29918.339999999997</v>
      </c>
      <c r="AK9" s="87">
        <f t="shared" si="16"/>
        <v>77.787683999999985</v>
      </c>
      <c r="AL9" s="95">
        <v>72464.01999999999</v>
      </c>
      <c r="AM9" s="87">
        <f t="shared" si="17"/>
        <v>144.92803999999998</v>
      </c>
      <c r="AN9" s="95">
        <v>50516.630000000005</v>
      </c>
      <c r="AO9" s="87">
        <f t="shared" si="18"/>
        <v>1369.000673</v>
      </c>
      <c r="AP9" s="95">
        <v>18780.36</v>
      </c>
      <c r="AQ9" s="87">
        <f t="shared" si="19"/>
        <v>138.97466400000002</v>
      </c>
      <c r="AR9" s="95">
        <v>44578.369999999995</v>
      </c>
      <c r="AS9" s="87">
        <f t="shared" si="20"/>
        <v>57.951880999999993</v>
      </c>
      <c r="AT9" s="95">
        <v>13338.470000000001</v>
      </c>
      <c r="AU9" s="87">
        <f t="shared" si="21"/>
        <v>72.027738000000014</v>
      </c>
      <c r="AV9" s="95"/>
      <c r="AW9" s="87">
        <f t="shared" si="22"/>
        <v>0</v>
      </c>
      <c r="AX9" s="95">
        <v>86264.930000000008</v>
      </c>
      <c r="AY9" s="87">
        <f t="shared" si="23"/>
        <v>362.31270599999999</v>
      </c>
      <c r="AZ9" s="95">
        <v>51058.93</v>
      </c>
      <c r="BA9" s="87">
        <f t="shared" si="24"/>
        <v>291.03590100000002</v>
      </c>
      <c r="BB9" s="95">
        <v>89290.610000000015</v>
      </c>
      <c r="BC9" s="87">
        <f t="shared" si="25"/>
        <v>1133.9907470000001</v>
      </c>
      <c r="BD9" s="95">
        <v>443923.42000000004</v>
      </c>
      <c r="BE9" s="87">
        <f t="shared" si="26"/>
        <v>3240.6409660000004</v>
      </c>
      <c r="BF9" s="95">
        <v>65535.270000000004</v>
      </c>
      <c r="BG9" s="87">
        <f t="shared" si="27"/>
        <v>1133.7601710000001</v>
      </c>
      <c r="BH9" s="95">
        <v>121267.36999999997</v>
      </c>
      <c r="BI9" s="87">
        <f t="shared" si="28"/>
        <v>133.39410699999996</v>
      </c>
      <c r="BJ9" s="95">
        <v>29869.16</v>
      </c>
      <c r="BK9" s="87">
        <f t="shared" si="29"/>
        <v>194.14954</v>
      </c>
      <c r="BL9" s="95">
        <v>46290.77</v>
      </c>
      <c r="BM9" s="87">
        <f t="shared" si="30"/>
        <v>523.08570099999997</v>
      </c>
      <c r="BN9" s="95">
        <v>36034.240000000005</v>
      </c>
      <c r="BO9" s="87">
        <f t="shared" si="31"/>
        <v>763.9258880000001</v>
      </c>
      <c r="BP9" s="95">
        <v>114492.57</v>
      </c>
      <c r="BQ9" s="87">
        <f t="shared" si="32"/>
        <v>3171.4441890000003</v>
      </c>
      <c r="BR9" s="95">
        <v>61676.729999999989</v>
      </c>
      <c r="BS9" s="87">
        <f t="shared" si="33"/>
        <v>1640.6010179999996</v>
      </c>
      <c r="BT9" s="95">
        <v>1763.7100000000003</v>
      </c>
      <c r="BU9" s="87">
        <f t="shared" si="34"/>
        <v>64.199044000000015</v>
      </c>
      <c r="BV9" s="95">
        <v>297542.42</v>
      </c>
      <c r="BW9" s="87">
        <f t="shared" si="35"/>
        <v>22375.189984000001</v>
      </c>
      <c r="BX9" s="95">
        <v>223208.34</v>
      </c>
      <c r="BY9" s="87">
        <f t="shared" si="36"/>
        <v>3214.200096</v>
      </c>
      <c r="BZ9" s="95">
        <v>40750.910000000003</v>
      </c>
      <c r="CA9" s="87">
        <f t="shared" si="37"/>
        <v>688.69037900000001</v>
      </c>
      <c r="CB9" s="95">
        <v>46041.429999999993</v>
      </c>
      <c r="CC9" s="87">
        <f t="shared" si="38"/>
        <v>115.10357499999998</v>
      </c>
      <c r="CD9" s="95">
        <v>52319.16</v>
      </c>
      <c r="CE9" s="87">
        <f t="shared" si="39"/>
        <v>125.565984</v>
      </c>
      <c r="CF9" s="95">
        <v>23830</v>
      </c>
      <c r="CG9" s="87">
        <f t="shared" si="40"/>
        <v>190.64000000000001</v>
      </c>
      <c r="CH9" s="95">
        <v>17280.529999999995</v>
      </c>
      <c r="CI9" s="87">
        <f t="shared" si="41"/>
        <v>127.87592199999997</v>
      </c>
      <c r="CJ9" s="95">
        <v>75448.56</v>
      </c>
      <c r="CK9" s="87">
        <f t="shared" si="42"/>
        <v>1848.48972</v>
      </c>
      <c r="CL9" s="95">
        <v>118311.47</v>
      </c>
      <c r="CM9" s="87">
        <f t="shared" si="43"/>
        <v>4164.563744</v>
      </c>
      <c r="CN9" s="95">
        <v>121008.27000000002</v>
      </c>
      <c r="CO9" s="87">
        <f t="shared" si="44"/>
        <v>3714.9538890000008</v>
      </c>
      <c r="CP9" s="95">
        <v>2561.91</v>
      </c>
      <c r="CQ9" s="87">
        <f t="shared" si="45"/>
        <v>9.2228759999999994</v>
      </c>
      <c r="CR9" s="95">
        <v>153823.59</v>
      </c>
      <c r="CS9" s="87">
        <f t="shared" si="46"/>
        <v>6875.9144729999989</v>
      </c>
      <c r="CT9" s="95">
        <v>345649.72</v>
      </c>
      <c r="CU9" s="87">
        <f t="shared" si="47"/>
        <v>345.64972</v>
      </c>
      <c r="CV9" s="95">
        <v>30951.78</v>
      </c>
      <c r="CW9" s="87">
        <f t="shared" si="48"/>
        <v>476.65741200000002</v>
      </c>
      <c r="CX9" s="95">
        <v>26284.929999999997</v>
      </c>
      <c r="CY9" s="87">
        <f t="shared" si="49"/>
        <v>236.56436999999994</v>
      </c>
      <c r="CZ9" s="95">
        <v>37769.040000000015</v>
      </c>
      <c r="DA9" s="87">
        <f t="shared" si="50"/>
        <v>98.199504000000033</v>
      </c>
      <c r="DB9" s="95">
        <v>21241.440000000002</v>
      </c>
      <c r="DC9" s="87">
        <f t="shared" si="51"/>
        <v>129.57278400000001</v>
      </c>
      <c r="DD9" s="95">
        <v>4113.5199999999995</v>
      </c>
      <c r="DE9" s="87">
        <f t="shared" si="52"/>
        <v>2.0567599999999997</v>
      </c>
      <c r="DF9" s="95">
        <v>16336.04</v>
      </c>
      <c r="DG9" s="87">
        <f t="shared" si="53"/>
        <v>16.336040000000001</v>
      </c>
      <c r="DH9" s="95">
        <v>28017.870000000006</v>
      </c>
      <c r="DI9" s="87">
        <f t="shared" si="54"/>
        <v>156.90007200000002</v>
      </c>
      <c r="DJ9" s="95">
        <v>26.23</v>
      </c>
      <c r="DK9" s="87">
        <f t="shared" si="55"/>
        <v>3.1475999999999997E-2</v>
      </c>
      <c r="DL9" s="95">
        <v>168183.91999999998</v>
      </c>
      <c r="DM9" s="87">
        <f t="shared" si="56"/>
        <v>1379.108144</v>
      </c>
      <c r="DN9" s="95">
        <v>16305.279999999997</v>
      </c>
      <c r="DO9" s="87">
        <f t="shared" si="57"/>
        <v>79.895871999999983</v>
      </c>
      <c r="DP9" s="95">
        <v>64529.229999999996</v>
      </c>
      <c r="DQ9" s="87">
        <f t="shared" si="58"/>
        <v>232.30522799999997</v>
      </c>
      <c r="DR9" s="95">
        <v>5453.83</v>
      </c>
      <c r="DS9" s="87">
        <f t="shared" si="59"/>
        <v>12.543809</v>
      </c>
      <c r="DT9" s="95"/>
      <c r="DU9" s="87">
        <f t="shared" si="60"/>
        <v>0</v>
      </c>
      <c r="DV9" s="89">
        <f t="shared" si="61"/>
        <v>129214.75531500019</v>
      </c>
      <c r="DW9" s="90">
        <f t="shared" si="0"/>
        <v>4.1642439790224355E-2</v>
      </c>
      <c r="DX9" s="90">
        <f t="shared" si="62"/>
        <v>3.4163457603900049E-2</v>
      </c>
      <c r="DY9" s="89"/>
      <c r="DZ9" s="91">
        <f t="shared" si="63"/>
        <v>3.4200000000000001E-2</v>
      </c>
      <c r="EA9" s="96">
        <v>5091177.3600000022</v>
      </c>
    </row>
    <row r="10" spans="1:131">
      <c r="A10" s="93" t="s">
        <v>14</v>
      </c>
      <c r="B10" s="94">
        <v>579141.09000000008</v>
      </c>
      <c r="C10" s="87">
        <f t="shared" si="1"/>
        <v>9382.085658</v>
      </c>
      <c r="D10" s="95">
        <v>277161.46000000002</v>
      </c>
      <c r="E10" s="87">
        <f t="shared" si="1"/>
        <v>886.91667200000006</v>
      </c>
      <c r="F10" s="95">
        <v>1868710.34</v>
      </c>
      <c r="G10" s="87">
        <f t="shared" si="2"/>
        <v>54005.728825999999</v>
      </c>
      <c r="H10" s="95">
        <v>221270.21999999997</v>
      </c>
      <c r="I10" s="87">
        <f t="shared" si="3"/>
        <v>885.08087999999987</v>
      </c>
      <c r="J10" s="95">
        <v>585863.3600000001</v>
      </c>
      <c r="K10" s="87">
        <f t="shared" si="4"/>
        <v>23024.430048000006</v>
      </c>
      <c r="L10" s="95">
        <v>398454.32</v>
      </c>
      <c r="M10" s="87">
        <f t="shared" si="5"/>
        <v>1075.8266640000002</v>
      </c>
      <c r="N10" s="95">
        <v>426296.74000000011</v>
      </c>
      <c r="O10" s="87">
        <f t="shared" si="6"/>
        <v>1449.4089160000003</v>
      </c>
      <c r="P10" s="95">
        <v>163039.24</v>
      </c>
      <c r="Q10" s="87">
        <f t="shared" si="7"/>
        <v>586.94126399999993</v>
      </c>
      <c r="R10" s="95">
        <v>170083.31999999998</v>
      </c>
      <c r="S10" s="87">
        <f t="shared" si="8"/>
        <v>221.10831599999997</v>
      </c>
      <c r="T10" s="95">
        <v>1811358.9200000004</v>
      </c>
      <c r="U10" s="87">
        <f t="shared" si="9"/>
        <v>40031.032132000015</v>
      </c>
      <c r="V10" s="95">
        <v>787893.01</v>
      </c>
      <c r="W10" s="87">
        <f t="shared" si="10"/>
        <v>13079.023966000001</v>
      </c>
      <c r="X10" s="95">
        <v>145727.29999999999</v>
      </c>
      <c r="Y10" s="87">
        <f t="shared" si="11"/>
        <v>393.46370999999999</v>
      </c>
      <c r="Z10" s="95">
        <v>4368759.709999999</v>
      </c>
      <c r="AA10" s="87">
        <f t="shared" si="12"/>
        <v>430759.70740599988</v>
      </c>
      <c r="AB10" s="95">
        <v>1330490.0300000003</v>
      </c>
      <c r="AC10" s="87">
        <f t="shared" si="12"/>
        <v>4257.5680960000009</v>
      </c>
      <c r="AD10" s="95">
        <v>781786.66999999993</v>
      </c>
      <c r="AE10" s="87">
        <f t="shared" si="13"/>
        <v>5394.3280229999991</v>
      </c>
      <c r="AF10" s="95">
        <v>214145.13</v>
      </c>
      <c r="AG10" s="87">
        <f t="shared" si="14"/>
        <v>214.14513000000002</v>
      </c>
      <c r="AH10" s="95">
        <v>675342.41999999981</v>
      </c>
      <c r="AI10" s="87">
        <f t="shared" si="15"/>
        <v>9454.7938799999974</v>
      </c>
      <c r="AJ10" s="95">
        <v>231845.35</v>
      </c>
      <c r="AK10" s="87">
        <f t="shared" si="16"/>
        <v>602.79791</v>
      </c>
      <c r="AL10" s="95">
        <v>611369.26</v>
      </c>
      <c r="AM10" s="87">
        <f t="shared" si="17"/>
        <v>1222.7385200000001</v>
      </c>
      <c r="AN10" s="95">
        <v>425891.62000000011</v>
      </c>
      <c r="AO10" s="87">
        <f t="shared" si="18"/>
        <v>11541.662902000002</v>
      </c>
      <c r="AP10" s="95">
        <v>157428.02999999997</v>
      </c>
      <c r="AQ10" s="87">
        <f t="shared" si="19"/>
        <v>1164.9674219999997</v>
      </c>
      <c r="AR10" s="95">
        <v>461091.80000000005</v>
      </c>
      <c r="AS10" s="87">
        <f t="shared" si="20"/>
        <v>599.41934000000003</v>
      </c>
      <c r="AT10" s="95">
        <v>161457.15</v>
      </c>
      <c r="AU10" s="87">
        <f t="shared" si="21"/>
        <v>871.86860999999999</v>
      </c>
      <c r="AV10" s="95">
        <v>306497.4599999999</v>
      </c>
      <c r="AW10" s="87">
        <f t="shared" si="22"/>
        <v>306.49745999999993</v>
      </c>
      <c r="AX10" s="95">
        <v>654220.41</v>
      </c>
      <c r="AY10" s="87">
        <f t="shared" si="23"/>
        <v>2747.7257220000001</v>
      </c>
      <c r="AZ10" s="95">
        <v>507218.55999999988</v>
      </c>
      <c r="BA10" s="87">
        <f t="shared" si="24"/>
        <v>2891.1457919999993</v>
      </c>
      <c r="BB10" s="95">
        <v>839363.01000000024</v>
      </c>
      <c r="BC10" s="87">
        <f t="shared" si="25"/>
        <v>10659.910227000002</v>
      </c>
      <c r="BD10" s="95">
        <v>2642786.3999999994</v>
      </c>
      <c r="BE10" s="87">
        <f t="shared" si="26"/>
        <v>19292.340719999997</v>
      </c>
      <c r="BF10" s="95">
        <v>668456.6</v>
      </c>
      <c r="BG10" s="87">
        <f t="shared" si="27"/>
        <v>11564.29918</v>
      </c>
      <c r="BH10" s="95">
        <v>976997.6100000001</v>
      </c>
      <c r="BI10" s="87">
        <f t="shared" si="28"/>
        <v>1074.6973710000002</v>
      </c>
      <c r="BJ10" s="95">
        <v>230557.83</v>
      </c>
      <c r="BK10" s="87">
        <f t="shared" si="29"/>
        <v>1498.6258949999999</v>
      </c>
      <c r="BL10" s="95">
        <v>351013.94</v>
      </c>
      <c r="BM10" s="87">
        <f t="shared" si="30"/>
        <v>3966.4575219999997</v>
      </c>
      <c r="BN10" s="95">
        <v>426887.48</v>
      </c>
      <c r="BO10" s="87">
        <f t="shared" si="31"/>
        <v>9050.0145759999996</v>
      </c>
      <c r="BP10" s="95">
        <v>1206495.1700000002</v>
      </c>
      <c r="BQ10" s="87">
        <f t="shared" si="32"/>
        <v>33419.916209000003</v>
      </c>
      <c r="BR10" s="95">
        <v>637521.24</v>
      </c>
      <c r="BS10" s="87">
        <f t="shared" si="33"/>
        <v>16958.064984000001</v>
      </c>
      <c r="BT10" s="95">
        <v>5201.6100000000006</v>
      </c>
      <c r="BU10" s="87">
        <f t="shared" si="34"/>
        <v>189.33860400000003</v>
      </c>
      <c r="BV10" s="95">
        <v>1327658.1399999999</v>
      </c>
      <c r="BW10" s="87">
        <f t="shared" si="35"/>
        <v>99839.892127999992</v>
      </c>
      <c r="BX10" s="95">
        <v>751423.6100000001</v>
      </c>
      <c r="BY10" s="87">
        <f t="shared" si="36"/>
        <v>10820.499984000002</v>
      </c>
      <c r="BZ10" s="95">
        <v>295513.94</v>
      </c>
      <c r="CA10" s="87">
        <f t="shared" si="37"/>
        <v>4994.1855859999996</v>
      </c>
      <c r="CB10" s="95">
        <v>365516.36</v>
      </c>
      <c r="CC10" s="87">
        <f t="shared" si="38"/>
        <v>913.79089999999997</v>
      </c>
      <c r="CD10" s="95">
        <v>316223.95</v>
      </c>
      <c r="CE10" s="87">
        <f t="shared" si="39"/>
        <v>758.93747999999994</v>
      </c>
      <c r="CF10" s="95">
        <v>206404.59999999998</v>
      </c>
      <c r="CG10" s="87">
        <f t="shared" si="40"/>
        <v>1651.2367999999999</v>
      </c>
      <c r="CH10" s="95">
        <v>134088.19</v>
      </c>
      <c r="CI10" s="87">
        <f t="shared" si="41"/>
        <v>992.25260600000001</v>
      </c>
      <c r="CJ10" s="95">
        <v>503953.19</v>
      </c>
      <c r="CK10" s="87">
        <f t="shared" si="42"/>
        <v>12346.853155000001</v>
      </c>
      <c r="CL10" s="95">
        <v>904052.92</v>
      </c>
      <c r="CM10" s="87">
        <f t="shared" si="43"/>
        <v>31822.662784000004</v>
      </c>
      <c r="CN10" s="95">
        <v>489986.61</v>
      </c>
      <c r="CO10" s="87">
        <f t="shared" si="44"/>
        <v>15042.588927000001</v>
      </c>
      <c r="CP10" s="95">
        <v>165083.73000000001</v>
      </c>
      <c r="CQ10" s="87">
        <f t="shared" si="45"/>
        <v>594.30142799999999</v>
      </c>
      <c r="CR10" s="95">
        <v>1271874.7100000002</v>
      </c>
      <c r="CS10" s="87">
        <f t="shared" si="46"/>
        <v>56852.799537000006</v>
      </c>
      <c r="CT10" s="95">
        <v>1580331.1199999999</v>
      </c>
      <c r="CU10" s="87">
        <f t="shared" si="47"/>
        <v>1580.3311199999998</v>
      </c>
      <c r="CV10" s="95">
        <v>246864.92</v>
      </c>
      <c r="CW10" s="87">
        <f t="shared" si="48"/>
        <v>3801.7197680000004</v>
      </c>
      <c r="CX10" s="95">
        <v>212334.90999999995</v>
      </c>
      <c r="CY10" s="87">
        <f t="shared" si="49"/>
        <v>1911.0141899999994</v>
      </c>
      <c r="CZ10" s="95">
        <v>425344.57000000007</v>
      </c>
      <c r="DA10" s="87">
        <f t="shared" si="50"/>
        <v>1105.895882</v>
      </c>
      <c r="DB10" s="95">
        <v>168743.09999999995</v>
      </c>
      <c r="DC10" s="87">
        <f t="shared" si="51"/>
        <v>1029.3329099999999</v>
      </c>
      <c r="DD10" s="95">
        <v>38353.879999999997</v>
      </c>
      <c r="DE10" s="87">
        <f t="shared" si="52"/>
        <v>19.176939999999998</v>
      </c>
      <c r="DF10" s="95">
        <v>234794.46999999997</v>
      </c>
      <c r="DG10" s="87">
        <f t="shared" si="53"/>
        <v>234.79446999999999</v>
      </c>
      <c r="DH10" s="95">
        <v>223110.21000000005</v>
      </c>
      <c r="DI10" s="87">
        <f t="shared" si="54"/>
        <v>1249.4171760000002</v>
      </c>
      <c r="DJ10" s="95">
        <v>203.82000000000002</v>
      </c>
      <c r="DK10" s="87">
        <f t="shared" si="55"/>
        <v>0.244584</v>
      </c>
      <c r="DL10" s="95">
        <v>1146962.1200000001</v>
      </c>
      <c r="DM10" s="87">
        <f t="shared" si="56"/>
        <v>9405.0893840000026</v>
      </c>
      <c r="DN10" s="95">
        <v>129663.7</v>
      </c>
      <c r="DO10" s="87">
        <f t="shared" si="57"/>
        <v>635.35212999999999</v>
      </c>
      <c r="DP10" s="95">
        <v>516119.52</v>
      </c>
      <c r="DQ10" s="87">
        <f t="shared" si="58"/>
        <v>1858.030272</v>
      </c>
      <c r="DR10" s="95">
        <v>48367.30999999999</v>
      </c>
      <c r="DS10" s="87">
        <f t="shared" si="59"/>
        <v>111.24481299999998</v>
      </c>
      <c r="DT10" s="95"/>
      <c r="DU10" s="87">
        <f t="shared" si="60"/>
        <v>0</v>
      </c>
      <c r="DV10" s="89">
        <f t="shared" si="61"/>
        <v>984295.72350700945</v>
      </c>
      <c r="DW10" s="90">
        <f t="shared" si="0"/>
        <v>0.31721203435315193</v>
      </c>
      <c r="DX10" s="90">
        <f t="shared" si="62"/>
        <v>0.26024075298332577</v>
      </c>
      <c r="DY10" s="90">
        <v>0.17960000000000004</v>
      </c>
      <c r="DZ10" s="91">
        <f t="shared" si="63"/>
        <v>0.43980000000000002</v>
      </c>
      <c r="EA10" s="96">
        <v>38010797.410000019</v>
      </c>
    </row>
    <row r="11" spans="1:131">
      <c r="A11" s="93" t="s">
        <v>15</v>
      </c>
      <c r="B11" s="94">
        <v>27086.329999999998</v>
      </c>
      <c r="C11" s="87">
        <f t="shared" si="1"/>
        <v>438.79854599999993</v>
      </c>
      <c r="D11" s="95">
        <v>8287.2199999999993</v>
      </c>
      <c r="E11" s="87">
        <f t="shared" si="1"/>
        <v>26.519103999999999</v>
      </c>
      <c r="F11" s="95">
        <v>99760.929999999978</v>
      </c>
      <c r="G11" s="87">
        <f t="shared" si="2"/>
        <v>2883.0908769999992</v>
      </c>
      <c r="H11" s="95">
        <v>8355.9399999999987</v>
      </c>
      <c r="I11" s="87">
        <f t="shared" si="3"/>
        <v>33.423759999999994</v>
      </c>
      <c r="J11" s="95">
        <v>92756.85</v>
      </c>
      <c r="K11" s="87">
        <f t="shared" si="4"/>
        <v>3645.3442050000003</v>
      </c>
      <c r="L11" s="95">
        <v>11533.939999999999</v>
      </c>
      <c r="M11" s="87">
        <f t="shared" si="5"/>
        <v>31.141637999999997</v>
      </c>
      <c r="N11" s="95">
        <v>16079.89</v>
      </c>
      <c r="O11" s="87">
        <f t="shared" si="6"/>
        <v>54.671625999999996</v>
      </c>
      <c r="P11" s="95">
        <v>7671.93</v>
      </c>
      <c r="Q11" s="87">
        <f t="shared" si="7"/>
        <v>27.618948</v>
      </c>
      <c r="R11" s="95">
        <v>8010.2999999999993</v>
      </c>
      <c r="S11" s="87">
        <f t="shared" si="8"/>
        <v>10.413389999999998</v>
      </c>
      <c r="T11" s="95">
        <v>62637.96</v>
      </c>
      <c r="U11" s="87">
        <f t="shared" si="9"/>
        <v>1384.2989160000002</v>
      </c>
      <c r="V11" s="95">
        <v>32324.310000000005</v>
      </c>
      <c r="W11" s="87">
        <f t="shared" si="10"/>
        <v>536.58354600000007</v>
      </c>
      <c r="X11" s="95">
        <v>6203.5500000000011</v>
      </c>
      <c r="Y11" s="87">
        <f t="shared" si="11"/>
        <v>16.749585000000003</v>
      </c>
      <c r="Z11" s="95">
        <v>325510.88999999996</v>
      </c>
      <c r="AA11" s="87">
        <f t="shared" si="12"/>
        <v>32095.373753999993</v>
      </c>
      <c r="AB11" s="95">
        <v>29903.67</v>
      </c>
      <c r="AC11" s="87">
        <f t="shared" si="12"/>
        <v>95.691744</v>
      </c>
      <c r="AD11" s="95">
        <v>17650.240000000002</v>
      </c>
      <c r="AE11" s="87">
        <f t="shared" si="13"/>
        <v>121.78665600000001</v>
      </c>
      <c r="AF11" s="95">
        <v>9484.32</v>
      </c>
      <c r="AG11" s="87">
        <f t="shared" si="14"/>
        <v>9.4843200000000003</v>
      </c>
      <c r="AH11" s="95">
        <v>20658.680000000004</v>
      </c>
      <c r="AI11" s="87">
        <f t="shared" si="15"/>
        <v>289.22152000000006</v>
      </c>
      <c r="AJ11" s="95">
        <v>8576.99</v>
      </c>
      <c r="AK11" s="87">
        <f t="shared" si="16"/>
        <v>22.300173999999998</v>
      </c>
      <c r="AL11" s="95">
        <v>27033.67</v>
      </c>
      <c r="AM11" s="87">
        <f t="shared" si="17"/>
        <v>54.067339999999994</v>
      </c>
      <c r="AN11" s="95">
        <v>18801.349999999999</v>
      </c>
      <c r="AO11" s="87">
        <f t="shared" si="18"/>
        <v>509.51658499999996</v>
      </c>
      <c r="AP11" s="95">
        <v>6932.36</v>
      </c>
      <c r="AQ11" s="87">
        <f t="shared" si="19"/>
        <v>51.299464</v>
      </c>
      <c r="AR11" s="95">
        <v>10647.83</v>
      </c>
      <c r="AS11" s="87">
        <f t="shared" si="20"/>
        <v>13.842179</v>
      </c>
      <c r="AT11" s="95">
        <v>7506.7500000000009</v>
      </c>
      <c r="AU11" s="87">
        <f t="shared" si="21"/>
        <v>40.536450000000009</v>
      </c>
      <c r="AV11" s="95"/>
      <c r="AW11" s="87">
        <f t="shared" si="22"/>
        <v>0</v>
      </c>
      <c r="AX11" s="95">
        <v>37124.740000000005</v>
      </c>
      <c r="AY11" s="87">
        <f t="shared" si="23"/>
        <v>155.92390800000001</v>
      </c>
      <c r="AZ11" s="95">
        <v>14066.84</v>
      </c>
      <c r="BA11" s="87">
        <f t="shared" si="24"/>
        <v>80.180987999999999</v>
      </c>
      <c r="BB11" s="95">
        <v>37331.46</v>
      </c>
      <c r="BC11" s="87">
        <f t="shared" si="25"/>
        <v>474.10954199999998</v>
      </c>
      <c r="BD11" s="95">
        <v>144023.4</v>
      </c>
      <c r="BE11" s="87">
        <f t="shared" si="26"/>
        <v>1051.3708199999999</v>
      </c>
      <c r="BF11" s="95">
        <v>16537.989999999998</v>
      </c>
      <c r="BG11" s="87">
        <f t="shared" si="27"/>
        <v>286.10722699999997</v>
      </c>
      <c r="BH11" s="95">
        <v>14555.570000000002</v>
      </c>
      <c r="BI11" s="87">
        <f t="shared" si="28"/>
        <v>16.011127000000002</v>
      </c>
      <c r="BJ11" s="95">
        <v>11205.43</v>
      </c>
      <c r="BK11" s="87">
        <f t="shared" si="29"/>
        <v>72.835295000000002</v>
      </c>
      <c r="BL11" s="95">
        <v>17227.78</v>
      </c>
      <c r="BM11" s="87">
        <f t="shared" si="30"/>
        <v>194.67391399999997</v>
      </c>
      <c r="BN11" s="95">
        <v>9371.52</v>
      </c>
      <c r="BO11" s="87">
        <f t="shared" si="31"/>
        <v>198.67622400000002</v>
      </c>
      <c r="BP11" s="95">
        <v>27381.510000000002</v>
      </c>
      <c r="BQ11" s="87">
        <f t="shared" si="32"/>
        <v>758.46782700000006</v>
      </c>
      <c r="BR11" s="95">
        <v>14750.290000000003</v>
      </c>
      <c r="BS11" s="87">
        <f t="shared" si="33"/>
        <v>392.35771400000004</v>
      </c>
      <c r="BT11" s="95">
        <v>244.01000000000002</v>
      </c>
      <c r="BU11" s="87">
        <f t="shared" si="34"/>
        <v>8.8819640000000017</v>
      </c>
      <c r="BV11" s="95">
        <v>214990.07</v>
      </c>
      <c r="BW11" s="87">
        <f t="shared" si="35"/>
        <v>16167.253264000001</v>
      </c>
      <c r="BX11" s="95">
        <v>96518.98</v>
      </c>
      <c r="BY11" s="87">
        <f t="shared" si="36"/>
        <v>1389.8733119999999</v>
      </c>
      <c r="BZ11" s="95">
        <v>14952.160000000002</v>
      </c>
      <c r="CA11" s="87">
        <f t="shared" si="37"/>
        <v>252.69150400000001</v>
      </c>
      <c r="CB11" s="95">
        <v>17265.830000000002</v>
      </c>
      <c r="CC11" s="87">
        <f t="shared" si="38"/>
        <v>43.164575000000006</v>
      </c>
      <c r="CD11" s="95">
        <v>649.96</v>
      </c>
      <c r="CE11" s="87">
        <f t="shared" si="39"/>
        <v>1.559904</v>
      </c>
      <c r="CF11" s="95">
        <v>8412.8700000000008</v>
      </c>
      <c r="CG11" s="87">
        <f t="shared" si="40"/>
        <v>67.302960000000013</v>
      </c>
      <c r="CH11" s="95">
        <v>6610.32</v>
      </c>
      <c r="CI11" s="87">
        <f t="shared" si="41"/>
        <v>48.916367999999999</v>
      </c>
      <c r="CJ11" s="95">
        <v>21424.71</v>
      </c>
      <c r="CK11" s="87">
        <f t="shared" si="42"/>
        <v>524.905395</v>
      </c>
      <c r="CL11" s="95">
        <v>36700.280000000006</v>
      </c>
      <c r="CM11" s="87">
        <f t="shared" si="43"/>
        <v>1291.8498560000003</v>
      </c>
      <c r="CN11" s="95">
        <v>163901.4</v>
      </c>
      <c r="CO11" s="87">
        <f t="shared" si="44"/>
        <v>5031.7729799999997</v>
      </c>
      <c r="CP11" s="95">
        <v>22481.279999999999</v>
      </c>
      <c r="CQ11" s="87">
        <f t="shared" si="45"/>
        <v>80.932607999999988</v>
      </c>
      <c r="CR11" s="95">
        <v>30062.49</v>
      </c>
      <c r="CS11" s="87">
        <f t="shared" si="46"/>
        <v>1343.7933029999999</v>
      </c>
      <c r="CT11" s="95">
        <v>101471.32</v>
      </c>
      <c r="CU11" s="87">
        <f t="shared" si="47"/>
        <v>101.47132000000001</v>
      </c>
      <c r="CV11" s="95">
        <v>11580.98</v>
      </c>
      <c r="CW11" s="87">
        <f t="shared" si="48"/>
        <v>178.347092</v>
      </c>
      <c r="CX11" s="95">
        <v>9770.9600000000009</v>
      </c>
      <c r="CY11" s="87">
        <f t="shared" si="49"/>
        <v>87.938640000000007</v>
      </c>
      <c r="CZ11" s="95">
        <v>19659.23</v>
      </c>
      <c r="DA11" s="87">
        <f t="shared" si="50"/>
        <v>51.113997999999995</v>
      </c>
      <c r="DB11" s="95">
        <v>7960.2700000000013</v>
      </c>
      <c r="DC11" s="87">
        <f t="shared" si="51"/>
        <v>48.55764700000001</v>
      </c>
      <c r="DD11" s="95">
        <v>1392.16</v>
      </c>
      <c r="DE11" s="87">
        <f t="shared" si="52"/>
        <v>0.69608000000000003</v>
      </c>
      <c r="DF11" s="95">
        <v>5070.8100000000004</v>
      </c>
      <c r="DG11" s="87">
        <f t="shared" si="53"/>
        <v>5.0708100000000007</v>
      </c>
      <c r="DH11" s="95">
        <v>10495.659999999998</v>
      </c>
      <c r="DI11" s="87">
        <f t="shared" si="54"/>
        <v>58.775695999999989</v>
      </c>
      <c r="DJ11" s="95">
        <v>9.83</v>
      </c>
      <c r="DK11" s="87">
        <f t="shared" si="55"/>
        <v>1.1795999999999999E-2</v>
      </c>
      <c r="DL11" s="95">
        <v>19159.959999999995</v>
      </c>
      <c r="DM11" s="87">
        <f t="shared" si="56"/>
        <v>157.11167199999997</v>
      </c>
      <c r="DN11" s="95">
        <v>6102.8200000000006</v>
      </c>
      <c r="DO11" s="87">
        <f t="shared" si="57"/>
        <v>29.903818000000001</v>
      </c>
      <c r="DP11" s="95">
        <v>24100.89</v>
      </c>
      <c r="DQ11" s="87">
        <f t="shared" si="58"/>
        <v>86.763204000000002</v>
      </c>
      <c r="DR11" s="95">
        <v>1173.81</v>
      </c>
      <c r="DS11" s="87">
        <f t="shared" si="59"/>
        <v>2.6997629999999999</v>
      </c>
      <c r="DT11" s="95"/>
      <c r="DU11" s="87">
        <f t="shared" si="60"/>
        <v>0</v>
      </c>
      <c r="DV11" s="89">
        <f t="shared" si="61"/>
        <v>73133.848442000104</v>
      </c>
      <c r="DW11" s="90">
        <f t="shared" si="0"/>
        <v>2.3569072068813816E-2</v>
      </c>
      <c r="DX11" s="90">
        <f t="shared" si="62"/>
        <v>1.9336066725254848E-2</v>
      </c>
      <c r="DY11" s="89"/>
      <c r="DZ11" s="91">
        <f t="shared" si="63"/>
        <v>1.9300000000000001E-2</v>
      </c>
      <c r="EA11" s="96">
        <v>2059155.49</v>
      </c>
    </row>
    <row r="12" spans="1:131">
      <c r="A12" s="93" t="s">
        <v>16</v>
      </c>
      <c r="B12" s="94">
        <v>231340.32</v>
      </c>
      <c r="C12" s="87">
        <f t="shared" si="1"/>
        <v>3747.7131839999997</v>
      </c>
      <c r="D12" s="95">
        <v>104438.32999999999</v>
      </c>
      <c r="E12" s="87">
        <f t="shared" si="1"/>
        <v>334.20265599999999</v>
      </c>
      <c r="F12" s="95">
        <v>903653.39</v>
      </c>
      <c r="G12" s="87">
        <f t="shared" si="2"/>
        <v>26115.582971</v>
      </c>
      <c r="H12" s="95">
        <v>142271.90000000002</v>
      </c>
      <c r="I12" s="87">
        <f t="shared" si="3"/>
        <v>569.08760000000007</v>
      </c>
      <c r="J12" s="95">
        <v>312482.30000000005</v>
      </c>
      <c r="K12" s="87">
        <f t="shared" si="4"/>
        <v>12280.554390000003</v>
      </c>
      <c r="L12" s="95">
        <v>174953.17</v>
      </c>
      <c r="M12" s="87">
        <f t="shared" si="5"/>
        <v>472.37355900000006</v>
      </c>
      <c r="N12" s="95">
        <v>195328.87</v>
      </c>
      <c r="O12" s="87">
        <f t="shared" si="6"/>
        <v>664.11815799999999</v>
      </c>
      <c r="P12" s="95">
        <v>64704.249999999993</v>
      </c>
      <c r="Q12" s="87">
        <f t="shared" si="7"/>
        <v>232.93529999999996</v>
      </c>
      <c r="R12" s="95">
        <v>67553.67</v>
      </c>
      <c r="S12" s="87">
        <f t="shared" si="8"/>
        <v>87.819770999999989</v>
      </c>
      <c r="T12" s="95">
        <v>852809.05000000016</v>
      </c>
      <c r="U12" s="87">
        <f t="shared" si="9"/>
        <v>18847.080005000003</v>
      </c>
      <c r="V12" s="95">
        <v>297961.55999999994</v>
      </c>
      <c r="W12" s="87">
        <f t="shared" si="10"/>
        <v>4946.1618959999987</v>
      </c>
      <c r="X12" s="95">
        <v>63088.070000000007</v>
      </c>
      <c r="Y12" s="87">
        <f t="shared" si="11"/>
        <v>170.33778900000001</v>
      </c>
      <c r="Z12" s="95">
        <v>1527607.31</v>
      </c>
      <c r="AA12" s="87">
        <f t="shared" si="12"/>
        <v>150622.080766</v>
      </c>
      <c r="AB12" s="95">
        <v>407313.93</v>
      </c>
      <c r="AC12" s="87">
        <f t="shared" si="12"/>
        <v>1303.4045760000001</v>
      </c>
      <c r="AD12" s="95">
        <v>270003.41000000003</v>
      </c>
      <c r="AE12" s="87">
        <f t="shared" si="13"/>
        <v>1863.0235290000003</v>
      </c>
      <c r="AF12" s="95">
        <v>97798.560000000012</v>
      </c>
      <c r="AG12" s="87">
        <f t="shared" si="14"/>
        <v>97.798560000000009</v>
      </c>
      <c r="AH12" s="95">
        <v>248286.02000000002</v>
      </c>
      <c r="AI12" s="87">
        <f t="shared" si="15"/>
        <v>3476.0042800000001</v>
      </c>
      <c r="AJ12" s="95">
        <v>111433.26000000001</v>
      </c>
      <c r="AK12" s="87">
        <f t="shared" si="16"/>
        <v>289.72647599999999</v>
      </c>
      <c r="AL12" s="95">
        <v>280402.81000000006</v>
      </c>
      <c r="AM12" s="87">
        <f t="shared" si="17"/>
        <v>560.80562000000009</v>
      </c>
      <c r="AN12" s="95">
        <v>202725.50000000003</v>
      </c>
      <c r="AO12" s="87">
        <f t="shared" si="18"/>
        <v>5493.8610500000004</v>
      </c>
      <c r="AP12" s="95">
        <v>72025.009999999995</v>
      </c>
      <c r="AQ12" s="87">
        <f t="shared" si="19"/>
        <v>532.98507399999994</v>
      </c>
      <c r="AR12" s="95">
        <v>136700.62</v>
      </c>
      <c r="AS12" s="87">
        <f t="shared" si="20"/>
        <v>177.71080599999999</v>
      </c>
      <c r="AT12" s="95">
        <v>40008.68</v>
      </c>
      <c r="AU12" s="87">
        <f t="shared" si="21"/>
        <v>216.04687200000001</v>
      </c>
      <c r="AV12" s="95"/>
      <c r="AW12" s="87">
        <f t="shared" si="22"/>
        <v>0</v>
      </c>
      <c r="AX12" s="95">
        <v>362015.85999999993</v>
      </c>
      <c r="AY12" s="87">
        <f t="shared" si="23"/>
        <v>1520.4666119999997</v>
      </c>
      <c r="AZ12" s="95">
        <v>175485.77999999997</v>
      </c>
      <c r="BA12" s="87">
        <f t="shared" si="24"/>
        <v>1000.2689459999999</v>
      </c>
      <c r="BB12" s="95">
        <v>302137.46999999997</v>
      </c>
      <c r="BC12" s="87">
        <f t="shared" si="25"/>
        <v>3837.1458689999995</v>
      </c>
      <c r="BD12" s="95">
        <v>1449476.82</v>
      </c>
      <c r="BE12" s="87">
        <f t="shared" si="26"/>
        <v>10581.180786000001</v>
      </c>
      <c r="BF12" s="95">
        <v>210429.35</v>
      </c>
      <c r="BG12" s="87">
        <f t="shared" si="27"/>
        <v>3640.4277550000002</v>
      </c>
      <c r="BH12" s="95">
        <v>430564.60000000003</v>
      </c>
      <c r="BI12" s="87">
        <f t="shared" si="28"/>
        <v>473.62106000000006</v>
      </c>
      <c r="BJ12" s="95">
        <v>94666.920000000013</v>
      </c>
      <c r="BK12" s="87">
        <f t="shared" si="29"/>
        <v>615.33498000000009</v>
      </c>
      <c r="BL12" s="95">
        <v>148380.35999999999</v>
      </c>
      <c r="BM12" s="87">
        <f t="shared" si="30"/>
        <v>1676.6980679999997</v>
      </c>
      <c r="BN12" s="95">
        <v>120174.86</v>
      </c>
      <c r="BO12" s="87">
        <f t="shared" si="31"/>
        <v>2547.7070319999998</v>
      </c>
      <c r="BP12" s="95">
        <v>354336.31999999995</v>
      </c>
      <c r="BQ12" s="87">
        <f t="shared" si="32"/>
        <v>9815.116063999998</v>
      </c>
      <c r="BR12" s="95">
        <v>188986.71000000002</v>
      </c>
      <c r="BS12" s="87">
        <f t="shared" si="33"/>
        <v>5027.0464860000002</v>
      </c>
      <c r="BT12" s="95">
        <v>2365.0999999999995</v>
      </c>
      <c r="BU12" s="87">
        <f t="shared" si="34"/>
        <v>86.089639999999989</v>
      </c>
      <c r="BV12" s="95">
        <v>712650.62</v>
      </c>
      <c r="BW12" s="87">
        <f t="shared" si="35"/>
        <v>53591.326624000001</v>
      </c>
      <c r="BX12" s="95">
        <v>420036.25</v>
      </c>
      <c r="BY12" s="87">
        <f t="shared" si="36"/>
        <v>6048.5219999999999</v>
      </c>
      <c r="BZ12" s="95">
        <v>146276.18</v>
      </c>
      <c r="CA12" s="87">
        <f t="shared" si="37"/>
        <v>2472.0674419999996</v>
      </c>
      <c r="CB12" s="95">
        <v>145866.48000000001</v>
      </c>
      <c r="CC12" s="87">
        <f t="shared" si="38"/>
        <v>364.66620000000006</v>
      </c>
      <c r="CD12" s="95">
        <v>5735.43</v>
      </c>
      <c r="CE12" s="87">
        <f t="shared" si="39"/>
        <v>13.765032</v>
      </c>
      <c r="CF12" s="95">
        <v>92283.260000000009</v>
      </c>
      <c r="CG12" s="87">
        <f t="shared" si="40"/>
        <v>738.2660800000001</v>
      </c>
      <c r="CH12" s="95">
        <v>57109.729999999996</v>
      </c>
      <c r="CI12" s="87">
        <f t="shared" si="41"/>
        <v>422.61200199999996</v>
      </c>
      <c r="CJ12" s="95">
        <v>198460.96000000002</v>
      </c>
      <c r="CK12" s="87">
        <f t="shared" si="42"/>
        <v>4862.2935200000011</v>
      </c>
      <c r="CL12" s="95">
        <v>450207.62</v>
      </c>
      <c r="CM12" s="87">
        <f t="shared" si="43"/>
        <v>15847.308224</v>
      </c>
      <c r="CN12" s="95">
        <v>885398.82</v>
      </c>
      <c r="CO12" s="87">
        <f t="shared" si="44"/>
        <v>27181.743773999999</v>
      </c>
      <c r="CP12" s="95">
        <v>32143.759999999998</v>
      </c>
      <c r="CQ12" s="87">
        <f t="shared" si="45"/>
        <v>115.717536</v>
      </c>
      <c r="CR12" s="95">
        <v>517648.91000000003</v>
      </c>
      <c r="CS12" s="87">
        <f t="shared" si="46"/>
        <v>23138.906276999998</v>
      </c>
      <c r="CT12" s="95">
        <v>995714.60999999987</v>
      </c>
      <c r="CU12" s="87">
        <f t="shared" si="47"/>
        <v>995.71460999999988</v>
      </c>
      <c r="CV12" s="95">
        <v>98303.35</v>
      </c>
      <c r="CW12" s="87">
        <f t="shared" si="48"/>
        <v>1513.8715900000002</v>
      </c>
      <c r="CX12" s="95">
        <v>85473.07</v>
      </c>
      <c r="CY12" s="87">
        <f t="shared" si="49"/>
        <v>769.25762999999995</v>
      </c>
      <c r="CZ12" s="95">
        <v>216742.82999999996</v>
      </c>
      <c r="DA12" s="87">
        <f t="shared" si="50"/>
        <v>563.53135799999984</v>
      </c>
      <c r="DB12" s="95">
        <v>67165.51999999999</v>
      </c>
      <c r="DC12" s="87">
        <f t="shared" si="51"/>
        <v>409.70967199999996</v>
      </c>
      <c r="DD12" s="95">
        <v>17480.459999999995</v>
      </c>
      <c r="DE12" s="87">
        <f t="shared" si="52"/>
        <v>8.7402299999999986</v>
      </c>
      <c r="DF12" s="95">
        <v>170981.61</v>
      </c>
      <c r="DG12" s="87">
        <f t="shared" si="53"/>
        <v>170.98160999999999</v>
      </c>
      <c r="DH12" s="95">
        <v>88531.38</v>
      </c>
      <c r="DI12" s="87">
        <f t="shared" si="54"/>
        <v>495.77572800000002</v>
      </c>
      <c r="DJ12" s="95">
        <v>85.52000000000001</v>
      </c>
      <c r="DK12" s="87">
        <f t="shared" si="55"/>
        <v>0.10262400000000001</v>
      </c>
      <c r="DL12" s="95">
        <v>575928.02</v>
      </c>
      <c r="DM12" s="87">
        <f t="shared" si="56"/>
        <v>4722.6097640000007</v>
      </c>
      <c r="DN12" s="95">
        <v>51525.020000000004</v>
      </c>
      <c r="DO12" s="87">
        <f t="shared" si="57"/>
        <v>252.472598</v>
      </c>
      <c r="DP12" s="95">
        <v>209717.09</v>
      </c>
      <c r="DQ12" s="87">
        <f t="shared" si="58"/>
        <v>754.98152399999992</v>
      </c>
      <c r="DR12" s="95">
        <v>17669.219999999998</v>
      </c>
      <c r="DS12" s="87">
        <f t="shared" si="59"/>
        <v>40.639205999999994</v>
      </c>
      <c r="DT12" s="95"/>
      <c r="DU12" s="87">
        <f t="shared" si="60"/>
        <v>0</v>
      </c>
      <c r="DV12" s="89">
        <f t="shared" si="61"/>
        <v>419418.10104100779</v>
      </c>
      <c r="DW12" s="90">
        <f t="shared" si="0"/>
        <v>0.13516717171311216</v>
      </c>
      <c r="DX12" s="90">
        <f t="shared" si="62"/>
        <v>0.11089114767343719</v>
      </c>
      <c r="DY12" s="89"/>
      <c r="DZ12" s="91">
        <f t="shared" si="63"/>
        <v>0.1109</v>
      </c>
      <c r="EA12" s="96">
        <v>16903045.859999996</v>
      </c>
    </row>
    <row r="13" spans="1:131">
      <c r="A13" s="93" t="s">
        <v>17</v>
      </c>
      <c r="B13" s="94">
        <v>131003.75000000003</v>
      </c>
      <c r="C13" s="87">
        <f t="shared" si="1"/>
        <v>2122.2607500000004</v>
      </c>
      <c r="D13" s="95">
        <v>48682.130000000005</v>
      </c>
      <c r="E13" s="87">
        <f t="shared" si="1"/>
        <v>155.78281600000003</v>
      </c>
      <c r="F13" s="95">
        <v>852250.36999999988</v>
      </c>
      <c r="G13" s="87">
        <f t="shared" si="2"/>
        <v>24630.035692999994</v>
      </c>
      <c r="H13" s="95">
        <v>100356.37999999999</v>
      </c>
      <c r="I13" s="87">
        <f t="shared" si="3"/>
        <v>401.42551999999995</v>
      </c>
      <c r="J13" s="95">
        <v>195038.05</v>
      </c>
      <c r="K13" s="87">
        <f t="shared" si="4"/>
        <v>7664.9953649999998</v>
      </c>
      <c r="L13" s="95">
        <v>80274.989999999991</v>
      </c>
      <c r="M13" s="87">
        <f t="shared" si="5"/>
        <v>216.74247299999999</v>
      </c>
      <c r="N13" s="95">
        <v>97281.59</v>
      </c>
      <c r="O13" s="87">
        <f t="shared" si="6"/>
        <v>330.75740599999995</v>
      </c>
      <c r="P13" s="95">
        <v>36598.57</v>
      </c>
      <c r="Q13" s="87">
        <f t="shared" si="7"/>
        <v>131.754852</v>
      </c>
      <c r="R13" s="95">
        <v>38200.230000000003</v>
      </c>
      <c r="S13" s="87">
        <f t="shared" si="8"/>
        <v>49.660299000000002</v>
      </c>
      <c r="T13" s="95">
        <v>363712.27</v>
      </c>
      <c r="U13" s="87">
        <f t="shared" si="9"/>
        <v>8038.0411670000012</v>
      </c>
      <c r="V13" s="95">
        <v>160284.90999999997</v>
      </c>
      <c r="W13" s="87">
        <f t="shared" si="10"/>
        <v>2660.7295059999997</v>
      </c>
      <c r="X13" s="95">
        <v>33324.780000000006</v>
      </c>
      <c r="Y13" s="87">
        <f t="shared" si="11"/>
        <v>89.976906000000028</v>
      </c>
      <c r="Z13" s="95">
        <v>766973.96999999986</v>
      </c>
      <c r="AA13" s="87">
        <f t="shared" si="12"/>
        <v>75623.633441999977</v>
      </c>
      <c r="AB13" s="95">
        <v>211456.48000000007</v>
      </c>
      <c r="AC13" s="87">
        <f t="shared" si="12"/>
        <v>676.66073600000027</v>
      </c>
      <c r="AD13" s="95">
        <v>185531.08</v>
      </c>
      <c r="AE13" s="87">
        <f t="shared" si="13"/>
        <v>1280.164452</v>
      </c>
      <c r="AF13" s="95">
        <v>44134.36</v>
      </c>
      <c r="AG13" s="87">
        <f t="shared" si="14"/>
        <v>44.134360000000001</v>
      </c>
      <c r="AH13" s="95">
        <v>136902.62999999998</v>
      </c>
      <c r="AI13" s="87">
        <f t="shared" si="15"/>
        <v>1916.6368199999997</v>
      </c>
      <c r="AJ13" s="95">
        <v>61131.799999999996</v>
      </c>
      <c r="AK13" s="87">
        <f t="shared" si="16"/>
        <v>158.94267999999997</v>
      </c>
      <c r="AL13" s="95">
        <v>124934.73999999998</v>
      </c>
      <c r="AM13" s="87">
        <f t="shared" si="17"/>
        <v>249.86947999999995</v>
      </c>
      <c r="AN13" s="95">
        <v>87037.810000000012</v>
      </c>
      <c r="AO13" s="87">
        <f t="shared" si="18"/>
        <v>2358.7246510000004</v>
      </c>
      <c r="AP13" s="95">
        <v>32140.34</v>
      </c>
      <c r="AQ13" s="87">
        <f t="shared" si="19"/>
        <v>237.838516</v>
      </c>
      <c r="AR13" s="95">
        <v>80071.839999999997</v>
      </c>
      <c r="AS13" s="87">
        <f t="shared" si="20"/>
        <v>104.09339199999999</v>
      </c>
      <c r="AT13" s="95">
        <v>24753.699999999997</v>
      </c>
      <c r="AU13" s="87">
        <f t="shared" si="21"/>
        <v>133.66997999999998</v>
      </c>
      <c r="AV13" s="95"/>
      <c r="AW13" s="87">
        <f t="shared" si="22"/>
        <v>0</v>
      </c>
      <c r="AX13" s="95">
        <v>149947.54</v>
      </c>
      <c r="AY13" s="87">
        <f t="shared" si="23"/>
        <v>629.77966800000002</v>
      </c>
      <c r="AZ13" s="95">
        <v>96765.9</v>
      </c>
      <c r="BA13" s="87">
        <f t="shared" si="24"/>
        <v>551.56562999999994</v>
      </c>
      <c r="BB13" s="95">
        <v>168244.52</v>
      </c>
      <c r="BC13" s="87">
        <f t="shared" si="25"/>
        <v>2136.7054039999998</v>
      </c>
      <c r="BD13" s="95">
        <v>918131.52999999991</v>
      </c>
      <c r="BE13" s="87">
        <f t="shared" si="26"/>
        <v>6702.3601689999996</v>
      </c>
      <c r="BF13" s="95">
        <v>123396.28</v>
      </c>
      <c r="BG13" s="87">
        <f t="shared" si="27"/>
        <v>2134.7556439999998</v>
      </c>
      <c r="BH13" s="95">
        <v>263089.63999999996</v>
      </c>
      <c r="BI13" s="87">
        <f t="shared" si="28"/>
        <v>289.39860399999998</v>
      </c>
      <c r="BJ13" s="95">
        <v>54131.199999999997</v>
      </c>
      <c r="BK13" s="87">
        <f t="shared" si="29"/>
        <v>351.85279999999995</v>
      </c>
      <c r="BL13" s="95">
        <v>84509.400000000009</v>
      </c>
      <c r="BM13" s="87">
        <f t="shared" si="30"/>
        <v>954.95622000000003</v>
      </c>
      <c r="BN13" s="95">
        <v>70370.989999999991</v>
      </c>
      <c r="BO13" s="87">
        <f t="shared" si="31"/>
        <v>1491.8649879999998</v>
      </c>
      <c r="BP13" s="95">
        <v>205494.49999999997</v>
      </c>
      <c r="BQ13" s="87">
        <f t="shared" si="32"/>
        <v>5692.1976499999992</v>
      </c>
      <c r="BR13" s="95">
        <v>110659.49</v>
      </c>
      <c r="BS13" s="87">
        <f t="shared" si="33"/>
        <v>2943.542434</v>
      </c>
      <c r="BT13" s="95">
        <v>1269.23</v>
      </c>
      <c r="BU13" s="87">
        <f t="shared" si="34"/>
        <v>46.199972000000002</v>
      </c>
      <c r="BV13" s="95">
        <v>433743.44000000006</v>
      </c>
      <c r="BW13" s="87">
        <f t="shared" si="35"/>
        <v>32617.506688000005</v>
      </c>
      <c r="BX13" s="95">
        <v>284335.28999999998</v>
      </c>
      <c r="BY13" s="87">
        <f t="shared" si="36"/>
        <v>4094.4281759999994</v>
      </c>
      <c r="BZ13" s="95">
        <v>76077.72</v>
      </c>
      <c r="CA13" s="87">
        <f t="shared" si="37"/>
        <v>1285.7134679999999</v>
      </c>
      <c r="CB13" s="95">
        <v>82283.700000000012</v>
      </c>
      <c r="CC13" s="87">
        <f t="shared" si="38"/>
        <v>205.70925000000003</v>
      </c>
      <c r="CD13" s="95">
        <v>3904.0099999999998</v>
      </c>
      <c r="CE13" s="87">
        <f t="shared" si="39"/>
        <v>9.3696239999999982</v>
      </c>
      <c r="CF13" s="95">
        <v>47825.51</v>
      </c>
      <c r="CG13" s="87">
        <f t="shared" si="40"/>
        <v>382.60408000000001</v>
      </c>
      <c r="CH13" s="95">
        <v>34869.699999999997</v>
      </c>
      <c r="CI13" s="87">
        <f t="shared" si="41"/>
        <v>258.03577999999999</v>
      </c>
      <c r="CJ13" s="95">
        <v>108990.54999999999</v>
      </c>
      <c r="CK13" s="87">
        <f t="shared" si="42"/>
        <v>2670.2684749999999</v>
      </c>
      <c r="CL13" s="95">
        <v>206328.85000000003</v>
      </c>
      <c r="CM13" s="87">
        <f t="shared" si="43"/>
        <v>7262.775520000002</v>
      </c>
      <c r="CN13" s="95">
        <v>285176.08999999997</v>
      </c>
      <c r="CO13" s="87">
        <f t="shared" si="44"/>
        <v>8754.9059629999992</v>
      </c>
      <c r="CP13" s="95">
        <v>48897.310000000005</v>
      </c>
      <c r="CQ13" s="87">
        <f t="shared" si="45"/>
        <v>176.030316</v>
      </c>
      <c r="CR13" s="95">
        <v>448238.79</v>
      </c>
      <c r="CS13" s="87">
        <f t="shared" si="46"/>
        <v>20036.273912999997</v>
      </c>
      <c r="CT13" s="95">
        <v>722422.7699999999</v>
      </c>
      <c r="CU13" s="87">
        <f t="shared" si="47"/>
        <v>722.4227699999999</v>
      </c>
      <c r="CV13" s="95">
        <v>55464.820000000007</v>
      </c>
      <c r="CW13" s="87">
        <f t="shared" si="48"/>
        <v>854.15822800000012</v>
      </c>
      <c r="CX13" s="95">
        <v>47541.8</v>
      </c>
      <c r="CY13" s="87">
        <f t="shared" si="49"/>
        <v>427.87619999999998</v>
      </c>
      <c r="CZ13" s="95">
        <v>99750.400000000023</v>
      </c>
      <c r="DA13" s="87">
        <f t="shared" si="50"/>
        <v>259.35104000000007</v>
      </c>
      <c r="DB13" s="95">
        <v>37949.839999999997</v>
      </c>
      <c r="DC13" s="87">
        <f t="shared" si="51"/>
        <v>231.494024</v>
      </c>
      <c r="DD13" s="95">
        <v>8385.2999999999993</v>
      </c>
      <c r="DE13" s="87">
        <f t="shared" si="52"/>
        <v>4.1926499999999995</v>
      </c>
      <c r="DF13" s="95">
        <v>29049.23</v>
      </c>
      <c r="DG13" s="87">
        <f t="shared" si="53"/>
        <v>29.049230000000001</v>
      </c>
      <c r="DH13" s="95">
        <v>50081.82</v>
      </c>
      <c r="DI13" s="87">
        <f t="shared" si="54"/>
        <v>280.458192</v>
      </c>
      <c r="DJ13" s="95">
        <v>47.62</v>
      </c>
      <c r="DK13" s="87">
        <f t="shared" si="55"/>
        <v>5.7143999999999993E-2</v>
      </c>
      <c r="DL13" s="95">
        <v>209466.72999999998</v>
      </c>
      <c r="DM13" s="87">
        <f t="shared" si="56"/>
        <v>1717.6271859999999</v>
      </c>
      <c r="DN13" s="95">
        <v>29131.050000000003</v>
      </c>
      <c r="DO13" s="87">
        <f t="shared" si="57"/>
        <v>142.74214500000002</v>
      </c>
      <c r="DP13" s="95">
        <v>116143.11000000003</v>
      </c>
      <c r="DQ13" s="87">
        <f t="shared" si="58"/>
        <v>418.11519600000008</v>
      </c>
      <c r="DR13" s="95">
        <v>10292.000000000002</v>
      </c>
      <c r="DS13" s="87">
        <f t="shared" si="59"/>
        <v>23.671600000000005</v>
      </c>
      <c r="DT13" s="95"/>
      <c r="DU13" s="87">
        <f t="shared" si="60"/>
        <v>0</v>
      </c>
      <c r="DV13" s="89">
        <f t="shared" si="61"/>
        <v>236066.5473029986</v>
      </c>
      <c r="DW13" s="90">
        <f t="shared" si="0"/>
        <v>7.6077898058830168E-2</v>
      </c>
      <c r="DX13" s="90">
        <f t="shared" si="62"/>
        <v>6.2414307567464251E-2</v>
      </c>
      <c r="DY13" s="89"/>
      <c r="DZ13" s="91">
        <f t="shared" si="63"/>
        <v>6.2399999999999997E-2</v>
      </c>
      <c r="EA13" s="96">
        <v>9614484.4400000013</v>
      </c>
    </row>
    <row r="14" spans="1:131">
      <c r="A14" s="93" t="s">
        <v>18</v>
      </c>
      <c r="B14" s="94">
        <v>2798.77</v>
      </c>
      <c r="C14" s="87">
        <f t="shared" si="1"/>
        <v>45.340073999999994</v>
      </c>
      <c r="D14" s="95">
        <v>1479.8899999999999</v>
      </c>
      <c r="E14" s="87">
        <f t="shared" si="1"/>
        <v>4.7356479999999994</v>
      </c>
      <c r="F14" s="95">
        <v>62058.520000000004</v>
      </c>
      <c r="G14" s="87">
        <f t="shared" si="2"/>
        <v>1793.4912280000001</v>
      </c>
      <c r="H14" s="95"/>
      <c r="I14" s="87">
        <f t="shared" si="3"/>
        <v>0</v>
      </c>
      <c r="J14" s="95">
        <v>19533.170000000006</v>
      </c>
      <c r="K14" s="87">
        <f t="shared" si="4"/>
        <v>767.65358100000026</v>
      </c>
      <c r="L14" s="95"/>
      <c r="M14" s="87">
        <f t="shared" si="5"/>
        <v>0</v>
      </c>
      <c r="N14" s="95">
        <v>41.92</v>
      </c>
      <c r="O14" s="87">
        <f t="shared" si="6"/>
        <v>0.14252799999999999</v>
      </c>
      <c r="P14" s="95">
        <v>1257.47</v>
      </c>
      <c r="Q14" s="87">
        <f t="shared" si="7"/>
        <v>4.5268920000000001</v>
      </c>
      <c r="R14" s="95">
        <v>815.34</v>
      </c>
      <c r="S14" s="87">
        <f t="shared" si="8"/>
        <v>1.0599419999999999</v>
      </c>
      <c r="T14" s="95">
        <v>7.4</v>
      </c>
      <c r="U14" s="87">
        <f t="shared" si="9"/>
        <v>0.16354000000000002</v>
      </c>
      <c r="V14" s="95">
        <v>2805.61</v>
      </c>
      <c r="W14" s="87">
        <f t="shared" si="10"/>
        <v>46.573126000000002</v>
      </c>
      <c r="X14" s="95">
        <v>1414.27</v>
      </c>
      <c r="Y14" s="87">
        <f t="shared" si="11"/>
        <v>3.8185290000000003</v>
      </c>
      <c r="Z14" s="95"/>
      <c r="AA14" s="87">
        <f t="shared" si="12"/>
        <v>0</v>
      </c>
      <c r="AB14" s="95">
        <v>0.26</v>
      </c>
      <c r="AC14" s="87">
        <f t="shared" si="12"/>
        <v>8.3200000000000006E-4</v>
      </c>
      <c r="AD14" s="95"/>
      <c r="AE14" s="87">
        <f t="shared" si="13"/>
        <v>0</v>
      </c>
      <c r="AF14" s="95">
        <v>574.95000000000005</v>
      </c>
      <c r="AG14" s="87">
        <f t="shared" si="14"/>
        <v>0.57495000000000007</v>
      </c>
      <c r="AH14" s="95">
        <v>161.02999999999994</v>
      </c>
      <c r="AI14" s="87">
        <f t="shared" si="15"/>
        <v>2.2544199999999992</v>
      </c>
      <c r="AJ14" s="95">
        <v>166.41</v>
      </c>
      <c r="AK14" s="87">
        <f t="shared" si="16"/>
        <v>0.432666</v>
      </c>
      <c r="AL14" s="95">
        <v>1487.18</v>
      </c>
      <c r="AM14" s="87">
        <f t="shared" si="17"/>
        <v>2.9743600000000003</v>
      </c>
      <c r="AN14" s="95">
        <v>1044.1500000000001</v>
      </c>
      <c r="AO14" s="87">
        <f t="shared" si="18"/>
        <v>28.296465000000001</v>
      </c>
      <c r="AP14" s="95">
        <v>382.56999999999994</v>
      </c>
      <c r="AQ14" s="87">
        <f t="shared" si="19"/>
        <v>2.8310179999999998</v>
      </c>
      <c r="AR14" s="95"/>
      <c r="AS14" s="87">
        <f t="shared" si="20"/>
        <v>0</v>
      </c>
      <c r="AT14" s="95">
        <v>258.08</v>
      </c>
      <c r="AU14" s="87">
        <f t="shared" si="21"/>
        <v>1.393632</v>
      </c>
      <c r="AV14" s="95"/>
      <c r="AW14" s="87">
        <f t="shared" si="22"/>
        <v>0</v>
      </c>
      <c r="AX14" s="95"/>
      <c r="AY14" s="87">
        <f t="shared" si="23"/>
        <v>0</v>
      </c>
      <c r="AZ14" s="95"/>
      <c r="BA14" s="87">
        <f t="shared" si="24"/>
        <v>0</v>
      </c>
      <c r="BB14" s="95"/>
      <c r="BC14" s="87">
        <f t="shared" si="25"/>
        <v>0</v>
      </c>
      <c r="BD14" s="95"/>
      <c r="BE14" s="87">
        <f t="shared" si="26"/>
        <v>0</v>
      </c>
      <c r="BF14" s="95"/>
      <c r="BG14" s="87">
        <f t="shared" si="27"/>
        <v>0</v>
      </c>
      <c r="BH14" s="95"/>
      <c r="BI14" s="87">
        <f t="shared" si="28"/>
        <v>0</v>
      </c>
      <c r="BJ14" s="95">
        <v>1007.5599999999998</v>
      </c>
      <c r="BK14" s="87">
        <f t="shared" si="29"/>
        <v>6.5491399999999986</v>
      </c>
      <c r="BL14" s="95">
        <v>1389.03</v>
      </c>
      <c r="BM14" s="87">
        <f t="shared" si="30"/>
        <v>15.696038999999999</v>
      </c>
      <c r="BN14" s="95"/>
      <c r="BO14" s="87">
        <f t="shared" si="31"/>
        <v>0</v>
      </c>
      <c r="BP14" s="95"/>
      <c r="BQ14" s="87">
        <f t="shared" si="32"/>
        <v>0</v>
      </c>
      <c r="BR14" s="95"/>
      <c r="BS14" s="87">
        <f t="shared" si="33"/>
        <v>0</v>
      </c>
      <c r="BT14" s="95">
        <v>13288.06</v>
      </c>
      <c r="BU14" s="87">
        <f t="shared" si="34"/>
        <v>483.685384</v>
      </c>
      <c r="BV14" s="95">
        <v>70.449999999999989</v>
      </c>
      <c r="BW14" s="87">
        <f t="shared" si="35"/>
        <v>5.297839999999999</v>
      </c>
      <c r="BX14" s="95">
        <v>15.450000000000001</v>
      </c>
      <c r="BY14" s="87">
        <f t="shared" si="36"/>
        <v>0.22248000000000001</v>
      </c>
      <c r="BZ14" s="95">
        <v>1077.17</v>
      </c>
      <c r="CA14" s="87">
        <f t="shared" si="37"/>
        <v>18.204173000000001</v>
      </c>
      <c r="CB14" s="95">
        <v>1786.6500000000003</v>
      </c>
      <c r="CC14" s="87">
        <f t="shared" si="38"/>
        <v>4.4666250000000005</v>
      </c>
      <c r="CD14" s="95"/>
      <c r="CE14" s="87">
        <f t="shared" si="39"/>
        <v>0</v>
      </c>
      <c r="CF14" s="95">
        <v>1402.7100000000003</v>
      </c>
      <c r="CG14" s="87">
        <f t="shared" si="40"/>
        <v>11.221680000000003</v>
      </c>
      <c r="CH14" s="95">
        <v>1837.3500000000004</v>
      </c>
      <c r="CI14" s="87">
        <f t="shared" si="41"/>
        <v>13.596390000000003</v>
      </c>
      <c r="CJ14" s="95">
        <v>1161.74</v>
      </c>
      <c r="CK14" s="87">
        <f t="shared" si="42"/>
        <v>28.462630000000001</v>
      </c>
      <c r="CL14" s="95">
        <v>4978.9399999999996</v>
      </c>
      <c r="CM14" s="87">
        <f t="shared" si="43"/>
        <v>175.25868800000001</v>
      </c>
      <c r="CN14" s="95">
        <v>20.36</v>
      </c>
      <c r="CO14" s="87">
        <f t="shared" si="44"/>
        <v>0.62505200000000005</v>
      </c>
      <c r="CP14" s="95">
        <v>18.329999999999998</v>
      </c>
      <c r="CQ14" s="87">
        <f t="shared" si="45"/>
        <v>6.5987999999999991E-2</v>
      </c>
      <c r="CR14" s="95"/>
      <c r="CS14" s="87">
        <f t="shared" si="46"/>
        <v>0</v>
      </c>
      <c r="CT14" s="95"/>
      <c r="CU14" s="87">
        <f t="shared" si="47"/>
        <v>0</v>
      </c>
      <c r="CV14" s="95">
        <v>1162.31</v>
      </c>
      <c r="CW14" s="87">
        <f t="shared" si="48"/>
        <v>17.899574000000001</v>
      </c>
      <c r="CX14" s="95">
        <v>1110.55</v>
      </c>
      <c r="CY14" s="87">
        <f t="shared" si="49"/>
        <v>9.9949499999999993</v>
      </c>
      <c r="CZ14" s="95">
        <v>0.66</v>
      </c>
      <c r="DA14" s="87">
        <f t="shared" si="50"/>
        <v>1.7160000000000001E-3</v>
      </c>
      <c r="DB14" s="95">
        <v>819.27999999999975</v>
      </c>
      <c r="DC14" s="87">
        <f t="shared" si="51"/>
        <v>4.9976079999999987</v>
      </c>
      <c r="DD14" s="95">
        <v>370.29999999999995</v>
      </c>
      <c r="DE14" s="87">
        <f t="shared" si="52"/>
        <v>0.18514999999999998</v>
      </c>
      <c r="DF14" s="95">
        <v>179.37</v>
      </c>
      <c r="DG14" s="87">
        <f t="shared" si="53"/>
        <v>0.17937</v>
      </c>
      <c r="DH14" s="95">
        <v>1065.23</v>
      </c>
      <c r="DI14" s="87">
        <f t="shared" si="54"/>
        <v>5.9652880000000001</v>
      </c>
      <c r="DJ14" s="95">
        <v>4245.79</v>
      </c>
      <c r="DK14" s="87">
        <f t="shared" si="55"/>
        <v>5.0949479999999996</v>
      </c>
      <c r="DL14" s="95">
        <v>350.51000000000005</v>
      </c>
      <c r="DM14" s="87">
        <f t="shared" si="56"/>
        <v>2.8741820000000007</v>
      </c>
      <c r="DN14" s="95">
        <v>625.95999999999992</v>
      </c>
      <c r="DO14" s="87">
        <f t="shared" si="57"/>
        <v>3.0672039999999994</v>
      </c>
      <c r="DP14" s="95">
        <v>2586.14</v>
      </c>
      <c r="DQ14" s="87">
        <f t="shared" si="58"/>
        <v>9.310103999999999</v>
      </c>
      <c r="DR14" s="95"/>
      <c r="DS14" s="87">
        <f t="shared" si="59"/>
        <v>0</v>
      </c>
      <c r="DT14" s="95"/>
      <c r="DU14" s="87">
        <f t="shared" si="60"/>
        <v>0</v>
      </c>
      <c r="DV14" s="89">
        <f t="shared" si="61"/>
        <v>3529.1856340000231</v>
      </c>
      <c r="DW14" s="90">
        <f t="shared" si="0"/>
        <v>1.1373615955399337E-3</v>
      </c>
      <c r="DX14" s="90">
        <f t="shared" si="62"/>
        <v>9.3309145298096138E-4</v>
      </c>
      <c r="DY14" s="89"/>
      <c r="DZ14" s="91">
        <f t="shared" si="63"/>
        <v>8.9999999999999998E-4</v>
      </c>
      <c r="EA14" s="96">
        <v>136856.89000000001</v>
      </c>
    </row>
    <row r="15" spans="1:131">
      <c r="A15" s="93" t="s">
        <v>19</v>
      </c>
      <c r="B15" s="94">
        <v>731316.05999999994</v>
      </c>
      <c r="C15" s="87">
        <f t="shared" si="1"/>
        <v>11847.320171999998</v>
      </c>
      <c r="D15" s="95">
        <v>322041.75</v>
      </c>
      <c r="E15" s="87">
        <f t="shared" si="1"/>
        <v>1030.5336</v>
      </c>
      <c r="F15" s="95">
        <v>2929659.27</v>
      </c>
      <c r="G15" s="87">
        <f t="shared" si="2"/>
        <v>84667.152902999995</v>
      </c>
      <c r="H15" s="95"/>
      <c r="I15" s="87">
        <f t="shared" si="3"/>
        <v>0</v>
      </c>
      <c r="J15" s="95">
        <v>966508.5</v>
      </c>
      <c r="K15" s="87">
        <f t="shared" si="4"/>
        <v>37983.784050000002</v>
      </c>
      <c r="L15" s="95"/>
      <c r="M15" s="87">
        <f t="shared" si="5"/>
        <v>0</v>
      </c>
      <c r="N15" s="95">
        <v>7836.3799999999992</v>
      </c>
      <c r="O15" s="87">
        <f t="shared" si="6"/>
        <v>26.643691999999994</v>
      </c>
      <c r="P15" s="95">
        <v>303981.56</v>
      </c>
      <c r="Q15" s="87">
        <f t="shared" si="7"/>
        <v>1094.3336159999999</v>
      </c>
      <c r="R15" s="95">
        <v>297316.14999999997</v>
      </c>
      <c r="S15" s="87">
        <f t="shared" si="8"/>
        <v>386.51099499999992</v>
      </c>
      <c r="T15" s="95">
        <v>2240.02</v>
      </c>
      <c r="U15" s="87">
        <f t="shared" si="9"/>
        <v>49.504442000000004</v>
      </c>
      <c r="V15" s="95">
        <v>1037066.7200000001</v>
      </c>
      <c r="W15" s="87">
        <f t="shared" si="10"/>
        <v>17215.307552000002</v>
      </c>
      <c r="X15" s="95">
        <v>258087.44000000003</v>
      </c>
      <c r="Y15" s="87">
        <f t="shared" si="11"/>
        <v>696.83608800000013</v>
      </c>
      <c r="Z15" s="95"/>
      <c r="AA15" s="87">
        <f t="shared" si="12"/>
        <v>0</v>
      </c>
      <c r="AB15" s="95">
        <v>58.82</v>
      </c>
      <c r="AC15" s="87">
        <f t="shared" si="12"/>
        <v>0.188224</v>
      </c>
      <c r="AD15" s="95"/>
      <c r="AE15" s="87">
        <f t="shared" si="13"/>
        <v>0</v>
      </c>
      <c r="AF15" s="95">
        <v>192359.27000000002</v>
      </c>
      <c r="AG15" s="87">
        <f t="shared" si="14"/>
        <v>192.35927000000001</v>
      </c>
      <c r="AH15" s="95">
        <v>27507.420000000006</v>
      </c>
      <c r="AI15" s="87">
        <f t="shared" si="15"/>
        <v>385.10388000000006</v>
      </c>
      <c r="AJ15" s="95">
        <v>27106.980000000003</v>
      </c>
      <c r="AK15" s="87">
        <f t="shared" si="16"/>
        <v>70.478148000000004</v>
      </c>
      <c r="AL15" s="95">
        <v>500264.94000000006</v>
      </c>
      <c r="AM15" s="87">
        <f t="shared" si="17"/>
        <v>1000.5298800000002</v>
      </c>
      <c r="AN15" s="95">
        <v>370285.08999999991</v>
      </c>
      <c r="AO15" s="87">
        <f t="shared" si="18"/>
        <v>10034.725938999998</v>
      </c>
      <c r="AP15" s="95">
        <v>215293.88000000003</v>
      </c>
      <c r="AQ15" s="87">
        <f t="shared" si="19"/>
        <v>1593.1747120000002</v>
      </c>
      <c r="AR15" s="95"/>
      <c r="AS15" s="87">
        <f t="shared" si="20"/>
        <v>0</v>
      </c>
      <c r="AT15" s="95">
        <v>40347.909999999996</v>
      </c>
      <c r="AU15" s="87">
        <f t="shared" si="21"/>
        <v>217.878714</v>
      </c>
      <c r="AV15" s="95"/>
      <c r="AW15" s="87">
        <f t="shared" si="22"/>
        <v>0</v>
      </c>
      <c r="AX15" s="95"/>
      <c r="AY15" s="87">
        <f t="shared" si="23"/>
        <v>0</v>
      </c>
      <c r="AZ15" s="95"/>
      <c r="BA15" s="87">
        <f t="shared" si="24"/>
        <v>0</v>
      </c>
      <c r="BB15" s="95"/>
      <c r="BC15" s="87">
        <f t="shared" si="25"/>
        <v>0</v>
      </c>
      <c r="BD15" s="95"/>
      <c r="BE15" s="87">
        <f t="shared" si="26"/>
        <v>0</v>
      </c>
      <c r="BF15" s="95"/>
      <c r="BG15" s="87">
        <f t="shared" si="27"/>
        <v>0</v>
      </c>
      <c r="BH15" s="95"/>
      <c r="BI15" s="87">
        <f t="shared" si="28"/>
        <v>0</v>
      </c>
      <c r="BJ15" s="95">
        <v>236047.63999999998</v>
      </c>
      <c r="BK15" s="87">
        <f t="shared" si="29"/>
        <v>1534.3096599999999</v>
      </c>
      <c r="BL15" s="95">
        <v>295157.18000000005</v>
      </c>
      <c r="BM15" s="87">
        <f t="shared" si="30"/>
        <v>3335.2761340000002</v>
      </c>
      <c r="BN15" s="95"/>
      <c r="BO15" s="87">
        <f t="shared" si="31"/>
        <v>0</v>
      </c>
      <c r="BP15" s="95"/>
      <c r="BQ15" s="87">
        <f t="shared" si="32"/>
        <v>0</v>
      </c>
      <c r="BR15" s="95"/>
      <c r="BS15" s="87">
        <f t="shared" si="33"/>
        <v>0</v>
      </c>
      <c r="BT15" s="95">
        <v>2774411.6799999997</v>
      </c>
      <c r="BU15" s="87">
        <f t="shared" si="34"/>
        <v>100988.585152</v>
      </c>
      <c r="BV15" s="95">
        <v>11500.229999999996</v>
      </c>
      <c r="BW15" s="87">
        <f t="shared" si="35"/>
        <v>864.81729599999971</v>
      </c>
      <c r="BX15" s="95">
        <v>3686.54</v>
      </c>
      <c r="BY15" s="87">
        <f t="shared" si="36"/>
        <v>53.086175999999995</v>
      </c>
      <c r="BZ15" s="95">
        <v>170263.06999999998</v>
      </c>
      <c r="CA15" s="87">
        <f t="shared" si="37"/>
        <v>2877.4458829999994</v>
      </c>
      <c r="CB15" s="95">
        <v>460521.12999999995</v>
      </c>
      <c r="CC15" s="87">
        <f t="shared" si="38"/>
        <v>1151.302825</v>
      </c>
      <c r="CD15" s="95"/>
      <c r="CE15" s="87">
        <f t="shared" si="39"/>
        <v>0</v>
      </c>
      <c r="CF15" s="95">
        <v>222677.79</v>
      </c>
      <c r="CG15" s="87">
        <f t="shared" si="40"/>
        <v>1781.4223200000001</v>
      </c>
      <c r="CH15" s="95">
        <v>271641.64</v>
      </c>
      <c r="CI15" s="87">
        <f t="shared" si="41"/>
        <v>2010.1481360000002</v>
      </c>
      <c r="CJ15" s="95">
        <v>704715.27</v>
      </c>
      <c r="CK15" s="87">
        <f t="shared" si="42"/>
        <v>17265.524115</v>
      </c>
      <c r="CL15" s="95">
        <v>1407387.3799999997</v>
      </c>
      <c r="CM15" s="87">
        <f t="shared" si="43"/>
        <v>49540.03577599999</v>
      </c>
      <c r="CN15" s="95">
        <v>4156.6399999999994</v>
      </c>
      <c r="CO15" s="87">
        <f t="shared" si="44"/>
        <v>127.60884799999999</v>
      </c>
      <c r="CP15" s="95">
        <v>246974.12999999998</v>
      </c>
      <c r="CQ15" s="87">
        <f t="shared" si="45"/>
        <v>889.10686799999985</v>
      </c>
      <c r="CR15" s="95"/>
      <c r="CS15" s="87">
        <f t="shared" si="46"/>
        <v>0</v>
      </c>
      <c r="CT15" s="95"/>
      <c r="CU15" s="87">
        <f t="shared" si="47"/>
        <v>0</v>
      </c>
      <c r="CV15" s="95">
        <v>305278.90999999997</v>
      </c>
      <c r="CW15" s="87">
        <f t="shared" si="48"/>
        <v>4701.2952139999998</v>
      </c>
      <c r="CX15" s="95">
        <v>273035.52000000002</v>
      </c>
      <c r="CY15" s="87">
        <f t="shared" si="49"/>
        <v>2457.3196800000001</v>
      </c>
      <c r="CZ15" s="95">
        <v>195.79000000000002</v>
      </c>
      <c r="DA15" s="87">
        <f t="shared" si="50"/>
        <v>0.50905400000000001</v>
      </c>
      <c r="DB15" s="95">
        <v>212618.34000000003</v>
      </c>
      <c r="DC15" s="87">
        <f t="shared" si="51"/>
        <v>1296.9718740000003</v>
      </c>
      <c r="DD15" s="95">
        <v>59870.63</v>
      </c>
      <c r="DE15" s="87">
        <f t="shared" si="52"/>
        <v>29.935314999999999</v>
      </c>
      <c r="DF15" s="95">
        <v>177483.95</v>
      </c>
      <c r="DG15" s="87">
        <f t="shared" si="53"/>
        <v>177.48395000000002</v>
      </c>
      <c r="DH15" s="95">
        <v>280376.2</v>
      </c>
      <c r="DI15" s="87">
        <f t="shared" si="54"/>
        <v>1570.10672</v>
      </c>
      <c r="DJ15" s="95">
        <v>824303.65</v>
      </c>
      <c r="DK15" s="87">
        <f t="shared" si="55"/>
        <v>989.16437999999994</v>
      </c>
      <c r="DL15" s="95">
        <v>148371.94000000003</v>
      </c>
      <c r="DM15" s="87">
        <f t="shared" si="56"/>
        <v>1216.6499080000003</v>
      </c>
      <c r="DN15" s="95">
        <v>163335.56000000003</v>
      </c>
      <c r="DO15" s="87">
        <f t="shared" si="57"/>
        <v>800.34424400000012</v>
      </c>
      <c r="DP15" s="95">
        <v>641113.49</v>
      </c>
      <c r="DQ15" s="87">
        <f t="shared" si="58"/>
        <v>2308.0085639999998</v>
      </c>
      <c r="DR15" s="95">
        <v>651.61</v>
      </c>
      <c r="DS15" s="87">
        <f t="shared" si="59"/>
        <v>1.4987029999999999</v>
      </c>
      <c r="DT15" s="95"/>
      <c r="DU15" s="87">
        <f t="shared" si="60"/>
        <v>0</v>
      </c>
      <c r="DV15" s="89">
        <f t="shared" si="61"/>
        <v>366460.32267199829</v>
      </c>
      <c r="DW15" s="90">
        <f t="shared" si="0"/>
        <v>0.1181003042970848</v>
      </c>
      <c r="DX15" s="90">
        <f t="shared" si="62"/>
        <v>9.6889489645328356E-2</v>
      </c>
      <c r="DY15" s="89"/>
      <c r="DZ15" s="91">
        <f t="shared" si="63"/>
        <v>9.69E-2</v>
      </c>
      <c r="EA15" s="96">
        <v>18125054.069999997</v>
      </c>
    </row>
    <row r="16" spans="1:131">
      <c r="A16" s="93" t="s">
        <v>20</v>
      </c>
      <c r="B16" s="94">
        <v>935.59</v>
      </c>
      <c r="C16" s="87">
        <f t="shared" si="1"/>
        <v>15.156558</v>
      </c>
      <c r="D16" s="95">
        <v>336.53000000000003</v>
      </c>
      <c r="E16" s="87">
        <f t="shared" si="1"/>
        <v>1.0768960000000001</v>
      </c>
      <c r="F16" s="95">
        <v>7213.07</v>
      </c>
      <c r="G16" s="87">
        <f t="shared" si="2"/>
        <v>208.45772299999999</v>
      </c>
      <c r="H16" s="95"/>
      <c r="I16" s="87">
        <f t="shared" si="3"/>
        <v>0</v>
      </c>
      <c r="J16" s="95">
        <v>16159.83</v>
      </c>
      <c r="K16" s="87">
        <f t="shared" si="4"/>
        <v>635.08131900000001</v>
      </c>
      <c r="L16" s="95"/>
      <c r="M16" s="87">
        <f t="shared" si="5"/>
        <v>0</v>
      </c>
      <c r="N16" s="95">
        <v>7.9399999999999995</v>
      </c>
      <c r="O16" s="87">
        <f t="shared" si="6"/>
        <v>2.6995999999999996E-2</v>
      </c>
      <c r="P16" s="95">
        <v>259.22000000000003</v>
      </c>
      <c r="Q16" s="87">
        <f t="shared" si="7"/>
        <v>0.93319200000000002</v>
      </c>
      <c r="R16" s="95">
        <v>267.36</v>
      </c>
      <c r="S16" s="87">
        <f t="shared" si="8"/>
        <v>0.34756799999999999</v>
      </c>
      <c r="T16" s="95">
        <v>2.63</v>
      </c>
      <c r="U16" s="87">
        <f t="shared" si="9"/>
        <v>5.8123000000000001E-2</v>
      </c>
      <c r="V16" s="95">
        <v>16118.81</v>
      </c>
      <c r="W16" s="87">
        <f t="shared" si="10"/>
        <v>267.57224600000001</v>
      </c>
      <c r="X16" s="95">
        <v>161.41</v>
      </c>
      <c r="Y16" s="87">
        <f t="shared" si="11"/>
        <v>0.435807</v>
      </c>
      <c r="Z16" s="95"/>
      <c r="AA16" s="87">
        <f t="shared" si="12"/>
        <v>0</v>
      </c>
      <c r="AB16" s="95">
        <v>3.59</v>
      </c>
      <c r="AC16" s="87">
        <f t="shared" si="12"/>
        <v>1.1488E-2</v>
      </c>
      <c r="AD16" s="95"/>
      <c r="AE16" s="87">
        <f t="shared" si="13"/>
        <v>0</v>
      </c>
      <c r="AF16" s="95">
        <v>429.49</v>
      </c>
      <c r="AG16" s="87">
        <f t="shared" si="14"/>
        <v>0.42949000000000004</v>
      </c>
      <c r="AH16" s="95"/>
      <c r="AI16" s="87">
        <f t="shared" si="15"/>
        <v>0</v>
      </c>
      <c r="AJ16" s="95">
        <v>-4.2700000000000005</v>
      </c>
      <c r="AK16" s="87">
        <f t="shared" si="16"/>
        <v>-1.1102000000000001E-2</v>
      </c>
      <c r="AL16" s="95">
        <v>1262.9100000000003</v>
      </c>
      <c r="AM16" s="87">
        <f t="shared" si="17"/>
        <v>2.5258200000000008</v>
      </c>
      <c r="AN16" s="95">
        <v>872.49000000000024</v>
      </c>
      <c r="AO16" s="87">
        <f t="shared" si="18"/>
        <v>23.644479000000004</v>
      </c>
      <c r="AP16" s="95">
        <v>283.27000000000004</v>
      </c>
      <c r="AQ16" s="87">
        <f t="shared" si="19"/>
        <v>2.0961980000000002</v>
      </c>
      <c r="AR16" s="95"/>
      <c r="AS16" s="87">
        <f t="shared" si="20"/>
        <v>0</v>
      </c>
      <c r="AT16" s="95">
        <v>173.56</v>
      </c>
      <c r="AU16" s="87">
        <f t="shared" si="21"/>
        <v>0.93722400000000006</v>
      </c>
      <c r="AV16" s="95"/>
      <c r="AW16" s="87">
        <f t="shared" si="22"/>
        <v>0</v>
      </c>
      <c r="AX16" s="95"/>
      <c r="AY16" s="87">
        <f t="shared" si="23"/>
        <v>0</v>
      </c>
      <c r="AZ16" s="95"/>
      <c r="BA16" s="87">
        <f t="shared" si="24"/>
        <v>0</v>
      </c>
      <c r="BB16" s="95"/>
      <c r="BC16" s="87">
        <f t="shared" si="25"/>
        <v>0</v>
      </c>
      <c r="BD16" s="95"/>
      <c r="BE16" s="87">
        <f t="shared" si="26"/>
        <v>0</v>
      </c>
      <c r="BF16" s="95"/>
      <c r="BG16" s="87">
        <f t="shared" si="27"/>
        <v>0</v>
      </c>
      <c r="BH16" s="95"/>
      <c r="BI16" s="87">
        <f t="shared" si="28"/>
        <v>0</v>
      </c>
      <c r="BJ16" s="95">
        <v>353.39</v>
      </c>
      <c r="BK16" s="87">
        <f t="shared" si="29"/>
        <v>2.2970349999999997</v>
      </c>
      <c r="BL16" s="95">
        <v>566.1400000000001</v>
      </c>
      <c r="BM16" s="87">
        <f t="shared" si="30"/>
        <v>6.3973820000000003</v>
      </c>
      <c r="BN16" s="95"/>
      <c r="BO16" s="87">
        <f t="shared" si="31"/>
        <v>0</v>
      </c>
      <c r="BP16" s="95"/>
      <c r="BQ16" s="87">
        <f t="shared" si="32"/>
        <v>0</v>
      </c>
      <c r="BR16" s="95"/>
      <c r="BS16" s="87">
        <f t="shared" si="33"/>
        <v>0</v>
      </c>
      <c r="BT16" s="95">
        <v>7.3699999999999992</v>
      </c>
      <c r="BU16" s="87">
        <f t="shared" si="34"/>
        <v>0.26826800000000001</v>
      </c>
      <c r="BV16" s="95">
        <v>13.419999999999998</v>
      </c>
      <c r="BW16" s="87">
        <f t="shared" si="35"/>
        <v>1.0091839999999999</v>
      </c>
      <c r="BX16" s="95">
        <v>8.07</v>
      </c>
      <c r="BY16" s="87">
        <f t="shared" si="36"/>
        <v>0.11620800000000001</v>
      </c>
      <c r="BZ16" s="95">
        <v>24301.040000000001</v>
      </c>
      <c r="CA16" s="87">
        <f t="shared" si="37"/>
        <v>410.68757599999998</v>
      </c>
      <c r="CB16" s="95">
        <v>586.16000000000008</v>
      </c>
      <c r="CC16" s="87">
        <f t="shared" si="38"/>
        <v>1.4654000000000003</v>
      </c>
      <c r="CD16" s="95"/>
      <c r="CE16" s="87">
        <f t="shared" si="39"/>
        <v>0</v>
      </c>
      <c r="CF16" s="95">
        <v>85.83</v>
      </c>
      <c r="CG16" s="87">
        <f t="shared" si="40"/>
        <v>0.68664000000000003</v>
      </c>
      <c r="CH16" s="95">
        <v>186.80000000000004</v>
      </c>
      <c r="CI16" s="87">
        <f t="shared" si="41"/>
        <v>1.3823200000000004</v>
      </c>
      <c r="CJ16" s="95">
        <v>681.92999999999984</v>
      </c>
      <c r="CK16" s="87">
        <f t="shared" si="42"/>
        <v>16.707284999999995</v>
      </c>
      <c r="CL16" s="95">
        <v>547.72</v>
      </c>
      <c r="CM16" s="87">
        <f t="shared" si="43"/>
        <v>19.279744000000001</v>
      </c>
      <c r="CN16" s="95">
        <v>3.34</v>
      </c>
      <c r="CO16" s="87">
        <f t="shared" si="44"/>
        <v>0.102538</v>
      </c>
      <c r="CP16" s="95">
        <v>5.89</v>
      </c>
      <c r="CQ16" s="87">
        <f t="shared" si="45"/>
        <v>2.1203999999999997E-2</v>
      </c>
      <c r="CR16" s="95"/>
      <c r="CS16" s="87">
        <f t="shared" si="46"/>
        <v>0</v>
      </c>
      <c r="CT16" s="95"/>
      <c r="CU16" s="87">
        <f t="shared" si="47"/>
        <v>0</v>
      </c>
      <c r="CV16" s="95">
        <v>384.75</v>
      </c>
      <c r="CW16" s="87">
        <f t="shared" si="48"/>
        <v>5.9251500000000004</v>
      </c>
      <c r="CX16" s="95">
        <v>331.71999999999997</v>
      </c>
      <c r="CY16" s="87">
        <f t="shared" si="49"/>
        <v>2.9854799999999995</v>
      </c>
      <c r="CZ16" s="95">
        <v>0.24000000000000002</v>
      </c>
      <c r="DA16" s="87">
        <f t="shared" si="50"/>
        <v>6.2399999999999999E-4</v>
      </c>
      <c r="DB16" s="95">
        <v>270.61000000000007</v>
      </c>
      <c r="DC16" s="87">
        <f t="shared" si="51"/>
        <v>1.6507210000000005</v>
      </c>
      <c r="DD16" s="95">
        <v>57.510000000000005</v>
      </c>
      <c r="DE16" s="87">
        <f t="shared" si="52"/>
        <v>2.8755000000000003E-2</v>
      </c>
      <c r="DF16" s="95">
        <v>5.7</v>
      </c>
      <c r="DG16" s="87">
        <f t="shared" si="53"/>
        <v>5.7000000000000002E-3</v>
      </c>
      <c r="DH16" s="95">
        <v>357.41</v>
      </c>
      <c r="DI16" s="87">
        <f t="shared" si="54"/>
        <v>2.0014959999999999</v>
      </c>
      <c r="DJ16" s="95">
        <v>0.32</v>
      </c>
      <c r="DK16" s="87">
        <f t="shared" si="55"/>
        <v>3.8399999999999996E-4</v>
      </c>
      <c r="DL16" s="95">
        <v>297.07</v>
      </c>
      <c r="DM16" s="87">
        <f t="shared" si="56"/>
        <v>2.4359740000000003</v>
      </c>
      <c r="DN16" s="95">
        <v>208.62999999999997</v>
      </c>
      <c r="DO16" s="87">
        <f t="shared" si="57"/>
        <v>1.0222869999999997</v>
      </c>
      <c r="DP16" s="95">
        <v>820.3599999999999</v>
      </c>
      <c r="DQ16" s="87">
        <f t="shared" si="58"/>
        <v>2.9532959999999995</v>
      </c>
      <c r="DR16" s="95"/>
      <c r="DS16" s="87">
        <f t="shared" si="59"/>
        <v>0</v>
      </c>
      <c r="DT16" s="95"/>
      <c r="DU16" s="87">
        <f t="shared" si="60"/>
        <v>0</v>
      </c>
      <c r="DV16" s="89">
        <f t="shared" si="61"/>
        <v>1638.2106760000315</v>
      </c>
      <c r="DW16" s="90">
        <f t="shared" si="0"/>
        <v>5.2795123337678667E-4</v>
      </c>
      <c r="DX16" s="90">
        <f t="shared" si="62"/>
        <v>4.331311918623157E-4</v>
      </c>
      <c r="DY16" s="89"/>
      <c r="DZ16" s="91">
        <f t="shared" si="63"/>
        <v>4.0000000000000002E-4</v>
      </c>
      <c r="EA16" s="96">
        <v>74564.85000000002</v>
      </c>
    </row>
    <row r="17" spans="1:131">
      <c r="A17" s="93" t="s">
        <v>21</v>
      </c>
      <c r="B17" s="94">
        <v>75120.56</v>
      </c>
      <c r="C17" s="87">
        <f t="shared" si="1"/>
        <v>1216.9530719999998</v>
      </c>
      <c r="D17" s="95">
        <v>6297.26</v>
      </c>
      <c r="E17" s="87">
        <f t="shared" si="1"/>
        <v>20.151232</v>
      </c>
      <c r="F17" s="95">
        <v>645102.49000000011</v>
      </c>
      <c r="G17" s="87">
        <f t="shared" si="2"/>
        <v>18643.461961000001</v>
      </c>
      <c r="H17" s="95"/>
      <c r="I17" s="87">
        <f t="shared" si="3"/>
        <v>0</v>
      </c>
      <c r="J17" s="95">
        <v>90155.329999999987</v>
      </c>
      <c r="K17" s="87">
        <f t="shared" si="4"/>
        <v>3543.1044689999994</v>
      </c>
      <c r="L17" s="95"/>
      <c r="M17" s="87">
        <f t="shared" si="5"/>
        <v>0</v>
      </c>
      <c r="N17" s="95">
        <v>719.25</v>
      </c>
      <c r="O17" s="87">
        <f t="shared" si="6"/>
        <v>2.4454499999999997</v>
      </c>
      <c r="P17" s="95">
        <v>21771.449999999997</v>
      </c>
      <c r="Q17" s="87">
        <f t="shared" si="7"/>
        <v>78.377219999999994</v>
      </c>
      <c r="R17" s="95">
        <v>22716.359999999997</v>
      </c>
      <c r="S17" s="87">
        <f t="shared" si="8"/>
        <v>29.531267999999994</v>
      </c>
      <c r="T17" s="95">
        <v>240.67999999999998</v>
      </c>
      <c r="U17" s="87">
        <f t="shared" si="9"/>
        <v>5.3190280000000003</v>
      </c>
      <c r="V17" s="95">
        <v>76242.87000000001</v>
      </c>
      <c r="W17" s="87">
        <f t="shared" si="10"/>
        <v>1265.6316420000003</v>
      </c>
      <c r="X17" s="95">
        <v>8704.6500000000015</v>
      </c>
      <c r="Y17" s="87">
        <f t="shared" si="11"/>
        <v>23.502555000000005</v>
      </c>
      <c r="Z17" s="95"/>
      <c r="AA17" s="87">
        <f t="shared" si="12"/>
        <v>0</v>
      </c>
      <c r="AB17" s="95">
        <v>10.8</v>
      </c>
      <c r="AC17" s="87">
        <f t="shared" si="12"/>
        <v>3.4560000000000007E-2</v>
      </c>
      <c r="AD17" s="95"/>
      <c r="AE17" s="87">
        <f t="shared" si="13"/>
        <v>0</v>
      </c>
      <c r="AF17" s="95">
        <v>4822.9600000000009</v>
      </c>
      <c r="AG17" s="87">
        <f t="shared" si="14"/>
        <v>4.822960000000001</v>
      </c>
      <c r="AH17" s="95"/>
      <c r="AI17" s="87">
        <f t="shared" si="15"/>
        <v>0</v>
      </c>
      <c r="AJ17" s="95">
        <v>-28.22</v>
      </c>
      <c r="AK17" s="87">
        <f t="shared" si="16"/>
        <v>-7.3371999999999993E-2</v>
      </c>
      <c r="AL17" s="95">
        <v>10089.1</v>
      </c>
      <c r="AM17" s="87">
        <f t="shared" si="17"/>
        <v>20.1782</v>
      </c>
      <c r="AN17" s="95">
        <v>6614.22</v>
      </c>
      <c r="AO17" s="87">
        <f t="shared" si="18"/>
        <v>179.245362</v>
      </c>
      <c r="AP17" s="95">
        <v>2180.7100000000005</v>
      </c>
      <c r="AQ17" s="87">
        <f t="shared" si="19"/>
        <v>16.137254000000006</v>
      </c>
      <c r="AR17" s="95"/>
      <c r="AS17" s="87">
        <f t="shared" si="20"/>
        <v>0</v>
      </c>
      <c r="AT17" s="95">
        <v>3807.5600000000004</v>
      </c>
      <c r="AU17" s="87">
        <f t="shared" si="21"/>
        <v>20.560824000000004</v>
      </c>
      <c r="AV17" s="95"/>
      <c r="AW17" s="87">
        <f t="shared" si="22"/>
        <v>0</v>
      </c>
      <c r="AX17" s="95"/>
      <c r="AY17" s="87">
        <f t="shared" si="23"/>
        <v>0</v>
      </c>
      <c r="AZ17" s="95"/>
      <c r="BA17" s="87">
        <f t="shared" si="24"/>
        <v>0</v>
      </c>
      <c r="BB17" s="95"/>
      <c r="BC17" s="87">
        <f t="shared" si="25"/>
        <v>0</v>
      </c>
      <c r="BD17" s="95"/>
      <c r="BE17" s="87">
        <f t="shared" si="26"/>
        <v>0</v>
      </c>
      <c r="BF17" s="95"/>
      <c r="BG17" s="87">
        <f t="shared" si="27"/>
        <v>0</v>
      </c>
      <c r="BH17" s="95"/>
      <c r="BI17" s="87">
        <f t="shared" si="28"/>
        <v>0</v>
      </c>
      <c r="BJ17" s="95">
        <v>26126.059999999998</v>
      </c>
      <c r="BK17" s="87">
        <f t="shared" si="29"/>
        <v>169.81938999999997</v>
      </c>
      <c r="BL17" s="95">
        <v>33788.839999999997</v>
      </c>
      <c r="BM17" s="87">
        <f t="shared" si="30"/>
        <v>381.81389199999995</v>
      </c>
      <c r="BN17" s="95"/>
      <c r="BO17" s="87">
        <f t="shared" si="31"/>
        <v>0</v>
      </c>
      <c r="BP17" s="95"/>
      <c r="BQ17" s="87">
        <f t="shared" si="32"/>
        <v>0</v>
      </c>
      <c r="BR17" s="95"/>
      <c r="BS17" s="87">
        <f t="shared" si="33"/>
        <v>0</v>
      </c>
      <c r="BT17" s="95">
        <v>219.83</v>
      </c>
      <c r="BU17" s="87">
        <f t="shared" si="34"/>
        <v>8.001812000000001</v>
      </c>
      <c r="BV17" s="95">
        <v>339.4</v>
      </c>
      <c r="BW17" s="87">
        <f t="shared" si="35"/>
        <v>25.522880000000001</v>
      </c>
      <c r="BX17" s="95">
        <v>396.14000000000004</v>
      </c>
      <c r="BY17" s="87">
        <f t="shared" si="36"/>
        <v>5.7044160000000002</v>
      </c>
      <c r="BZ17" s="95">
        <v>359662.88000000006</v>
      </c>
      <c r="CA17" s="87">
        <f t="shared" si="37"/>
        <v>6078.3026720000007</v>
      </c>
      <c r="CB17" s="95">
        <v>48434.439999999995</v>
      </c>
      <c r="CC17" s="87">
        <f t="shared" si="38"/>
        <v>121.08609999999999</v>
      </c>
      <c r="CD17" s="95"/>
      <c r="CE17" s="87">
        <f t="shared" si="39"/>
        <v>0</v>
      </c>
      <c r="CF17" s="95">
        <v>4952.8999999999996</v>
      </c>
      <c r="CG17" s="87">
        <f t="shared" si="40"/>
        <v>39.623199999999997</v>
      </c>
      <c r="CH17" s="95">
        <v>10165.150000000003</v>
      </c>
      <c r="CI17" s="87">
        <f t="shared" si="41"/>
        <v>75.222110000000029</v>
      </c>
      <c r="CJ17" s="95">
        <v>5938.72</v>
      </c>
      <c r="CK17" s="87">
        <f t="shared" si="42"/>
        <v>145.49864000000002</v>
      </c>
      <c r="CL17" s="95">
        <v>4855.4500000000007</v>
      </c>
      <c r="CM17" s="87">
        <f t="shared" si="43"/>
        <v>170.91184000000004</v>
      </c>
      <c r="CN17" s="95">
        <v>263.83000000000004</v>
      </c>
      <c r="CO17" s="87">
        <f t="shared" si="44"/>
        <v>8.0995810000000024</v>
      </c>
      <c r="CP17" s="95">
        <v>26612.479999999996</v>
      </c>
      <c r="CQ17" s="87">
        <f t="shared" si="45"/>
        <v>95.80492799999999</v>
      </c>
      <c r="CR17" s="95"/>
      <c r="CS17" s="87">
        <f t="shared" si="46"/>
        <v>0</v>
      </c>
      <c r="CT17" s="95"/>
      <c r="CU17" s="87">
        <f t="shared" si="47"/>
        <v>0</v>
      </c>
      <c r="CV17" s="95">
        <v>32436.97</v>
      </c>
      <c r="CW17" s="87">
        <f t="shared" si="48"/>
        <v>499.52933800000005</v>
      </c>
      <c r="CX17" s="95">
        <v>25853.59</v>
      </c>
      <c r="CY17" s="87">
        <f t="shared" si="49"/>
        <v>232.68230999999997</v>
      </c>
      <c r="CZ17" s="95">
        <v>21.59</v>
      </c>
      <c r="DA17" s="87">
        <f t="shared" si="50"/>
        <v>5.6133999999999996E-2</v>
      </c>
      <c r="DB17" s="95">
        <v>22518.329999999998</v>
      </c>
      <c r="DC17" s="87">
        <f t="shared" si="51"/>
        <v>137.36181299999998</v>
      </c>
      <c r="DD17" s="95">
        <v>465.02</v>
      </c>
      <c r="DE17" s="87">
        <f t="shared" si="52"/>
        <v>0.23250999999999999</v>
      </c>
      <c r="DF17" s="95">
        <v>432.92</v>
      </c>
      <c r="DG17" s="87">
        <f t="shared" si="53"/>
        <v>0.43292000000000003</v>
      </c>
      <c r="DH17" s="95">
        <v>29806.109999999993</v>
      </c>
      <c r="DI17" s="87">
        <f t="shared" si="54"/>
        <v>166.91421599999995</v>
      </c>
      <c r="DJ17" s="95">
        <v>22.1</v>
      </c>
      <c r="DK17" s="87">
        <f t="shared" si="55"/>
        <v>2.6519999999999998E-2</v>
      </c>
      <c r="DL17" s="95">
        <v>2229.79</v>
      </c>
      <c r="DM17" s="87">
        <f t="shared" si="56"/>
        <v>18.284278</v>
      </c>
      <c r="DN17" s="95">
        <v>17384.41</v>
      </c>
      <c r="DO17" s="87">
        <f t="shared" si="57"/>
        <v>85.18360899999999</v>
      </c>
      <c r="DP17" s="95">
        <v>61926.99</v>
      </c>
      <c r="DQ17" s="87">
        <f t="shared" si="58"/>
        <v>222.937164</v>
      </c>
      <c r="DR17" s="95"/>
      <c r="DS17" s="87">
        <f t="shared" si="59"/>
        <v>0</v>
      </c>
      <c r="DT17" s="95"/>
      <c r="DU17" s="87">
        <f t="shared" si="60"/>
        <v>0</v>
      </c>
      <c r="DV17" s="89">
        <f t="shared" si="61"/>
        <v>33758.435957999667</v>
      </c>
      <c r="DW17" s="90">
        <f t="shared" si="0"/>
        <v>1.0879435814943283E-2</v>
      </c>
      <c r="DX17" s="90">
        <f t="shared" si="62"/>
        <v>8.9254891425794673E-3</v>
      </c>
      <c r="DY17" s="89"/>
      <c r="DZ17" s="97">
        <f>ROUND(SUM(DX17:DY17),4)+0.0003</f>
        <v>9.1999999999999998E-3</v>
      </c>
      <c r="EA17" s="96">
        <v>1689421.9700000002</v>
      </c>
    </row>
    <row r="18" spans="1:131">
      <c r="A18" s="93" t="s">
        <v>22</v>
      </c>
      <c r="B18" s="94">
        <v>814243.20000000019</v>
      </c>
      <c r="C18" s="87">
        <f t="shared" si="1"/>
        <v>13190.739840000002</v>
      </c>
      <c r="D18" s="95">
        <v>439918.17</v>
      </c>
      <c r="E18" s="87">
        <f t="shared" si="1"/>
        <v>1407.7381439999999</v>
      </c>
      <c r="F18" s="95">
        <v>1941686.79</v>
      </c>
      <c r="G18" s="87">
        <f t="shared" si="2"/>
        <v>56114.748230999998</v>
      </c>
      <c r="H18" s="95">
        <v>213513.13</v>
      </c>
      <c r="I18" s="87">
        <f t="shared" si="3"/>
        <v>854.05252000000007</v>
      </c>
      <c r="J18" s="95">
        <v>1132192.2599999998</v>
      </c>
      <c r="K18" s="87">
        <f t="shared" si="4"/>
        <v>44495.155817999992</v>
      </c>
      <c r="L18" s="95"/>
      <c r="M18" s="87">
        <f t="shared" si="5"/>
        <v>0</v>
      </c>
      <c r="N18" s="95">
        <v>7586.58</v>
      </c>
      <c r="O18" s="87">
        <f t="shared" si="6"/>
        <v>25.794371999999999</v>
      </c>
      <c r="P18" s="95">
        <v>266021.02</v>
      </c>
      <c r="Q18" s="87">
        <f t="shared" si="7"/>
        <v>957.67567200000008</v>
      </c>
      <c r="R18" s="95">
        <v>231522.88</v>
      </c>
      <c r="S18" s="87">
        <f t="shared" si="8"/>
        <v>300.97974399999998</v>
      </c>
      <c r="T18" s="95">
        <v>3063.2400000000002</v>
      </c>
      <c r="U18" s="87">
        <f t="shared" si="9"/>
        <v>67.697604000000013</v>
      </c>
      <c r="V18" s="95">
        <v>867455.13000000012</v>
      </c>
      <c r="W18" s="87">
        <f t="shared" si="10"/>
        <v>14399.755158000002</v>
      </c>
      <c r="X18" s="95">
        <v>204794.65000000002</v>
      </c>
      <c r="Y18" s="87">
        <f t="shared" si="11"/>
        <v>552.94555500000013</v>
      </c>
      <c r="Z18" s="95"/>
      <c r="AA18" s="87">
        <f t="shared" si="12"/>
        <v>0</v>
      </c>
      <c r="AB18" s="95">
        <v>106473.47</v>
      </c>
      <c r="AC18" s="87">
        <f t="shared" si="12"/>
        <v>340.715104</v>
      </c>
      <c r="AD18" s="95"/>
      <c r="AE18" s="87">
        <f t="shared" si="13"/>
        <v>0</v>
      </c>
      <c r="AF18" s="95">
        <v>462840.68</v>
      </c>
      <c r="AG18" s="87">
        <f t="shared" si="14"/>
        <v>462.84068000000002</v>
      </c>
      <c r="AH18" s="95">
        <v>229986.47000000003</v>
      </c>
      <c r="AI18" s="87">
        <f t="shared" si="15"/>
        <v>3219.8105800000003</v>
      </c>
      <c r="AJ18" s="95">
        <v>-4742.3</v>
      </c>
      <c r="AK18" s="87">
        <f t="shared" si="16"/>
        <v>-12.329979999999999</v>
      </c>
      <c r="AL18" s="95">
        <v>1323711.7799999998</v>
      </c>
      <c r="AM18" s="87">
        <f t="shared" si="17"/>
        <v>2647.4235599999997</v>
      </c>
      <c r="AN18" s="95">
        <v>922267.27</v>
      </c>
      <c r="AO18" s="87">
        <f t="shared" si="18"/>
        <v>24993.443017000001</v>
      </c>
      <c r="AP18" s="95">
        <v>300081.02999999997</v>
      </c>
      <c r="AQ18" s="87">
        <f t="shared" si="19"/>
        <v>2220.5996219999997</v>
      </c>
      <c r="AR18" s="95"/>
      <c r="AS18" s="87">
        <f t="shared" si="20"/>
        <v>0</v>
      </c>
      <c r="AT18" s="95">
        <v>36208.69</v>
      </c>
      <c r="AU18" s="87">
        <f t="shared" si="21"/>
        <v>195.52692600000003</v>
      </c>
      <c r="AV18" s="95"/>
      <c r="AW18" s="87">
        <f t="shared" si="22"/>
        <v>0</v>
      </c>
      <c r="AX18" s="95"/>
      <c r="AY18" s="87">
        <f t="shared" si="23"/>
        <v>0</v>
      </c>
      <c r="AZ18" s="95"/>
      <c r="BA18" s="87">
        <f t="shared" si="24"/>
        <v>0</v>
      </c>
      <c r="BB18" s="95">
        <v>39133.4</v>
      </c>
      <c r="BC18" s="87">
        <f t="shared" si="25"/>
        <v>496.99417999999997</v>
      </c>
      <c r="BD18" s="95">
        <v>636162.84</v>
      </c>
      <c r="BE18" s="87">
        <f t="shared" si="26"/>
        <v>4643.9887319999998</v>
      </c>
      <c r="BF18" s="95"/>
      <c r="BG18" s="87">
        <f t="shared" si="27"/>
        <v>0</v>
      </c>
      <c r="BH18" s="95"/>
      <c r="BI18" s="87">
        <f t="shared" si="28"/>
        <v>0</v>
      </c>
      <c r="BJ18" s="95">
        <v>277964.07</v>
      </c>
      <c r="BK18" s="87">
        <f t="shared" si="29"/>
        <v>1806.766455</v>
      </c>
      <c r="BL18" s="95">
        <v>341362.34000000008</v>
      </c>
      <c r="BM18" s="87">
        <f t="shared" si="30"/>
        <v>3857.3944420000007</v>
      </c>
      <c r="BN18" s="95"/>
      <c r="BO18" s="87">
        <f t="shared" si="31"/>
        <v>0</v>
      </c>
      <c r="BP18" s="95"/>
      <c r="BQ18" s="87">
        <f t="shared" si="32"/>
        <v>0</v>
      </c>
      <c r="BR18" s="95"/>
      <c r="BS18" s="87">
        <f t="shared" si="33"/>
        <v>0</v>
      </c>
      <c r="BT18" s="95">
        <v>8833.25</v>
      </c>
      <c r="BU18" s="87">
        <f t="shared" si="34"/>
        <v>321.53030000000001</v>
      </c>
      <c r="BV18" s="95">
        <v>18225.25</v>
      </c>
      <c r="BW18" s="87">
        <f t="shared" si="35"/>
        <v>1370.5388</v>
      </c>
      <c r="BX18" s="95">
        <v>4206.24</v>
      </c>
      <c r="BY18" s="87">
        <f t="shared" si="36"/>
        <v>60.569855999999994</v>
      </c>
      <c r="BZ18" s="95">
        <v>207121.91000000003</v>
      </c>
      <c r="CA18" s="87">
        <f t="shared" si="37"/>
        <v>3500.360279</v>
      </c>
      <c r="CB18" s="95">
        <v>501963.65999999992</v>
      </c>
      <c r="CC18" s="87">
        <f t="shared" si="38"/>
        <v>1254.9091499999997</v>
      </c>
      <c r="CD18" s="95"/>
      <c r="CE18" s="87">
        <f t="shared" si="39"/>
        <v>0</v>
      </c>
      <c r="CF18" s="95">
        <v>416172.08999999997</v>
      </c>
      <c r="CG18" s="87">
        <f t="shared" si="40"/>
        <v>3329.3767199999998</v>
      </c>
      <c r="CH18" s="95">
        <v>270160.59999999998</v>
      </c>
      <c r="CI18" s="87">
        <f t="shared" si="41"/>
        <v>1999.1884399999999</v>
      </c>
      <c r="CJ18" s="95">
        <v>455501.12</v>
      </c>
      <c r="CK18" s="87">
        <f t="shared" si="42"/>
        <v>11159.77744</v>
      </c>
      <c r="CL18" s="95">
        <v>1196458.67</v>
      </c>
      <c r="CM18" s="87">
        <f t="shared" si="43"/>
        <v>42115.345183999998</v>
      </c>
      <c r="CN18" s="95">
        <v>15827.12</v>
      </c>
      <c r="CO18" s="87">
        <f t="shared" si="44"/>
        <v>485.89258400000006</v>
      </c>
      <c r="CP18" s="95">
        <v>10856.5</v>
      </c>
      <c r="CQ18" s="87">
        <f t="shared" si="45"/>
        <v>39.083399999999997</v>
      </c>
      <c r="CR18" s="95"/>
      <c r="CS18" s="87">
        <f t="shared" si="46"/>
        <v>0</v>
      </c>
      <c r="CT18" s="95"/>
      <c r="CU18" s="87">
        <f t="shared" si="47"/>
        <v>0</v>
      </c>
      <c r="CV18" s="95">
        <v>330298.06000000006</v>
      </c>
      <c r="CW18" s="87">
        <f t="shared" si="48"/>
        <v>5086.5901240000012</v>
      </c>
      <c r="CX18" s="95">
        <v>316374.34999999998</v>
      </c>
      <c r="CY18" s="87">
        <f t="shared" si="49"/>
        <v>2847.3691499999995</v>
      </c>
      <c r="CZ18" s="95">
        <v>211.39999999999998</v>
      </c>
      <c r="DA18" s="87">
        <f t="shared" si="50"/>
        <v>0.54963999999999991</v>
      </c>
      <c r="DB18" s="95">
        <v>230536.42000000004</v>
      </c>
      <c r="DC18" s="87">
        <f t="shared" si="51"/>
        <v>1406.2721620000004</v>
      </c>
      <c r="DD18" s="95">
        <v>977218.71</v>
      </c>
      <c r="DE18" s="87">
        <f t="shared" si="52"/>
        <v>488.60935499999999</v>
      </c>
      <c r="DF18" s="95">
        <v>998672.00000000023</v>
      </c>
      <c r="DG18" s="87">
        <f t="shared" si="53"/>
        <v>998.67200000000025</v>
      </c>
      <c r="DH18" s="95">
        <v>303250.64</v>
      </c>
      <c r="DI18" s="87">
        <f t="shared" si="54"/>
        <v>1698.2035840000001</v>
      </c>
      <c r="DJ18" s="95">
        <v>272.25</v>
      </c>
      <c r="DK18" s="87">
        <f t="shared" si="55"/>
        <v>0.32669999999999999</v>
      </c>
      <c r="DL18" s="95">
        <v>311634.89</v>
      </c>
      <c r="DM18" s="87">
        <f t="shared" si="56"/>
        <v>2555.4060980000004</v>
      </c>
      <c r="DN18" s="95">
        <v>321220.68000000005</v>
      </c>
      <c r="DO18" s="87">
        <f t="shared" si="57"/>
        <v>1573.9813320000003</v>
      </c>
      <c r="DP18" s="95">
        <v>874315.03999999992</v>
      </c>
      <c r="DQ18" s="87">
        <f t="shared" si="58"/>
        <v>3147.5341439999997</v>
      </c>
      <c r="DR18" s="95">
        <v>73933.360000000015</v>
      </c>
      <c r="DS18" s="87">
        <f t="shared" si="59"/>
        <v>170.04672800000003</v>
      </c>
      <c r="DT18" s="95">
        <v>20261.71</v>
      </c>
      <c r="DU18" s="87">
        <f t="shared" si="60"/>
        <v>20.261710000000001</v>
      </c>
      <c r="DV18" s="89">
        <f t="shared" si="61"/>
        <v>262870.85085599869</v>
      </c>
      <c r="DW18" s="90">
        <f t="shared" si="0"/>
        <v>8.4716204064236716E-2</v>
      </c>
      <c r="DX18" s="90">
        <f t="shared" si="62"/>
        <v>6.950117381429978E-2</v>
      </c>
      <c r="DY18" s="89"/>
      <c r="DZ18" s="91">
        <f t="shared" si="63"/>
        <v>6.9500000000000006E-2</v>
      </c>
      <c r="EA18" s="96">
        <v>18656972.709999997</v>
      </c>
    </row>
    <row r="19" spans="1:131">
      <c r="A19" s="93" t="s">
        <v>23</v>
      </c>
      <c r="B19" s="94">
        <v>22070.03</v>
      </c>
      <c r="C19" s="87">
        <f t="shared" si="1"/>
        <v>357.53448599999996</v>
      </c>
      <c r="D19" s="95">
        <v>5882.5899999999992</v>
      </c>
      <c r="E19" s="87">
        <f t="shared" si="1"/>
        <v>18.824287999999999</v>
      </c>
      <c r="F19" s="95">
        <v>179612.35</v>
      </c>
      <c r="G19" s="87">
        <f t="shared" si="2"/>
        <v>5190.7969149999999</v>
      </c>
      <c r="H19" s="95"/>
      <c r="I19" s="87">
        <f t="shared" si="3"/>
        <v>0</v>
      </c>
      <c r="J19" s="95">
        <v>42127.560000000005</v>
      </c>
      <c r="K19" s="87">
        <f t="shared" si="4"/>
        <v>1655.6131080000002</v>
      </c>
      <c r="L19" s="95"/>
      <c r="M19" s="87">
        <f t="shared" si="5"/>
        <v>0</v>
      </c>
      <c r="N19" s="95">
        <v>263.08</v>
      </c>
      <c r="O19" s="87">
        <f t="shared" si="6"/>
        <v>0.89447199999999993</v>
      </c>
      <c r="P19" s="95">
        <v>6049.7300000000005</v>
      </c>
      <c r="Q19" s="87">
        <f t="shared" si="7"/>
        <v>21.779028</v>
      </c>
      <c r="R19" s="95">
        <v>6329.58</v>
      </c>
      <c r="S19" s="87">
        <f t="shared" si="8"/>
        <v>8.2284539999999993</v>
      </c>
      <c r="T19" s="95">
        <v>59.899999999999991</v>
      </c>
      <c r="U19" s="87">
        <f t="shared" si="9"/>
        <v>1.3237899999999998</v>
      </c>
      <c r="V19" s="95">
        <v>21359.5</v>
      </c>
      <c r="W19" s="87">
        <f t="shared" si="10"/>
        <v>354.5677</v>
      </c>
      <c r="X19" s="95">
        <v>3451.55</v>
      </c>
      <c r="Y19" s="87">
        <f t="shared" si="11"/>
        <v>9.3191850000000009</v>
      </c>
      <c r="Z19" s="95"/>
      <c r="AA19" s="87">
        <f t="shared" si="12"/>
        <v>0</v>
      </c>
      <c r="AB19" s="95">
        <v>98.32</v>
      </c>
      <c r="AC19" s="87">
        <f t="shared" si="12"/>
        <v>0.31462400000000001</v>
      </c>
      <c r="AD19" s="95"/>
      <c r="AE19" s="87">
        <f t="shared" si="13"/>
        <v>0</v>
      </c>
      <c r="AF19" s="95">
        <v>1287.71</v>
      </c>
      <c r="AG19" s="87">
        <f t="shared" si="14"/>
        <v>1.2877100000000001</v>
      </c>
      <c r="AH19" s="95"/>
      <c r="AI19" s="87">
        <f t="shared" si="15"/>
        <v>0</v>
      </c>
      <c r="AJ19" s="95">
        <v>-7.03</v>
      </c>
      <c r="AK19" s="87">
        <f t="shared" si="16"/>
        <v>-1.8277999999999999E-2</v>
      </c>
      <c r="AL19" s="95">
        <v>2577.2200000000003</v>
      </c>
      <c r="AM19" s="87">
        <f t="shared" si="17"/>
        <v>5.154440000000001</v>
      </c>
      <c r="AN19" s="95">
        <v>1689.1599999999999</v>
      </c>
      <c r="AO19" s="87">
        <f t="shared" si="18"/>
        <v>45.776235999999997</v>
      </c>
      <c r="AP19" s="95">
        <v>565.26</v>
      </c>
      <c r="AQ19" s="87">
        <f t="shared" si="19"/>
        <v>4.1829239999999999</v>
      </c>
      <c r="AR19" s="95"/>
      <c r="AS19" s="87">
        <f t="shared" si="20"/>
        <v>0</v>
      </c>
      <c r="AT19" s="95">
        <v>1155.5700000000002</v>
      </c>
      <c r="AU19" s="87">
        <f t="shared" si="21"/>
        <v>6.2400780000000013</v>
      </c>
      <c r="AV19" s="95"/>
      <c r="AW19" s="87">
        <f t="shared" si="22"/>
        <v>0</v>
      </c>
      <c r="AX19" s="95"/>
      <c r="AY19" s="87">
        <f t="shared" si="23"/>
        <v>0</v>
      </c>
      <c r="AZ19" s="95"/>
      <c r="BA19" s="87">
        <f t="shared" si="24"/>
        <v>0</v>
      </c>
      <c r="BB19" s="95"/>
      <c r="BC19" s="87">
        <f t="shared" si="25"/>
        <v>0</v>
      </c>
      <c r="BD19" s="95"/>
      <c r="BE19" s="87">
        <f t="shared" si="26"/>
        <v>0</v>
      </c>
      <c r="BF19" s="95"/>
      <c r="BG19" s="87">
        <f t="shared" si="27"/>
        <v>0</v>
      </c>
      <c r="BH19" s="95"/>
      <c r="BI19" s="87">
        <f t="shared" si="28"/>
        <v>0</v>
      </c>
      <c r="BJ19" s="95">
        <v>7283.7499999999991</v>
      </c>
      <c r="BK19" s="87">
        <f t="shared" si="29"/>
        <v>47.344374999999992</v>
      </c>
      <c r="BL19" s="95">
        <v>9164.6999999999971</v>
      </c>
      <c r="BM19" s="87">
        <f t="shared" si="30"/>
        <v>103.56110999999996</v>
      </c>
      <c r="BN19" s="95"/>
      <c r="BO19" s="87">
        <f t="shared" si="31"/>
        <v>0</v>
      </c>
      <c r="BP19" s="95"/>
      <c r="BQ19" s="87">
        <f t="shared" si="32"/>
        <v>0</v>
      </c>
      <c r="BR19" s="95"/>
      <c r="BS19" s="87">
        <f t="shared" si="33"/>
        <v>0</v>
      </c>
      <c r="BT19" s="95">
        <v>146.46</v>
      </c>
      <c r="BU19" s="87">
        <f t="shared" si="34"/>
        <v>5.331144000000001</v>
      </c>
      <c r="BV19" s="95">
        <v>283.94</v>
      </c>
      <c r="BW19" s="87">
        <f t="shared" si="35"/>
        <v>21.352288000000001</v>
      </c>
      <c r="BX19" s="95">
        <v>107.84</v>
      </c>
      <c r="BY19" s="87">
        <f t="shared" si="36"/>
        <v>1.5528960000000001</v>
      </c>
      <c r="BZ19" s="95">
        <v>57357.049999999988</v>
      </c>
      <c r="CA19" s="87">
        <f t="shared" si="37"/>
        <v>969.33414499999969</v>
      </c>
      <c r="CB19" s="95">
        <v>13660.409999999998</v>
      </c>
      <c r="CC19" s="87">
        <f t="shared" si="38"/>
        <v>34.151024999999997</v>
      </c>
      <c r="CD19" s="95"/>
      <c r="CE19" s="87">
        <f t="shared" si="39"/>
        <v>0</v>
      </c>
      <c r="CF19" s="95">
        <v>4764.5000000000009</v>
      </c>
      <c r="CG19" s="87">
        <f t="shared" si="40"/>
        <v>38.116000000000007</v>
      </c>
      <c r="CH19" s="95">
        <v>4049.8000000000006</v>
      </c>
      <c r="CI19" s="87">
        <f t="shared" si="41"/>
        <v>29.968520000000005</v>
      </c>
      <c r="CJ19" s="95">
        <v>1438.14</v>
      </c>
      <c r="CK19" s="87">
        <f t="shared" si="42"/>
        <v>35.234430000000003</v>
      </c>
      <c r="CL19" s="95">
        <v>1347.5300000000002</v>
      </c>
      <c r="CM19" s="87">
        <f t="shared" si="43"/>
        <v>47.433056000000008</v>
      </c>
      <c r="CN19" s="95">
        <v>80.19</v>
      </c>
      <c r="CO19" s="87">
        <f t="shared" si="44"/>
        <v>2.4618329999999999</v>
      </c>
      <c r="CP19" s="95">
        <v>144.54</v>
      </c>
      <c r="CQ19" s="87">
        <f t="shared" si="45"/>
        <v>0.52034399999999992</v>
      </c>
      <c r="CR19" s="95"/>
      <c r="CS19" s="87">
        <f t="shared" si="46"/>
        <v>0</v>
      </c>
      <c r="CT19" s="95"/>
      <c r="CU19" s="87">
        <f t="shared" si="47"/>
        <v>0</v>
      </c>
      <c r="CV19" s="95">
        <v>9028.0300000000007</v>
      </c>
      <c r="CW19" s="87">
        <f t="shared" si="48"/>
        <v>139.03166200000001</v>
      </c>
      <c r="CX19" s="95">
        <v>7793.0300000000016</v>
      </c>
      <c r="CY19" s="87">
        <f t="shared" si="49"/>
        <v>70.137270000000015</v>
      </c>
      <c r="CZ19" s="95">
        <v>5.77</v>
      </c>
      <c r="DA19" s="87">
        <f t="shared" si="50"/>
        <v>1.5001999999999998E-2</v>
      </c>
      <c r="DB19" s="95">
        <v>6323.95</v>
      </c>
      <c r="DC19" s="87">
        <f t="shared" si="51"/>
        <v>38.576095000000002</v>
      </c>
      <c r="DD19" s="95">
        <v>1283.06</v>
      </c>
      <c r="DE19" s="87">
        <f t="shared" si="52"/>
        <v>0.64152999999999993</v>
      </c>
      <c r="DF19" s="95">
        <v>132.09</v>
      </c>
      <c r="DG19" s="87">
        <f t="shared" si="53"/>
        <v>0.13209000000000001</v>
      </c>
      <c r="DH19" s="95">
        <v>8285.66</v>
      </c>
      <c r="DI19" s="87">
        <f t="shared" si="54"/>
        <v>46.399695999999999</v>
      </c>
      <c r="DJ19" s="95">
        <v>6.8599999999999994</v>
      </c>
      <c r="DK19" s="87">
        <f t="shared" si="55"/>
        <v>8.231999999999998E-3</v>
      </c>
      <c r="DL19" s="95">
        <v>571.52</v>
      </c>
      <c r="DM19" s="87">
        <f t="shared" si="56"/>
        <v>4.686464</v>
      </c>
      <c r="DN19" s="95">
        <v>4875.6200000000008</v>
      </c>
      <c r="DO19" s="87">
        <f t="shared" si="57"/>
        <v>23.890538000000003</v>
      </c>
      <c r="DP19" s="95">
        <v>18242.539999999997</v>
      </c>
      <c r="DQ19" s="87">
        <f t="shared" si="58"/>
        <v>65.673143999999994</v>
      </c>
      <c r="DR19" s="95"/>
      <c r="DS19" s="87">
        <f t="shared" si="59"/>
        <v>0</v>
      </c>
      <c r="DT19" s="95"/>
      <c r="DU19" s="87">
        <f t="shared" si="60"/>
        <v>0</v>
      </c>
      <c r="DV19" s="89">
        <f t="shared" si="61"/>
        <v>9407.372049000056</v>
      </c>
      <c r="DW19" s="90">
        <f t="shared" si="0"/>
        <v>3.0317429552044945E-3</v>
      </c>
      <c r="DX19" s="90">
        <f t="shared" si="62"/>
        <v>2.4872419204497666E-3</v>
      </c>
      <c r="DY19" s="89"/>
      <c r="DZ19" s="91">
        <f t="shared" si="63"/>
        <v>2.5000000000000001E-3</v>
      </c>
      <c r="EA19" s="96">
        <v>450949.06000000006</v>
      </c>
    </row>
    <row r="20" spans="1:131">
      <c r="A20" s="93" t="s">
        <v>24</v>
      </c>
      <c r="B20" s="94">
        <v>0.98000000000000009</v>
      </c>
      <c r="C20" s="87">
        <f t="shared" si="1"/>
        <v>1.5876000000000001E-2</v>
      </c>
      <c r="D20" s="95">
        <v>1.7100000000000002</v>
      </c>
      <c r="E20" s="87">
        <f t="shared" si="1"/>
        <v>5.4720000000000012E-3</v>
      </c>
      <c r="F20" s="95">
        <v>19.230000000000004</v>
      </c>
      <c r="G20" s="87">
        <f t="shared" si="2"/>
        <v>0.5557470000000001</v>
      </c>
      <c r="H20" s="95"/>
      <c r="I20" s="87">
        <f t="shared" si="3"/>
        <v>0</v>
      </c>
      <c r="J20" s="95">
        <v>1206.9999999999998</v>
      </c>
      <c r="K20" s="87">
        <f t="shared" si="4"/>
        <v>47.435099999999991</v>
      </c>
      <c r="L20" s="95"/>
      <c r="M20" s="87">
        <f t="shared" si="5"/>
        <v>0</v>
      </c>
      <c r="N20" s="95">
        <v>-1.9999999999999997E-2</v>
      </c>
      <c r="O20" s="87">
        <f t="shared" si="6"/>
        <v>-6.7999999999999986E-5</v>
      </c>
      <c r="P20" s="95"/>
      <c r="Q20" s="87">
        <f t="shared" si="7"/>
        <v>0</v>
      </c>
      <c r="R20" s="95"/>
      <c r="S20" s="87">
        <f t="shared" si="8"/>
        <v>0</v>
      </c>
      <c r="T20" s="95"/>
      <c r="U20" s="87">
        <f t="shared" si="9"/>
        <v>0</v>
      </c>
      <c r="V20" s="95">
        <v>4.1500000000000004</v>
      </c>
      <c r="W20" s="87">
        <f t="shared" si="10"/>
        <v>6.8890000000000007E-2</v>
      </c>
      <c r="X20" s="95">
        <v>1.65</v>
      </c>
      <c r="Y20" s="87">
        <f t="shared" si="11"/>
        <v>4.4549999999999998E-3</v>
      </c>
      <c r="Z20" s="95"/>
      <c r="AA20" s="87">
        <f t="shared" si="12"/>
        <v>0</v>
      </c>
      <c r="AB20" s="95">
        <v>0.01</v>
      </c>
      <c r="AC20" s="87">
        <f t="shared" si="12"/>
        <v>3.2000000000000005E-5</v>
      </c>
      <c r="AD20" s="95"/>
      <c r="AE20" s="87">
        <f t="shared" si="13"/>
        <v>0</v>
      </c>
      <c r="AF20" s="95">
        <v>7.27</v>
      </c>
      <c r="AG20" s="87">
        <f t="shared" si="14"/>
        <v>7.2699999999999996E-3</v>
      </c>
      <c r="AH20" s="95"/>
      <c r="AI20" s="87">
        <f t="shared" si="15"/>
        <v>0</v>
      </c>
      <c r="AJ20" s="95">
        <v>-0.09</v>
      </c>
      <c r="AK20" s="87">
        <f t="shared" si="16"/>
        <v>-2.3399999999999997E-4</v>
      </c>
      <c r="AL20" s="95">
        <v>21.840000000000003</v>
      </c>
      <c r="AM20" s="87">
        <f t="shared" si="17"/>
        <v>4.368000000000001E-2</v>
      </c>
      <c r="AN20" s="95">
        <v>15.459999999999997</v>
      </c>
      <c r="AO20" s="87">
        <f t="shared" si="18"/>
        <v>0.41896599999999989</v>
      </c>
      <c r="AP20" s="95">
        <v>4.99</v>
      </c>
      <c r="AQ20" s="87">
        <f t="shared" si="19"/>
        <v>3.6926E-2</v>
      </c>
      <c r="AR20" s="95"/>
      <c r="AS20" s="87">
        <f t="shared" si="20"/>
        <v>0</v>
      </c>
      <c r="AT20" s="95"/>
      <c r="AU20" s="87">
        <f t="shared" si="21"/>
        <v>0</v>
      </c>
      <c r="AV20" s="95"/>
      <c r="AW20" s="87">
        <f t="shared" si="22"/>
        <v>0</v>
      </c>
      <c r="AX20" s="95"/>
      <c r="AY20" s="87">
        <f t="shared" si="23"/>
        <v>0</v>
      </c>
      <c r="AZ20" s="95"/>
      <c r="BA20" s="87">
        <f t="shared" si="24"/>
        <v>0</v>
      </c>
      <c r="BB20" s="95"/>
      <c r="BC20" s="87">
        <f t="shared" si="25"/>
        <v>0</v>
      </c>
      <c r="BD20" s="95"/>
      <c r="BE20" s="87">
        <f t="shared" si="26"/>
        <v>0</v>
      </c>
      <c r="BF20" s="95"/>
      <c r="BG20" s="87">
        <f t="shared" si="27"/>
        <v>0</v>
      </c>
      <c r="BH20" s="95"/>
      <c r="BI20" s="87">
        <f t="shared" si="28"/>
        <v>0</v>
      </c>
      <c r="BJ20" s="95">
        <v>10.18</v>
      </c>
      <c r="BK20" s="87">
        <f t="shared" si="29"/>
        <v>6.6169999999999993E-2</v>
      </c>
      <c r="BL20" s="95">
        <v>32.77000000000001</v>
      </c>
      <c r="BM20" s="87">
        <f t="shared" si="30"/>
        <v>0.3703010000000001</v>
      </c>
      <c r="BN20" s="95"/>
      <c r="BO20" s="87">
        <f t="shared" si="31"/>
        <v>0</v>
      </c>
      <c r="BP20" s="95"/>
      <c r="BQ20" s="87">
        <f t="shared" si="32"/>
        <v>0</v>
      </c>
      <c r="BR20" s="95"/>
      <c r="BS20" s="87">
        <f t="shared" si="33"/>
        <v>0</v>
      </c>
      <c r="BT20" s="95">
        <v>0.32</v>
      </c>
      <c r="BU20" s="87">
        <f t="shared" si="34"/>
        <v>1.1648E-2</v>
      </c>
      <c r="BV20" s="95">
        <v>0.18000000000000002</v>
      </c>
      <c r="BW20" s="87">
        <f t="shared" si="35"/>
        <v>1.3536000000000003E-2</v>
      </c>
      <c r="BX20" s="95">
        <v>0.37</v>
      </c>
      <c r="BY20" s="87">
        <f t="shared" si="36"/>
        <v>5.3279999999999994E-3</v>
      </c>
      <c r="BZ20" s="95">
        <v>6938.3600000000006</v>
      </c>
      <c r="CA20" s="87">
        <f t="shared" si="37"/>
        <v>117.258284</v>
      </c>
      <c r="CB20" s="95">
        <v>0.09</v>
      </c>
      <c r="CC20" s="87">
        <f t="shared" si="38"/>
        <v>2.2499999999999999E-4</v>
      </c>
      <c r="CD20" s="95"/>
      <c r="CE20" s="87">
        <f t="shared" si="39"/>
        <v>0</v>
      </c>
      <c r="CF20" s="95">
        <v>5.2899999999999983</v>
      </c>
      <c r="CG20" s="87">
        <f t="shared" si="40"/>
        <v>4.231999999999999E-2</v>
      </c>
      <c r="CH20" s="95">
        <v>4.13</v>
      </c>
      <c r="CI20" s="87">
        <f t="shared" si="41"/>
        <v>3.0561999999999999E-2</v>
      </c>
      <c r="CJ20" s="95">
        <v>12.910000000000002</v>
      </c>
      <c r="CK20" s="87">
        <f t="shared" si="42"/>
        <v>0.31629500000000005</v>
      </c>
      <c r="CL20" s="95">
        <v>9.14</v>
      </c>
      <c r="CM20" s="87">
        <f t="shared" si="43"/>
        <v>0.32172800000000001</v>
      </c>
      <c r="CN20" s="95"/>
      <c r="CO20" s="87">
        <f t="shared" si="44"/>
        <v>0</v>
      </c>
      <c r="CP20" s="95"/>
      <c r="CQ20" s="87">
        <f t="shared" si="45"/>
        <v>0</v>
      </c>
      <c r="CR20" s="95"/>
      <c r="CS20" s="87">
        <f t="shared" si="46"/>
        <v>0</v>
      </c>
      <c r="CT20" s="95"/>
      <c r="CU20" s="87">
        <f t="shared" si="47"/>
        <v>0</v>
      </c>
      <c r="CV20" s="95"/>
      <c r="CW20" s="87">
        <f t="shared" si="48"/>
        <v>0</v>
      </c>
      <c r="CX20" s="95"/>
      <c r="CY20" s="87">
        <f t="shared" si="49"/>
        <v>0</v>
      </c>
      <c r="CZ20" s="95"/>
      <c r="DA20" s="87">
        <f t="shared" si="50"/>
        <v>0</v>
      </c>
      <c r="DB20" s="95"/>
      <c r="DC20" s="87">
        <f t="shared" si="51"/>
        <v>0</v>
      </c>
      <c r="DD20" s="95"/>
      <c r="DE20" s="87">
        <f t="shared" si="52"/>
        <v>0</v>
      </c>
      <c r="DF20" s="95"/>
      <c r="DG20" s="87">
        <f t="shared" si="53"/>
        <v>0</v>
      </c>
      <c r="DH20" s="95"/>
      <c r="DI20" s="87">
        <f t="shared" si="54"/>
        <v>0</v>
      </c>
      <c r="DJ20" s="95"/>
      <c r="DK20" s="87">
        <f t="shared" si="55"/>
        <v>0</v>
      </c>
      <c r="DL20" s="95">
        <v>5.09</v>
      </c>
      <c r="DM20" s="87">
        <f t="shared" si="56"/>
        <v>4.1738000000000004E-2</v>
      </c>
      <c r="DN20" s="95"/>
      <c r="DO20" s="87">
        <f t="shared" si="57"/>
        <v>0</v>
      </c>
      <c r="DP20" s="95">
        <v>1.78</v>
      </c>
      <c r="DQ20" s="87">
        <f t="shared" si="58"/>
        <v>6.4079999999999996E-3</v>
      </c>
      <c r="DR20" s="95"/>
      <c r="DS20" s="87">
        <f t="shared" si="59"/>
        <v>0</v>
      </c>
      <c r="DT20" s="95"/>
      <c r="DU20" s="87">
        <f t="shared" si="60"/>
        <v>0</v>
      </c>
      <c r="DV20" s="89">
        <f t="shared" si="61"/>
        <v>167.07665499999894</v>
      </c>
      <c r="DW20" s="90">
        <f t="shared" si="0"/>
        <v>5.3844311582129877E-5</v>
      </c>
      <c r="DX20" s="90">
        <f t="shared" si="62"/>
        <v>4.4173873221979343E-5</v>
      </c>
      <c r="DY20" s="89"/>
      <c r="DZ20" s="91">
        <f t="shared" si="63"/>
        <v>0</v>
      </c>
      <c r="EA20" s="96">
        <v>8304.7900000000009</v>
      </c>
    </row>
    <row r="21" spans="1:131">
      <c r="A21" s="93" t="s">
        <v>25</v>
      </c>
      <c r="B21" s="94">
        <v>6983.8599999999988</v>
      </c>
      <c r="C21" s="87">
        <f t="shared" si="1"/>
        <v>113.13853199999997</v>
      </c>
      <c r="D21" s="95">
        <v>3221.63</v>
      </c>
      <c r="E21" s="87">
        <f t="shared" si="1"/>
        <v>10.309216000000001</v>
      </c>
      <c r="F21" s="95">
        <v>31768.959999999999</v>
      </c>
      <c r="G21" s="87">
        <f t="shared" si="2"/>
        <v>918.12294399999996</v>
      </c>
      <c r="H21" s="95">
        <v>1515.8500000000001</v>
      </c>
      <c r="I21" s="87">
        <f t="shared" si="3"/>
        <v>6.0634000000000006</v>
      </c>
      <c r="J21" s="95">
        <v>7681.1600000000008</v>
      </c>
      <c r="K21" s="87">
        <f t="shared" si="4"/>
        <v>301.86958800000002</v>
      </c>
      <c r="L21" s="95"/>
      <c r="M21" s="87">
        <f t="shared" si="5"/>
        <v>0</v>
      </c>
      <c r="N21" s="95"/>
      <c r="O21" s="87">
        <f t="shared" si="6"/>
        <v>0</v>
      </c>
      <c r="P21" s="95">
        <v>1930.9300000000003</v>
      </c>
      <c r="Q21" s="87">
        <f t="shared" si="7"/>
        <v>6.9513480000000012</v>
      </c>
      <c r="R21" s="95">
        <v>1914.27</v>
      </c>
      <c r="S21" s="87">
        <f t="shared" si="8"/>
        <v>2.4885509999999997</v>
      </c>
      <c r="T21" s="95">
        <v>42.29</v>
      </c>
      <c r="U21" s="87">
        <f t="shared" si="9"/>
        <v>0.93460900000000002</v>
      </c>
      <c r="V21" s="95">
        <v>6015.73</v>
      </c>
      <c r="W21" s="87">
        <f t="shared" si="10"/>
        <v>99.861117999999991</v>
      </c>
      <c r="X21" s="95">
        <v>1283.5800000000002</v>
      </c>
      <c r="Y21" s="87">
        <f t="shared" si="11"/>
        <v>3.4656660000000006</v>
      </c>
      <c r="Z21" s="95"/>
      <c r="AA21" s="87">
        <f t="shared" si="12"/>
        <v>0</v>
      </c>
      <c r="AB21" s="95">
        <v>3195.06</v>
      </c>
      <c r="AC21" s="87">
        <f t="shared" si="12"/>
        <v>10.224192</v>
      </c>
      <c r="AD21" s="95"/>
      <c r="AE21" s="87">
        <f t="shared" si="13"/>
        <v>0</v>
      </c>
      <c r="AF21" s="95">
        <v>2905.2000000000003</v>
      </c>
      <c r="AG21" s="87">
        <f t="shared" si="14"/>
        <v>2.9052000000000002</v>
      </c>
      <c r="AH21" s="95">
        <v>9730.61</v>
      </c>
      <c r="AI21" s="87">
        <f t="shared" si="15"/>
        <v>136.22854000000001</v>
      </c>
      <c r="AJ21" s="95"/>
      <c r="AK21" s="87">
        <f t="shared" si="16"/>
        <v>0</v>
      </c>
      <c r="AL21" s="95">
        <v>7887.01</v>
      </c>
      <c r="AM21" s="87">
        <f t="shared" si="17"/>
        <v>15.77402</v>
      </c>
      <c r="AN21" s="95">
        <v>5735.9800000000005</v>
      </c>
      <c r="AO21" s="87">
        <f t="shared" si="18"/>
        <v>155.44505800000002</v>
      </c>
      <c r="AP21" s="95">
        <v>2365.87</v>
      </c>
      <c r="AQ21" s="87">
        <f t="shared" si="19"/>
        <v>17.507438</v>
      </c>
      <c r="AR21" s="95"/>
      <c r="AS21" s="87">
        <f t="shared" si="20"/>
        <v>0</v>
      </c>
      <c r="AT21" s="95">
        <v>359</v>
      </c>
      <c r="AU21" s="87">
        <f t="shared" si="21"/>
        <v>1.9386000000000001</v>
      </c>
      <c r="AV21" s="95"/>
      <c r="AW21" s="87">
        <f t="shared" si="22"/>
        <v>0</v>
      </c>
      <c r="AX21" s="95"/>
      <c r="AY21" s="87">
        <f t="shared" si="23"/>
        <v>0</v>
      </c>
      <c r="AZ21" s="95"/>
      <c r="BA21" s="87">
        <f t="shared" si="24"/>
        <v>0</v>
      </c>
      <c r="BB21" s="95">
        <v>798.84</v>
      </c>
      <c r="BC21" s="87">
        <f t="shared" si="25"/>
        <v>10.145268</v>
      </c>
      <c r="BD21" s="95">
        <v>20675.159999999996</v>
      </c>
      <c r="BE21" s="87">
        <f t="shared" si="26"/>
        <v>150.92866799999999</v>
      </c>
      <c r="BF21" s="95"/>
      <c r="BG21" s="87">
        <f t="shared" si="27"/>
        <v>0</v>
      </c>
      <c r="BH21" s="95"/>
      <c r="BI21" s="87">
        <f t="shared" si="28"/>
        <v>0</v>
      </c>
      <c r="BJ21" s="95">
        <v>2462.6600000000003</v>
      </c>
      <c r="BK21" s="87">
        <f t="shared" si="29"/>
        <v>16.007290000000001</v>
      </c>
      <c r="BL21" s="95">
        <v>3081.08</v>
      </c>
      <c r="BM21" s="87">
        <f t="shared" si="30"/>
        <v>34.816203999999999</v>
      </c>
      <c r="BN21" s="95"/>
      <c r="BO21" s="87">
        <f t="shared" si="31"/>
        <v>0</v>
      </c>
      <c r="BP21" s="95"/>
      <c r="BQ21" s="87">
        <f t="shared" si="32"/>
        <v>0</v>
      </c>
      <c r="BR21" s="95"/>
      <c r="BS21" s="87">
        <f t="shared" si="33"/>
        <v>0</v>
      </c>
      <c r="BT21" s="95">
        <v>32.9</v>
      </c>
      <c r="BU21" s="87">
        <f t="shared" si="34"/>
        <v>1.19756</v>
      </c>
      <c r="BV21" s="95">
        <v>2.36</v>
      </c>
      <c r="BW21" s="87">
        <f t="shared" si="35"/>
        <v>0.17747199999999999</v>
      </c>
      <c r="BX21" s="95">
        <v>18.41</v>
      </c>
      <c r="BY21" s="87">
        <f t="shared" si="36"/>
        <v>0.26510400000000001</v>
      </c>
      <c r="BZ21" s="95">
        <v>1911.0700000000002</v>
      </c>
      <c r="CA21" s="87">
        <f t="shared" si="37"/>
        <v>32.297083000000001</v>
      </c>
      <c r="CB21" s="95">
        <v>3596.93</v>
      </c>
      <c r="CC21" s="87">
        <f t="shared" si="38"/>
        <v>8.9923249999999992</v>
      </c>
      <c r="CD21" s="95"/>
      <c r="CE21" s="87">
        <f t="shared" si="39"/>
        <v>0</v>
      </c>
      <c r="CF21" s="95">
        <v>502.9</v>
      </c>
      <c r="CG21" s="87">
        <f t="shared" si="40"/>
        <v>4.0232000000000001</v>
      </c>
      <c r="CH21" s="95">
        <v>1315.82</v>
      </c>
      <c r="CI21" s="87">
        <f t="shared" si="41"/>
        <v>9.7370680000000007</v>
      </c>
      <c r="CJ21" s="95">
        <v>1605.61</v>
      </c>
      <c r="CK21" s="87">
        <f t="shared" si="42"/>
        <v>39.337445000000002</v>
      </c>
      <c r="CL21" s="95">
        <v>4508.9000000000005</v>
      </c>
      <c r="CM21" s="87">
        <f t="shared" si="43"/>
        <v>158.71328000000003</v>
      </c>
      <c r="CN21" s="95"/>
      <c r="CO21" s="87">
        <f t="shared" si="44"/>
        <v>0</v>
      </c>
      <c r="CP21" s="95">
        <v>5641.380000000001</v>
      </c>
      <c r="CQ21" s="87">
        <f t="shared" si="45"/>
        <v>20.308968000000004</v>
      </c>
      <c r="CR21" s="95"/>
      <c r="CS21" s="87">
        <f t="shared" si="46"/>
        <v>0</v>
      </c>
      <c r="CT21" s="95"/>
      <c r="CU21" s="87">
        <f t="shared" si="47"/>
        <v>0</v>
      </c>
      <c r="CV21" s="95">
        <v>2803</v>
      </c>
      <c r="CW21" s="87">
        <f t="shared" si="48"/>
        <v>43.166200000000003</v>
      </c>
      <c r="CX21" s="95">
        <v>2482.69</v>
      </c>
      <c r="CY21" s="87">
        <f t="shared" si="49"/>
        <v>22.34421</v>
      </c>
      <c r="CZ21" s="95">
        <v>2.1</v>
      </c>
      <c r="DA21" s="87">
        <f t="shared" si="50"/>
        <v>5.4599999999999996E-3</v>
      </c>
      <c r="DB21" s="95">
        <v>1736.77</v>
      </c>
      <c r="DC21" s="87">
        <f t="shared" si="51"/>
        <v>10.594297000000001</v>
      </c>
      <c r="DD21" s="95">
        <v>512.91999999999996</v>
      </c>
      <c r="DE21" s="87">
        <f t="shared" si="52"/>
        <v>0.25645999999999997</v>
      </c>
      <c r="DF21" s="95">
        <v>2149.92</v>
      </c>
      <c r="DG21" s="87">
        <f t="shared" si="53"/>
        <v>2.1499200000000003</v>
      </c>
      <c r="DH21" s="95">
        <v>2619.52</v>
      </c>
      <c r="DI21" s="87">
        <f t="shared" si="54"/>
        <v>14.669312</v>
      </c>
      <c r="DJ21" s="95">
        <v>0.59000000000000008</v>
      </c>
      <c r="DK21" s="87">
        <f t="shared" si="55"/>
        <v>7.0800000000000008E-4</v>
      </c>
      <c r="DL21" s="95">
        <v>2018.33</v>
      </c>
      <c r="DM21" s="87">
        <f t="shared" si="56"/>
        <v>16.550305999999999</v>
      </c>
      <c r="DN21" s="95">
        <v>3824.26</v>
      </c>
      <c r="DO21" s="87">
        <f t="shared" si="57"/>
        <v>18.738873999999999</v>
      </c>
      <c r="DP21" s="95">
        <v>7158.2999999999993</v>
      </c>
      <c r="DQ21" s="87">
        <f t="shared" si="58"/>
        <v>25.769879999999997</v>
      </c>
      <c r="DR21" s="95">
        <v>588.79999999999995</v>
      </c>
      <c r="DS21" s="87">
        <f t="shared" si="59"/>
        <v>1.3542399999999999</v>
      </c>
      <c r="DT21" s="95"/>
      <c r="DU21" s="87">
        <f t="shared" si="60"/>
        <v>0</v>
      </c>
      <c r="DV21" s="89">
        <f t="shared" si="61"/>
        <v>2445.7748219999776</v>
      </c>
      <c r="DW21" s="90">
        <f t="shared" si="0"/>
        <v>7.8820743433902164E-4</v>
      </c>
      <c r="DX21" s="90">
        <f t="shared" si="62"/>
        <v>6.4664537913173322E-4</v>
      </c>
      <c r="DY21" s="89"/>
      <c r="DZ21" s="91">
        <f t="shared" si="63"/>
        <v>5.9999999999999995E-4</v>
      </c>
      <c r="EA21" s="96">
        <v>166588.20999999996</v>
      </c>
    </row>
    <row r="22" spans="1:131">
      <c r="A22" s="93" t="s">
        <v>26</v>
      </c>
      <c r="B22" s="94">
        <v>7758.57</v>
      </c>
      <c r="C22" s="87">
        <f t="shared" si="1"/>
        <v>125.68883399999999</v>
      </c>
      <c r="D22" s="95">
        <v>2367.2399999999998</v>
      </c>
      <c r="E22" s="87">
        <f t="shared" si="1"/>
        <v>7.5751679999999997</v>
      </c>
      <c r="F22" s="95">
        <v>30754.03</v>
      </c>
      <c r="G22" s="87">
        <f t="shared" si="2"/>
        <v>888.7914669999999</v>
      </c>
      <c r="H22" s="95">
        <v>1546.0400000000002</v>
      </c>
      <c r="I22" s="87">
        <f t="shared" si="3"/>
        <v>6.1841600000000012</v>
      </c>
      <c r="J22" s="95">
        <v>8452.27</v>
      </c>
      <c r="K22" s="87">
        <f t="shared" si="4"/>
        <v>332.17421100000001</v>
      </c>
      <c r="L22" s="95"/>
      <c r="M22" s="87">
        <f t="shared" si="5"/>
        <v>0</v>
      </c>
      <c r="N22" s="95"/>
      <c r="O22" s="87">
        <f t="shared" si="6"/>
        <v>0</v>
      </c>
      <c r="P22" s="95">
        <v>2147.5299999999997</v>
      </c>
      <c r="Q22" s="87">
        <f t="shared" si="7"/>
        <v>7.731107999999999</v>
      </c>
      <c r="R22" s="95">
        <v>2130.16</v>
      </c>
      <c r="S22" s="87">
        <f t="shared" si="8"/>
        <v>2.7692079999999999</v>
      </c>
      <c r="T22" s="95">
        <v>46.849999999999994</v>
      </c>
      <c r="U22" s="87">
        <f t="shared" si="9"/>
        <v>1.035385</v>
      </c>
      <c r="V22" s="95">
        <v>6692.59</v>
      </c>
      <c r="W22" s="87">
        <f t="shared" si="10"/>
        <v>111.09699400000001</v>
      </c>
      <c r="X22" s="95">
        <v>1389.87</v>
      </c>
      <c r="Y22" s="87">
        <f t="shared" si="11"/>
        <v>3.7526489999999999</v>
      </c>
      <c r="Z22" s="95"/>
      <c r="AA22" s="87">
        <f t="shared" ref="AA22:AC36" si="64">Z22*Z$2</f>
        <v>0</v>
      </c>
      <c r="AB22" s="95">
        <v>3872.4100000000003</v>
      </c>
      <c r="AC22" s="87">
        <f t="shared" si="64"/>
        <v>12.391712000000002</v>
      </c>
      <c r="AD22" s="95"/>
      <c r="AE22" s="87">
        <f t="shared" si="13"/>
        <v>0</v>
      </c>
      <c r="AF22" s="95">
        <v>2726.9999999999995</v>
      </c>
      <c r="AG22" s="87">
        <f t="shared" si="14"/>
        <v>2.7269999999999994</v>
      </c>
      <c r="AH22" s="95">
        <v>11829.67</v>
      </c>
      <c r="AI22" s="87">
        <f t="shared" si="15"/>
        <v>165.61538000000002</v>
      </c>
      <c r="AJ22" s="95"/>
      <c r="AK22" s="87">
        <f t="shared" si="16"/>
        <v>0</v>
      </c>
      <c r="AL22" s="95">
        <v>7355.9900000000007</v>
      </c>
      <c r="AM22" s="87">
        <f t="shared" si="17"/>
        <v>14.711980000000002</v>
      </c>
      <c r="AN22" s="95">
        <v>5348.23</v>
      </c>
      <c r="AO22" s="87">
        <f t="shared" si="18"/>
        <v>144.93703299999999</v>
      </c>
      <c r="AP22" s="95">
        <v>2199.1499999999996</v>
      </c>
      <c r="AQ22" s="87">
        <f t="shared" si="19"/>
        <v>16.273709999999998</v>
      </c>
      <c r="AR22" s="95"/>
      <c r="AS22" s="87">
        <f t="shared" si="20"/>
        <v>0</v>
      </c>
      <c r="AT22" s="95">
        <v>373.11</v>
      </c>
      <c r="AU22" s="87">
        <f t="shared" si="21"/>
        <v>2.0147940000000002</v>
      </c>
      <c r="AV22" s="95"/>
      <c r="AW22" s="87">
        <f t="shared" si="22"/>
        <v>0</v>
      </c>
      <c r="AX22" s="95"/>
      <c r="AY22" s="87">
        <f t="shared" si="23"/>
        <v>0</v>
      </c>
      <c r="AZ22" s="95"/>
      <c r="BA22" s="87">
        <f t="shared" si="24"/>
        <v>0</v>
      </c>
      <c r="BB22" s="95">
        <v>966.21</v>
      </c>
      <c r="BC22" s="87">
        <f t="shared" si="25"/>
        <v>12.270866999999999</v>
      </c>
      <c r="BD22" s="95">
        <v>41142.32</v>
      </c>
      <c r="BE22" s="87">
        <f t="shared" si="26"/>
        <v>300.33893599999999</v>
      </c>
      <c r="BF22" s="95"/>
      <c r="BG22" s="87">
        <f t="shared" si="27"/>
        <v>0</v>
      </c>
      <c r="BH22" s="95"/>
      <c r="BI22" s="87">
        <f t="shared" si="28"/>
        <v>0</v>
      </c>
      <c r="BJ22" s="95">
        <v>2816.25</v>
      </c>
      <c r="BK22" s="87">
        <f t="shared" si="29"/>
        <v>18.305624999999999</v>
      </c>
      <c r="BL22" s="95">
        <v>3552.1600000000003</v>
      </c>
      <c r="BM22" s="87">
        <f t="shared" si="30"/>
        <v>40.139408000000003</v>
      </c>
      <c r="BN22" s="95"/>
      <c r="BO22" s="87">
        <f t="shared" si="31"/>
        <v>0</v>
      </c>
      <c r="BP22" s="95"/>
      <c r="BQ22" s="87">
        <f t="shared" si="32"/>
        <v>0</v>
      </c>
      <c r="BR22" s="95"/>
      <c r="BS22" s="87">
        <f t="shared" si="33"/>
        <v>0</v>
      </c>
      <c r="BT22" s="95">
        <v>35.339999999999996</v>
      </c>
      <c r="BU22" s="87">
        <f t="shared" si="34"/>
        <v>1.286376</v>
      </c>
      <c r="BV22" s="95">
        <v>2.59</v>
      </c>
      <c r="BW22" s="87">
        <f t="shared" si="35"/>
        <v>0.194768</v>
      </c>
      <c r="BX22" s="95">
        <v>20.309999999999999</v>
      </c>
      <c r="BY22" s="87">
        <f t="shared" si="36"/>
        <v>0.29246399999999995</v>
      </c>
      <c r="BZ22" s="95">
        <v>2290.44</v>
      </c>
      <c r="CA22" s="87">
        <f t="shared" si="37"/>
        <v>38.708435999999999</v>
      </c>
      <c r="CB22" s="95">
        <v>3999.0700000000006</v>
      </c>
      <c r="CC22" s="87">
        <f t="shared" si="38"/>
        <v>9.997675000000001</v>
      </c>
      <c r="CD22" s="95"/>
      <c r="CE22" s="87">
        <f t="shared" si="39"/>
        <v>0</v>
      </c>
      <c r="CF22" s="95">
        <v>580.41999999999996</v>
      </c>
      <c r="CG22" s="87">
        <f t="shared" si="40"/>
        <v>4.6433599999999995</v>
      </c>
      <c r="CH22" s="95">
        <v>1447.0400000000002</v>
      </c>
      <c r="CI22" s="87">
        <f t="shared" si="41"/>
        <v>10.708096000000001</v>
      </c>
      <c r="CJ22" s="95">
        <v>2028.97</v>
      </c>
      <c r="CK22" s="87">
        <f t="shared" si="42"/>
        <v>49.709765000000004</v>
      </c>
      <c r="CL22" s="95">
        <v>5156.92</v>
      </c>
      <c r="CM22" s="87">
        <f t="shared" si="43"/>
        <v>181.523584</v>
      </c>
      <c r="CN22" s="95"/>
      <c r="CO22" s="87">
        <f t="shared" si="44"/>
        <v>0</v>
      </c>
      <c r="CP22" s="95">
        <v>5787.81</v>
      </c>
      <c r="CQ22" s="87">
        <f t="shared" si="45"/>
        <v>20.836116000000001</v>
      </c>
      <c r="CR22" s="95"/>
      <c r="CS22" s="87">
        <f t="shared" si="46"/>
        <v>0</v>
      </c>
      <c r="CT22" s="95"/>
      <c r="CU22" s="87">
        <f t="shared" si="47"/>
        <v>0</v>
      </c>
      <c r="CV22" s="95">
        <v>3117.5</v>
      </c>
      <c r="CW22" s="87">
        <f t="shared" si="48"/>
        <v>48.009500000000003</v>
      </c>
      <c r="CX22" s="95">
        <v>2734.7200000000003</v>
      </c>
      <c r="CY22" s="87">
        <f t="shared" si="49"/>
        <v>24.612480000000001</v>
      </c>
      <c r="CZ22" s="95">
        <v>2.34</v>
      </c>
      <c r="DA22" s="87">
        <f t="shared" si="50"/>
        <v>6.0839999999999991E-3</v>
      </c>
      <c r="DB22" s="95">
        <v>1929.73</v>
      </c>
      <c r="DC22" s="87">
        <f t="shared" si="51"/>
        <v>11.771353000000001</v>
      </c>
      <c r="DD22" s="95">
        <v>523.21</v>
      </c>
      <c r="DE22" s="87">
        <f t="shared" si="52"/>
        <v>0.26160500000000003</v>
      </c>
      <c r="DF22" s="95">
        <v>1944.46</v>
      </c>
      <c r="DG22" s="87">
        <f t="shared" si="53"/>
        <v>1.9444600000000001</v>
      </c>
      <c r="DH22" s="95">
        <v>2916.6699999999996</v>
      </c>
      <c r="DI22" s="87">
        <f t="shared" si="54"/>
        <v>16.333351999999998</v>
      </c>
      <c r="DJ22" s="95">
        <v>0.65999999999999992</v>
      </c>
      <c r="DK22" s="87">
        <f t="shared" si="55"/>
        <v>7.9199999999999984E-4</v>
      </c>
      <c r="DL22" s="95">
        <v>1884.1100000000001</v>
      </c>
      <c r="DM22" s="87">
        <f t="shared" si="56"/>
        <v>15.449702000000002</v>
      </c>
      <c r="DN22" s="95">
        <v>4515</v>
      </c>
      <c r="DO22" s="87">
        <f t="shared" si="57"/>
        <v>22.1235</v>
      </c>
      <c r="DP22" s="95">
        <v>8131.7200000000012</v>
      </c>
      <c r="DQ22" s="87">
        <f t="shared" si="58"/>
        <v>29.274192000000003</v>
      </c>
      <c r="DR22" s="95">
        <v>713.43000000000006</v>
      </c>
      <c r="DS22" s="87">
        <f t="shared" si="59"/>
        <v>1.640889</v>
      </c>
      <c r="DT22" s="95"/>
      <c r="DU22" s="87">
        <f t="shared" si="60"/>
        <v>0</v>
      </c>
      <c r="DV22" s="89">
        <f t="shared" si="61"/>
        <v>2705.8541779999214</v>
      </c>
      <c r="DW22" s="90">
        <f t="shared" si="0"/>
        <v>8.720240147017344E-4</v>
      </c>
      <c r="DX22" s="90">
        <f t="shared" si="62"/>
        <v>7.1540850166130273E-4</v>
      </c>
      <c r="DY22" s="89"/>
      <c r="DZ22" s="91">
        <f t="shared" si="63"/>
        <v>6.9999999999999999E-4</v>
      </c>
      <c r="EA22" s="96">
        <v>195230.11000000002</v>
      </c>
    </row>
    <row r="23" spans="1:131">
      <c r="A23" s="93" t="s">
        <v>27</v>
      </c>
      <c r="B23" s="94">
        <v>3767.86</v>
      </c>
      <c r="C23" s="87">
        <f t="shared" si="1"/>
        <v>61.039332000000002</v>
      </c>
      <c r="D23" s="95">
        <v>336.14999999999992</v>
      </c>
      <c r="E23" s="87">
        <f t="shared" si="1"/>
        <v>1.0756799999999997</v>
      </c>
      <c r="F23" s="95">
        <v>8600.5899999999983</v>
      </c>
      <c r="G23" s="87">
        <f t="shared" si="2"/>
        <v>248.55705099999994</v>
      </c>
      <c r="H23" s="95"/>
      <c r="I23" s="87">
        <f t="shared" si="3"/>
        <v>0</v>
      </c>
      <c r="J23" s="95">
        <v>15751.850000000002</v>
      </c>
      <c r="K23" s="87">
        <f t="shared" si="4"/>
        <v>619.04770500000006</v>
      </c>
      <c r="L23" s="95"/>
      <c r="M23" s="87">
        <f t="shared" si="5"/>
        <v>0</v>
      </c>
      <c r="N23" s="95">
        <v>24.139999999999997</v>
      </c>
      <c r="O23" s="87">
        <f t="shared" si="6"/>
        <v>8.2075999999999982E-2</v>
      </c>
      <c r="P23" s="95">
        <v>564.65</v>
      </c>
      <c r="Q23" s="87">
        <f t="shared" si="7"/>
        <v>2.03274</v>
      </c>
      <c r="R23" s="95">
        <v>593.05999999999995</v>
      </c>
      <c r="S23" s="87">
        <f t="shared" si="8"/>
        <v>0.77097799999999994</v>
      </c>
      <c r="T23" s="95">
        <v>5.3</v>
      </c>
      <c r="U23" s="87">
        <f t="shared" si="9"/>
        <v>0.11713</v>
      </c>
      <c r="V23" s="95">
        <v>2018.6899999999998</v>
      </c>
      <c r="W23" s="87">
        <f t="shared" si="10"/>
        <v>33.510253999999996</v>
      </c>
      <c r="X23" s="95">
        <v>243.06</v>
      </c>
      <c r="Y23" s="87">
        <f t="shared" si="11"/>
        <v>0.65626200000000001</v>
      </c>
      <c r="Z23" s="95"/>
      <c r="AA23" s="87">
        <f t="shared" si="64"/>
        <v>0</v>
      </c>
      <c r="AB23" s="95">
        <v>0.46</v>
      </c>
      <c r="AC23" s="87">
        <f t="shared" si="64"/>
        <v>1.4720000000000002E-3</v>
      </c>
      <c r="AD23" s="95"/>
      <c r="AE23" s="87">
        <f t="shared" si="13"/>
        <v>0</v>
      </c>
      <c r="AF23" s="95">
        <v>102.99000000000001</v>
      </c>
      <c r="AG23" s="87">
        <f t="shared" si="14"/>
        <v>0.10299000000000001</v>
      </c>
      <c r="AH23" s="95"/>
      <c r="AI23" s="87">
        <f t="shared" si="15"/>
        <v>0</v>
      </c>
      <c r="AJ23" s="95">
        <v>-0.64</v>
      </c>
      <c r="AK23" s="87">
        <f t="shared" si="16"/>
        <v>-1.6639999999999999E-3</v>
      </c>
      <c r="AL23" s="95">
        <v>195.67999999999998</v>
      </c>
      <c r="AM23" s="87">
        <f t="shared" si="17"/>
        <v>0.39135999999999999</v>
      </c>
      <c r="AN23" s="95">
        <v>125.42999999999998</v>
      </c>
      <c r="AO23" s="87">
        <f t="shared" si="18"/>
        <v>3.3991529999999992</v>
      </c>
      <c r="AP23" s="95">
        <v>41.44</v>
      </c>
      <c r="AQ23" s="87">
        <f t="shared" si="19"/>
        <v>0.30665599999999998</v>
      </c>
      <c r="AR23" s="95"/>
      <c r="AS23" s="87">
        <f t="shared" si="20"/>
        <v>0</v>
      </c>
      <c r="AT23" s="95">
        <v>176.42999999999998</v>
      </c>
      <c r="AU23" s="87">
        <f t="shared" si="21"/>
        <v>0.95272199999999996</v>
      </c>
      <c r="AV23" s="95"/>
      <c r="AW23" s="87">
        <f t="shared" si="22"/>
        <v>0</v>
      </c>
      <c r="AX23" s="95"/>
      <c r="AY23" s="87">
        <f t="shared" si="23"/>
        <v>0</v>
      </c>
      <c r="AZ23" s="95"/>
      <c r="BA23" s="87">
        <f t="shared" si="24"/>
        <v>0</v>
      </c>
      <c r="BB23" s="95"/>
      <c r="BC23" s="87">
        <f t="shared" si="25"/>
        <v>0</v>
      </c>
      <c r="BD23" s="95"/>
      <c r="BE23" s="87">
        <f t="shared" si="26"/>
        <v>0</v>
      </c>
      <c r="BF23" s="95"/>
      <c r="BG23" s="87">
        <f t="shared" si="27"/>
        <v>0</v>
      </c>
      <c r="BH23" s="95"/>
      <c r="BI23" s="87">
        <f t="shared" si="28"/>
        <v>0</v>
      </c>
      <c r="BJ23" s="95">
        <v>649.04999999999984</v>
      </c>
      <c r="BK23" s="87">
        <f t="shared" si="29"/>
        <v>4.2188249999999989</v>
      </c>
      <c r="BL23" s="95">
        <v>769.07</v>
      </c>
      <c r="BM23" s="87">
        <f t="shared" si="30"/>
        <v>8.6904909999999997</v>
      </c>
      <c r="BN23" s="95"/>
      <c r="BO23" s="87">
        <f t="shared" si="31"/>
        <v>0</v>
      </c>
      <c r="BP23" s="95"/>
      <c r="BQ23" s="87">
        <f t="shared" si="32"/>
        <v>0</v>
      </c>
      <c r="BR23" s="95"/>
      <c r="BS23" s="87">
        <f t="shared" si="33"/>
        <v>0</v>
      </c>
      <c r="BT23" s="95">
        <v>6.4599999999999991</v>
      </c>
      <c r="BU23" s="87">
        <f t="shared" si="34"/>
        <v>0.23514399999999996</v>
      </c>
      <c r="BV23" s="95">
        <v>14.059999999999999</v>
      </c>
      <c r="BW23" s="87">
        <f t="shared" si="35"/>
        <v>1.057312</v>
      </c>
      <c r="BX23" s="95">
        <v>11.21</v>
      </c>
      <c r="BY23" s="87">
        <f t="shared" si="36"/>
        <v>0.16142400000000001</v>
      </c>
      <c r="BZ23" s="95">
        <v>14986.700000000004</v>
      </c>
      <c r="CA23" s="87">
        <f t="shared" si="37"/>
        <v>253.27523000000005</v>
      </c>
      <c r="CB23" s="95">
        <v>1316.4499999999998</v>
      </c>
      <c r="CC23" s="87">
        <f t="shared" si="38"/>
        <v>3.2911249999999996</v>
      </c>
      <c r="CD23" s="95"/>
      <c r="CE23" s="87">
        <f t="shared" si="39"/>
        <v>0</v>
      </c>
      <c r="CF23" s="95">
        <v>109.15</v>
      </c>
      <c r="CG23" s="87">
        <f t="shared" si="40"/>
        <v>0.87320000000000009</v>
      </c>
      <c r="CH23" s="95">
        <v>267.42</v>
      </c>
      <c r="CI23" s="87">
        <f t="shared" si="41"/>
        <v>1.9789080000000001</v>
      </c>
      <c r="CJ23" s="95">
        <v>105.28</v>
      </c>
      <c r="CK23" s="87">
        <f t="shared" si="42"/>
        <v>2.5793600000000003</v>
      </c>
      <c r="CL23" s="95">
        <v>101.92999999999999</v>
      </c>
      <c r="CM23" s="87">
        <f t="shared" si="43"/>
        <v>3.587936</v>
      </c>
      <c r="CN23" s="95">
        <v>9</v>
      </c>
      <c r="CO23" s="87">
        <f t="shared" si="44"/>
        <v>0.27629999999999999</v>
      </c>
      <c r="CP23" s="95">
        <v>13.200000000000001</v>
      </c>
      <c r="CQ23" s="87">
        <f t="shared" si="45"/>
        <v>4.752E-2</v>
      </c>
      <c r="CR23" s="95"/>
      <c r="CS23" s="87">
        <f t="shared" si="46"/>
        <v>0</v>
      </c>
      <c r="CT23" s="95"/>
      <c r="CU23" s="87">
        <f t="shared" si="47"/>
        <v>0</v>
      </c>
      <c r="CV23" s="95">
        <v>843.93000000000006</v>
      </c>
      <c r="CW23" s="87">
        <f t="shared" si="48"/>
        <v>12.996522000000001</v>
      </c>
      <c r="CX23" s="95">
        <v>696.34</v>
      </c>
      <c r="CY23" s="87">
        <f t="shared" si="49"/>
        <v>6.2670599999999999</v>
      </c>
      <c r="CZ23" s="95">
        <v>0.43</v>
      </c>
      <c r="DA23" s="87">
        <f t="shared" si="50"/>
        <v>1.1179999999999999E-3</v>
      </c>
      <c r="DB23" s="95">
        <v>599.51</v>
      </c>
      <c r="DC23" s="87">
        <f t="shared" si="51"/>
        <v>3.6570110000000002</v>
      </c>
      <c r="DD23" s="95">
        <v>64.989999999999995</v>
      </c>
      <c r="DE23" s="87">
        <f t="shared" si="52"/>
        <v>3.2494999999999996E-2</v>
      </c>
      <c r="DF23" s="95">
        <v>14.53</v>
      </c>
      <c r="DG23" s="87">
        <f t="shared" si="53"/>
        <v>1.453E-2</v>
      </c>
      <c r="DH23" s="95">
        <v>770.84000000000015</v>
      </c>
      <c r="DI23" s="87">
        <f t="shared" si="54"/>
        <v>4.3167040000000005</v>
      </c>
      <c r="DJ23" s="95">
        <v>0.69</v>
      </c>
      <c r="DK23" s="87">
        <f t="shared" si="55"/>
        <v>8.2799999999999985E-4</v>
      </c>
      <c r="DL23" s="95">
        <v>42.489999999999988</v>
      </c>
      <c r="DM23" s="87">
        <f t="shared" si="56"/>
        <v>0.34841799999999995</v>
      </c>
      <c r="DN23" s="95">
        <v>451.52000000000004</v>
      </c>
      <c r="DO23" s="87">
        <f t="shared" si="57"/>
        <v>2.2124480000000002</v>
      </c>
      <c r="DP23" s="95">
        <v>1670.57</v>
      </c>
      <c r="DQ23" s="87">
        <f t="shared" si="58"/>
        <v>6.0140519999999995</v>
      </c>
      <c r="DR23" s="95"/>
      <c r="DS23" s="87">
        <f t="shared" si="59"/>
        <v>0</v>
      </c>
      <c r="DT23" s="95"/>
      <c r="DU23" s="87">
        <f t="shared" si="60"/>
        <v>0</v>
      </c>
      <c r="DV23" s="89">
        <f t="shared" si="61"/>
        <v>1288.1758579999951</v>
      </c>
      <c r="DW23" s="90">
        <f t="shared" si="0"/>
        <v>4.1514442739310089E-4</v>
      </c>
      <c r="DX23" s="90">
        <f t="shared" si="62"/>
        <v>3.4058448823329988E-4</v>
      </c>
      <c r="DY23" s="89"/>
      <c r="DZ23" s="91">
        <f t="shared" si="63"/>
        <v>2.9999999999999997E-4</v>
      </c>
      <c r="EA23" s="96">
        <v>56061.959999999985</v>
      </c>
    </row>
    <row r="24" spans="1:131">
      <c r="A24" s="93" t="s">
        <v>29</v>
      </c>
      <c r="B24" s="94">
        <v>6201.9400000000005</v>
      </c>
      <c r="C24" s="87">
        <f t="shared" si="1"/>
        <v>100.471428</v>
      </c>
      <c r="D24" s="95">
        <v>1928.69</v>
      </c>
      <c r="E24" s="87">
        <f t="shared" si="1"/>
        <v>6.1718080000000004</v>
      </c>
      <c r="F24" s="95">
        <v>81238.470000000016</v>
      </c>
      <c r="G24" s="87">
        <f t="shared" si="2"/>
        <v>2347.7917830000001</v>
      </c>
      <c r="H24" s="95"/>
      <c r="I24" s="87">
        <f t="shared" si="3"/>
        <v>0</v>
      </c>
      <c r="J24" s="95">
        <v>38576.82</v>
      </c>
      <c r="K24" s="87">
        <f t="shared" si="4"/>
        <v>1516.0690260000001</v>
      </c>
      <c r="L24" s="95"/>
      <c r="M24" s="87">
        <f t="shared" si="5"/>
        <v>0</v>
      </c>
      <c r="N24" s="95">
        <v>62.26</v>
      </c>
      <c r="O24" s="87">
        <f t="shared" si="6"/>
        <v>0.21168399999999998</v>
      </c>
      <c r="P24" s="95">
        <v>1759.91</v>
      </c>
      <c r="Q24" s="87">
        <f t="shared" si="7"/>
        <v>6.3356760000000003</v>
      </c>
      <c r="R24" s="95">
        <v>1843.1499999999996</v>
      </c>
      <c r="S24" s="87">
        <f t="shared" si="8"/>
        <v>2.3960949999999994</v>
      </c>
      <c r="T24" s="95">
        <v>17.62</v>
      </c>
      <c r="U24" s="87">
        <f t="shared" si="9"/>
        <v>0.38940200000000003</v>
      </c>
      <c r="V24" s="95">
        <v>7029.98</v>
      </c>
      <c r="W24" s="87">
        <f t="shared" si="10"/>
        <v>116.69766799999999</v>
      </c>
      <c r="X24" s="95">
        <v>1278.03</v>
      </c>
      <c r="Y24" s="87">
        <f t="shared" si="11"/>
        <v>3.4506809999999999</v>
      </c>
      <c r="Z24" s="95"/>
      <c r="AA24" s="87">
        <f t="shared" si="64"/>
        <v>0</v>
      </c>
      <c r="AB24" s="95">
        <v>4.07</v>
      </c>
      <c r="AC24" s="87">
        <f t="shared" si="64"/>
        <v>1.3024000000000001E-2</v>
      </c>
      <c r="AD24" s="95"/>
      <c r="AE24" s="87">
        <f t="shared" si="13"/>
        <v>0</v>
      </c>
      <c r="AF24" s="95">
        <v>71761.470000000016</v>
      </c>
      <c r="AG24" s="87">
        <f t="shared" si="14"/>
        <v>71.761470000000017</v>
      </c>
      <c r="AH24" s="95"/>
      <c r="AI24" s="87">
        <f t="shared" si="15"/>
        <v>0</v>
      </c>
      <c r="AJ24" s="95">
        <v>10201.59</v>
      </c>
      <c r="AK24" s="87">
        <f t="shared" si="16"/>
        <v>26.524134</v>
      </c>
      <c r="AL24" s="95">
        <v>5322.08</v>
      </c>
      <c r="AM24" s="87">
        <f t="shared" si="17"/>
        <v>10.644159999999999</v>
      </c>
      <c r="AN24" s="95">
        <v>3686.6099999999997</v>
      </c>
      <c r="AO24" s="87">
        <f t="shared" si="18"/>
        <v>99.907130999999993</v>
      </c>
      <c r="AP24" s="95">
        <v>1176.69</v>
      </c>
      <c r="AQ24" s="87">
        <f t="shared" si="19"/>
        <v>8.7075060000000004</v>
      </c>
      <c r="AR24" s="95"/>
      <c r="AS24" s="87">
        <f t="shared" si="20"/>
        <v>0</v>
      </c>
      <c r="AT24" s="95">
        <v>701.89</v>
      </c>
      <c r="AU24" s="87">
        <f t="shared" si="21"/>
        <v>3.790206</v>
      </c>
      <c r="AV24" s="95"/>
      <c r="AW24" s="87">
        <f t="shared" si="22"/>
        <v>0</v>
      </c>
      <c r="AX24" s="95"/>
      <c r="AY24" s="87">
        <f t="shared" si="23"/>
        <v>0</v>
      </c>
      <c r="AZ24" s="95"/>
      <c r="BA24" s="87">
        <f t="shared" si="24"/>
        <v>0</v>
      </c>
      <c r="BB24" s="95"/>
      <c r="BC24" s="87">
        <f t="shared" si="25"/>
        <v>0</v>
      </c>
      <c r="BD24" s="95"/>
      <c r="BE24" s="87">
        <f t="shared" si="26"/>
        <v>0</v>
      </c>
      <c r="BF24" s="95"/>
      <c r="BG24" s="87">
        <f t="shared" si="27"/>
        <v>0</v>
      </c>
      <c r="BH24" s="95"/>
      <c r="BI24" s="87">
        <f t="shared" si="28"/>
        <v>0</v>
      </c>
      <c r="BJ24" s="95">
        <v>4379.6900000000005</v>
      </c>
      <c r="BK24" s="87">
        <f t="shared" si="29"/>
        <v>28.467985000000002</v>
      </c>
      <c r="BL24" s="95">
        <v>9274.5499999999993</v>
      </c>
      <c r="BM24" s="87">
        <f t="shared" si="30"/>
        <v>104.80241499999998</v>
      </c>
      <c r="BN24" s="95"/>
      <c r="BO24" s="87">
        <f t="shared" si="31"/>
        <v>0</v>
      </c>
      <c r="BP24" s="95"/>
      <c r="BQ24" s="87">
        <f t="shared" si="32"/>
        <v>0</v>
      </c>
      <c r="BR24" s="95"/>
      <c r="BS24" s="87">
        <f t="shared" si="33"/>
        <v>0</v>
      </c>
      <c r="BT24" s="95">
        <v>115.88</v>
      </c>
      <c r="BU24" s="87">
        <f t="shared" si="34"/>
        <v>4.218032</v>
      </c>
      <c r="BV24" s="95">
        <v>15371.699999999999</v>
      </c>
      <c r="BW24" s="87">
        <f t="shared" si="35"/>
        <v>1155.9518399999999</v>
      </c>
      <c r="BX24" s="95">
        <v>122.62999999999998</v>
      </c>
      <c r="BY24" s="87">
        <f t="shared" si="36"/>
        <v>1.7658719999999997</v>
      </c>
      <c r="BZ24" s="95">
        <v>10874.2</v>
      </c>
      <c r="CA24" s="87">
        <f t="shared" si="37"/>
        <v>183.77397999999999</v>
      </c>
      <c r="CB24" s="95">
        <v>4067.4099999999994</v>
      </c>
      <c r="CC24" s="87">
        <f t="shared" si="38"/>
        <v>10.168524999999999</v>
      </c>
      <c r="CD24" s="95"/>
      <c r="CE24" s="87">
        <f t="shared" si="39"/>
        <v>0</v>
      </c>
      <c r="CF24" s="95">
        <v>1493.61</v>
      </c>
      <c r="CG24" s="87">
        <f t="shared" si="40"/>
        <v>11.948879999999999</v>
      </c>
      <c r="CH24" s="95">
        <v>1567.4700000000003</v>
      </c>
      <c r="CI24" s="87">
        <f t="shared" si="41"/>
        <v>11.599278000000002</v>
      </c>
      <c r="CJ24" s="95">
        <v>3388.5700000000006</v>
      </c>
      <c r="CK24" s="87">
        <f t="shared" si="42"/>
        <v>83.019965000000013</v>
      </c>
      <c r="CL24" s="95">
        <v>2516.1400000000003</v>
      </c>
      <c r="CM24" s="87">
        <f t="shared" si="43"/>
        <v>88.568128000000016</v>
      </c>
      <c r="CN24" s="95">
        <v>25.66</v>
      </c>
      <c r="CO24" s="87">
        <f t="shared" si="44"/>
        <v>0.78776200000000007</v>
      </c>
      <c r="CP24" s="95">
        <v>42.32</v>
      </c>
      <c r="CQ24" s="87">
        <f t="shared" si="45"/>
        <v>0.15235199999999999</v>
      </c>
      <c r="CR24" s="95"/>
      <c r="CS24" s="87">
        <f t="shared" si="46"/>
        <v>0</v>
      </c>
      <c r="CT24" s="95"/>
      <c r="CU24" s="87">
        <f t="shared" si="47"/>
        <v>0</v>
      </c>
      <c r="CV24" s="95">
        <v>2626.52</v>
      </c>
      <c r="CW24" s="87">
        <f t="shared" si="48"/>
        <v>40.448408000000001</v>
      </c>
      <c r="CX24" s="95">
        <v>2257.7000000000003</v>
      </c>
      <c r="CY24" s="87">
        <f t="shared" si="49"/>
        <v>20.319300000000002</v>
      </c>
      <c r="CZ24" s="95">
        <v>1.4100000000000001</v>
      </c>
      <c r="DA24" s="87">
        <f t="shared" si="50"/>
        <v>3.666E-3</v>
      </c>
      <c r="DB24" s="95">
        <v>1851.4499999999998</v>
      </c>
      <c r="DC24" s="87">
        <f t="shared" si="51"/>
        <v>11.293844999999999</v>
      </c>
      <c r="DD24" s="95">
        <v>348.62</v>
      </c>
      <c r="DE24" s="87">
        <f t="shared" si="52"/>
        <v>0.17430999999999999</v>
      </c>
      <c r="DF24" s="95">
        <v>42.26</v>
      </c>
      <c r="DG24" s="87">
        <f t="shared" si="53"/>
        <v>4.2259999999999999E-2</v>
      </c>
      <c r="DH24" s="95">
        <v>2404.7499999999995</v>
      </c>
      <c r="DI24" s="87">
        <f t="shared" si="54"/>
        <v>13.466599999999998</v>
      </c>
      <c r="DJ24" s="95">
        <v>3.67</v>
      </c>
      <c r="DK24" s="87">
        <f t="shared" si="55"/>
        <v>4.4039999999999999E-3</v>
      </c>
      <c r="DL24" s="95">
        <v>1240.7300000000005</v>
      </c>
      <c r="DM24" s="87">
        <f t="shared" si="56"/>
        <v>10.173986000000005</v>
      </c>
      <c r="DN24" s="95">
        <v>1404.0400000000002</v>
      </c>
      <c r="DO24" s="87">
        <f t="shared" si="57"/>
        <v>6.8797960000000007</v>
      </c>
      <c r="DP24" s="95">
        <v>5607.5499999999993</v>
      </c>
      <c r="DQ24" s="87">
        <f t="shared" si="58"/>
        <v>20.187179999999998</v>
      </c>
      <c r="DR24" s="95">
        <v>60105.1</v>
      </c>
      <c r="DS24" s="87">
        <f t="shared" si="59"/>
        <v>138.24172999999999</v>
      </c>
      <c r="DT24" s="95">
        <v>47153.56</v>
      </c>
      <c r="DU24" s="87">
        <f t="shared" si="60"/>
        <v>47.153559999999999</v>
      </c>
      <c r="DV24" s="89">
        <f t="shared" si="61"/>
        <v>6314.946941000002</v>
      </c>
      <c r="DW24" s="90">
        <f t="shared" si="0"/>
        <v>2.0351375284346231E-3</v>
      </c>
      <c r="DX24" s="90">
        <f t="shared" si="62"/>
        <v>1.6696268283277645E-3</v>
      </c>
      <c r="DY24" s="89"/>
      <c r="DZ24" s="91">
        <f t="shared" si="63"/>
        <v>1.6999999999999999E-3</v>
      </c>
      <c r="EA24" s="96">
        <v>411078.4599999999</v>
      </c>
    </row>
    <row r="25" spans="1:131">
      <c r="A25" s="93" t="s">
        <v>131</v>
      </c>
      <c r="B25" s="94">
        <v>2.9999999999999992E-2</v>
      </c>
      <c r="C25" s="87">
        <f t="shared" si="1"/>
        <v>4.8599999999999983E-4</v>
      </c>
      <c r="D25" s="95">
        <v>0.24000000000000002</v>
      </c>
      <c r="E25" s="87">
        <f t="shared" si="1"/>
        <v>7.6800000000000013E-4</v>
      </c>
      <c r="F25" s="95">
        <v>2.4500000000000002</v>
      </c>
      <c r="G25" s="87">
        <f t="shared" si="2"/>
        <v>7.0805000000000007E-2</v>
      </c>
      <c r="H25" s="95"/>
      <c r="I25" s="87">
        <f t="shared" si="3"/>
        <v>0</v>
      </c>
      <c r="J25" s="95">
        <v>0.44999999999999996</v>
      </c>
      <c r="K25" s="87">
        <f t="shared" si="4"/>
        <v>1.7684999999999999E-2</v>
      </c>
      <c r="L25" s="95"/>
      <c r="M25" s="87">
        <f t="shared" si="5"/>
        <v>0</v>
      </c>
      <c r="N25" s="95">
        <v>-1.9999999999999997E-2</v>
      </c>
      <c r="O25" s="87">
        <f t="shared" si="6"/>
        <v>-6.7999999999999986E-5</v>
      </c>
      <c r="P25" s="95"/>
      <c r="Q25" s="87">
        <f t="shared" si="7"/>
        <v>0</v>
      </c>
      <c r="R25" s="95"/>
      <c r="S25" s="87">
        <f t="shared" si="8"/>
        <v>0</v>
      </c>
      <c r="T25" s="95"/>
      <c r="U25" s="87">
        <f t="shared" si="9"/>
        <v>0</v>
      </c>
      <c r="V25" s="95">
        <v>0.47</v>
      </c>
      <c r="W25" s="87">
        <f t="shared" si="10"/>
        <v>7.8019999999999999E-3</v>
      </c>
      <c r="X25" s="95">
        <v>0.22</v>
      </c>
      <c r="Y25" s="87">
        <f t="shared" si="11"/>
        <v>5.9400000000000002E-4</v>
      </c>
      <c r="Z25" s="95"/>
      <c r="AA25" s="87">
        <f t="shared" si="64"/>
        <v>0</v>
      </c>
      <c r="AB25" s="95"/>
      <c r="AC25" s="87">
        <f t="shared" si="64"/>
        <v>0</v>
      </c>
      <c r="AD25" s="95"/>
      <c r="AE25" s="87">
        <f t="shared" si="13"/>
        <v>0</v>
      </c>
      <c r="AF25" s="95">
        <v>0.95</v>
      </c>
      <c r="AG25" s="87">
        <f t="shared" si="14"/>
        <v>9.5E-4</v>
      </c>
      <c r="AH25" s="95"/>
      <c r="AI25" s="87">
        <f t="shared" si="15"/>
        <v>0</v>
      </c>
      <c r="AJ25" s="95">
        <v>-0.02</v>
      </c>
      <c r="AK25" s="87">
        <f t="shared" si="16"/>
        <v>-5.1999999999999997E-5</v>
      </c>
      <c r="AL25" s="95">
        <v>3.0200000000000005</v>
      </c>
      <c r="AM25" s="87">
        <f t="shared" si="17"/>
        <v>6.0400000000000011E-3</v>
      </c>
      <c r="AN25" s="95">
        <v>1.55</v>
      </c>
      <c r="AO25" s="87">
        <f t="shared" si="18"/>
        <v>4.2005000000000001E-2</v>
      </c>
      <c r="AP25" s="95">
        <v>0.54999999999999993</v>
      </c>
      <c r="AQ25" s="87">
        <f t="shared" si="19"/>
        <v>4.0699999999999998E-3</v>
      </c>
      <c r="AR25" s="95"/>
      <c r="AS25" s="87">
        <f t="shared" si="20"/>
        <v>0</v>
      </c>
      <c r="AT25" s="95"/>
      <c r="AU25" s="87">
        <f t="shared" si="21"/>
        <v>0</v>
      </c>
      <c r="AV25" s="95"/>
      <c r="AW25" s="87">
        <f t="shared" si="22"/>
        <v>0</v>
      </c>
      <c r="AX25" s="95"/>
      <c r="AY25" s="87">
        <f t="shared" si="23"/>
        <v>0</v>
      </c>
      <c r="AZ25" s="95"/>
      <c r="BA25" s="87">
        <f t="shared" si="24"/>
        <v>0</v>
      </c>
      <c r="BB25" s="95"/>
      <c r="BC25" s="87">
        <f t="shared" si="25"/>
        <v>0</v>
      </c>
      <c r="BD25" s="95"/>
      <c r="BE25" s="87">
        <f t="shared" si="26"/>
        <v>0</v>
      </c>
      <c r="BF25" s="95"/>
      <c r="BG25" s="87">
        <f t="shared" si="27"/>
        <v>0</v>
      </c>
      <c r="BH25" s="95"/>
      <c r="BI25" s="87">
        <f t="shared" si="28"/>
        <v>0</v>
      </c>
      <c r="BJ25" s="95">
        <v>0.77</v>
      </c>
      <c r="BK25" s="87">
        <f t="shared" si="29"/>
        <v>5.0049999999999999E-3</v>
      </c>
      <c r="BL25" s="95">
        <v>4.29</v>
      </c>
      <c r="BM25" s="87">
        <f t="shared" si="30"/>
        <v>4.8476999999999999E-2</v>
      </c>
      <c r="BN25" s="95"/>
      <c r="BO25" s="87">
        <f t="shared" si="31"/>
        <v>0</v>
      </c>
      <c r="BP25" s="95"/>
      <c r="BQ25" s="87">
        <f t="shared" si="32"/>
        <v>0</v>
      </c>
      <c r="BR25" s="95"/>
      <c r="BS25" s="87">
        <f t="shared" si="33"/>
        <v>0</v>
      </c>
      <c r="BT25" s="95">
        <v>0.01</v>
      </c>
      <c r="BU25" s="87">
        <f t="shared" si="34"/>
        <v>3.6400000000000001E-4</v>
      </c>
      <c r="BV25" s="95">
        <v>1468.4</v>
      </c>
      <c r="BW25" s="87">
        <f t="shared" si="35"/>
        <v>110.42368</v>
      </c>
      <c r="BX25" s="95">
        <v>7.0000000000000007E-2</v>
      </c>
      <c r="BY25" s="87">
        <f t="shared" si="36"/>
        <v>1.008E-3</v>
      </c>
      <c r="BZ25" s="95">
        <v>5.8699999999999992</v>
      </c>
      <c r="CA25" s="87">
        <f t="shared" si="37"/>
        <v>9.9202999999999972E-2</v>
      </c>
      <c r="CB25" s="95">
        <v>0.02</v>
      </c>
      <c r="CC25" s="87">
        <f t="shared" si="38"/>
        <v>5.0000000000000002E-5</v>
      </c>
      <c r="CD25" s="95"/>
      <c r="CE25" s="87">
        <f t="shared" si="39"/>
        <v>0</v>
      </c>
      <c r="CF25" s="95">
        <v>0.6</v>
      </c>
      <c r="CG25" s="87">
        <f t="shared" si="40"/>
        <v>4.7999999999999996E-3</v>
      </c>
      <c r="CH25" s="95">
        <v>0.89000000000000012</v>
      </c>
      <c r="CI25" s="87">
        <f t="shared" si="41"/>
        <v>6.5860000000000016E-3</v>
      </c>
      <c r="CJ25" s="95">
        <v>1.51</v>
      </c>
      <c r="CK25" s="87">
        <f t="shared" si="42"/>
        <v>3.6995E-2</v>
      </c>
      <c r="CL25" s="95">
        <v>0.94</v>
      </c>
      <c r="CM25" s="87">
        <f t="shared" si="43"/>
        <v>3.3087999999999999E-2</v>
      </c>
      <c r="CN25" s="95"/>
      <c r="CO25" s="87">
        <f t="shared" si="44"/>
        <v>0</v>
      </c>
      <c r="CP25" s="95"/>
      <c r="CQ25" s="87">
        <f t="shared" si="45"/>
        <v>0</v>
      </c>
      <c r="CR25" s="95"/>
      <c r="CS25" s="87">
        <f t="shared" si="46"/>
        <v>0</v>
      </c>
      <c r="CT25" s="95"/>
      <c r="CU25" s="87">
        <f t="shared" si="47"/>
        <v>0</v>
      </c>
      <c r="CV25" s="95"/>
      <c r="CW25" s="87">
        <f t="shared" si="48"/>
        <v>0</v>
      </c>
      <c r="CX25" s="95"/>
      <c r="CY25" s="87">
        <f t="shared" si="49"/>
        <v>0</v>
      </c>
      <c r="CZ25" s="95"/>
      <c r="DA25" s="87">
        <f t="shared" si="50"/>
        <v>0</v>
      </c>
      <c r="DB25" s="95"/>
      <c r="DC25" s="87">
        <f t="shared" si="51"/>
        <v>0</v>
      </c>
      <c r="DD25" s="95"/>
      <c r="DE25" s="87">
        <f t="shared" si="52"/>
        <v>0</v>
      </c>
      <c r="DF25" s="95"/>
      <c r="DG25" s="87">
        <f t="shared" si="53"/>
        <v>0</v>
      </c>
      <c r="DH25" s="95"/>
      <c r="DI25" s="87">
        <f t="shared" si="54"/>
        <v>0</v>
      </c>
      <c r="DJ25" s="95"/>
      <c r="DK25" s="87">
        <f t="shared" si="55"/>
        <v>0</v>
      </c>
      <c r="DL25" s="95">
        <v>0.63</v>
      </c>
      <c r="DM25" s="87">
        <f t="shared" si="56"/>
        <v>5.1660000000000005E-3</v>
      </c>
      <c r="DN25" s="95"/>
      <c r="DO25" s="87">
        <f t="shared" si="57"/>
        <v>0</v>
      </c>
      <c r="DP25" s="95">
        <v>0.2</v>
      </c>
      <c r="DQ25" s="87">
        <f t="shared" si="58"/>
        <v>7.2000000000000005E-4</v>
      </c>
      <c r="DR25" s="95"/>
      <c r="DS25" s="87">
        <f t="shared" si="59"/>
        <v>0</v>
      </c>
      <c r="DT25" s="95"/>
      <c r="DU25" s="87">
        <f t="shared" si="60"/>
        <v>0</v>
      </c>
      <c r="DV25" s="89">
        <f t="shared" si="61"/>
        <v>110.8162269999998</v>
      </c>
      <c r="DW25" s="90">
        <f t="shared" si="0"/>
        <v>3.5713089030565406E-5</v>
      </c>
      <c r="DX25" s="90">
        <f t="shared" si="62"/>
        <v>2.9299018240675851E-5</v>
      </c>
      <c r="DY25" s="89"/>
      <c r="DZ25" s="91">
        <f t="shared" si="63"/>
        <v>0</v>
      </c>
      <c r="EA25" s="96">
        <v>1494.0900000000001</v>
      </c>
    </row>
    <row r="26" spans="1:131">
      <c r="A26" s="93" t="s">
        <v>30</v>
      </c>
      <c r="B26" s="94">
        <v>2526.2599999999993</v>
      </c>
      <c r="C26" s="87">
        <f t="shared" si="1"/>
        <v>40.925411999999987</v>
      </c>
      <c r="D26" s="95">
        <v>291.99999999999994</v>
      </c>
      <c r="E26" s="87">
        <f t="shared" si="1"/>
        <v>0.9343999999999999</v>
      </c>
      <c r="F26" s="95">
        <v>1292.9499999999998</v>
      </c>
      <c r="G26" s="87">
        <f t="shared" si="2"/>
        <v>37.366254999999995</v>
      </c>
      <c r="H26" s="95"/>
      <c r="I26" s="87">
        <f t="shared" si="3"/>
        <v>0</v>
      </c>
      <c r="J26" s="95">
        <v>4788.5400000000009</v>
      </c>
      <c r="K26" s="87">
        <f t="shared" si="4"/>
        <v>188.18962200000004</v>
      </c>
      <c r="L26" s="95"/>
      <c r="M26" s="87">
        <f t="shared" si="5"/>
        <v>0</v>
      </c>
      <c r="N26" s="95">
        <v>17.52</v>
      </c>
      <c r="O26" s="87">
        <f t="shared" si="6"/>
        <v>5.9567999999999996E-2</v>
      </c>
      <c r="P26" s="95">
        <v>334.24</v>
      </c>
      <c r="Q26" s="87">
        <f t="shared" si="7"/>
        <v>1.2032639999999999</v>
      </c>
      <c r="R26" s="95">
        <v>352.46000000000004</v>
      </c>
      <c r="S26" s="87">
        <f t="shared" si="8"/>
        <v>0.45819800000000005</v>
      </c>
      <c r="T26" s="95">
        <v>2.6300000000000003</v>
      </c>
      <c r="U26" s="87">
        <f t="shared" si="9"/>
        <v>5.8123000000000015E-2</v>
      </c>
      <c r="V26" s="95">
        <v>1211.4900000000002</v>
      </c>
      <c r="W26" s="87">
        <f t="shared" si="10"/>
        <v>20.110734000000004</v>
      </c>
      <c r="X26" s="95">
        <v>181.92000000000002</v>
      </c>
      <c r="Y26" s="87">
        <f t="shared" si="11"/>
        <v>0.49118400000000007</v>
      </c>
      <c r="Z26" s="95"/>
      <c r="AA26" s="87">
        <f t="shared" si="64"/>
        <v>0</v>
      </c>
      <c r="AB26" s="95">
        <v>0.59</v>
      </c>
      <c r="AC26" s="87">
        <f t="shared" si="64"/>
        <v>1.8879999999999999E-3</v>
      </c>
      <c r="AD26" s="95"/>
      <c r="AE26" s="87">
        <f t="shared" si="13"/>
        <v>0</v>
      </c>
      <c r="AF26" s="95">
        <v>81.56</v>
      </c>
      <c r="AG26" s="87">
        <f t="shared" si="14"/>
        <v>8.1560000000000007E-2</v>
      </c>
      <c r="AH26" s="95"/>
      <c r="AI26" s="87">
        <f t="shared" si="15"/>
        <v>0</v>
      </c>
      <c r="AJ26" s="95">
        <v>-0.36000000000000004</v>
      </c>
      <c r="AK26" s="87">
        <f t="shared" si="16"/>
        <v>-9.3600000000000009E-4</v>
      </c>
      <c r="AL26" s="95">
        <v>186.16</v>
      </c>
      <c r="AM26" s="87">
        <f t="shared" si="17"/>
        <v>0.37231999999999998</v>
      </c>
      <c r="AN26" s="95">
        <v>122.90999999999998</v>
      </c>
      <c r="AO26" s="87">
        <f t="shared" si="18"/>
        <v>3.3308609999999996</v>
      </c>
      <c r="AP26" s="95">
        <v>39.380000000000003</v>
      </c>
      <c r="AQ26" s="87">
        <f t="shared" si="19"/>
        <v>0.291412</v>
      </c>
      <c r="AR26" s="95"/>
      <c r="AS26" s="87">
        <f t="shared" si="20"/>
        <v>0</v>
      </c>
      <c r="AT26" s="95">
        <v>57.849999999999994</v>
      </c>
      <c r="AU26" s="87">
        <f t="shared" si="21"/>
        <v>0.31239</v>
      </c>
      <c r="AV26" s="95"/>
      <c r="AW26" s="87">
        <f t="shared" si="22"/>
        <v>0</v>
      </c>
      <c r="AX26" s="95"/>
      <c r="AY26" s="87">
        <f t="shared" si="23"/>
        <v>0</v>
      </c>
      <c r="AZ26" s="95"/>
      <c r="BA26" s="87">
        <f t="shared" si="24"/>
        <v>0</v>
      </c>
      <c r="BB26" s="95"/>
      <c r="BC26" s="87">
        <f t="shared" si="25"/>
        <v>0</v>
      </c>
      <c r="BD26" s="95"/>
      <c r="BE26" s="87">
        <f t="shared" si="26"/>
        <v>0</v>
      </c>
      <c r="BF26" s="95"/>
      <c r="BG26" s="87">
        <f t="shared" si="27"/>
        <v>0</v>
      </c>
      <c r="BH26" s="95"/>
      <c r="BI26" s="87">
        <f t="shared" si="28"/>
        <v>0</v>
      </c>
      <c r="BJ26" s="95">
        <v>423.87</v>
      </c>
      <c r="BK26" s="87">
        <f t="shared" si="29"/>
        <v>2.7551549999999998</v>
      </c>
      <c r="BL26" s="95">
        <v>561.11</v>
      </c>
      <c r="BM26" s="87">
        <f t="shared" si="30"/>
        <v>6.3405429999999994</v>
      </c>
      <c r="BN26" s="95"/>
      <c r="BO26" s="87">
        <f t="shared" si="31"/>
        <v>0</v>
      </c>
      <c r="BP26" s="95"/>
      <c r="BQ26" s="87">
        <f t="shared" si="32"/>
        <v>0</v>
      </c>
      <c r="BR26" s="95"/>
      <c r="BS26" s="87">
        <f t="shared" si="33"/>
        <v>0</v>
      </c>
      <c r="BT26" s="95">
        <v>7.1099999999999994</v>
      </c>
      <c r="BU26" s="87">
        <f t="shared" si="34"/>
        <v>0.25880399999999998</v>
      </c>
      <c r="BV26" s="95">
        <v>14.940000000000001</v>
      </c>
      <c r="BW26" s="87">
        <f t="shared" si="35"/>
        <v>1.123488</v>
      </c>
      <c r="BX26" s="95">
        <v>6.1199999999999992</v>
      </c>
      <c r="BY26" s="87">
        <f t="shared" si="36"/>
        <v>8.8127999999999984E-2</v>
      </c>
      <c r="BZ26" s="95">
        <v>38915.020000000004</v>
      </c>
      <c r="CA26" s="87">
        <f t="shared" si="37"/>
        <v>657.66383800000006</v>
      </c>
      <c r="CB26" s="95">
        <v>784.32999999999993</v>
      </c>
      <c r="CC26" s="87">
        <f t="shared" si="38"/>
        <v>1.9608249999999998</v>
      </c>
      <c r="CD26" s="95"/>
      <c r="CE26" s="87">
        <f t="shared" si="39"/>
        <v>0</v>
      </c>
      <c r="CF26" s="95">
        <v>81.349999999999994</v>
      </c>
      <c r="CG26" s="87">
        <f t="shared" si="40"/>
        <v>0.65079999999999993</v>
      </c>
      <c r="CH26" s="95">
        <v>172.19000000000003</v>
      </c>
      <c r="CI26" s="87">
        <f t="shared" si="41"/>
        <v>1.2742060000000002</v>
      </c>
      <c r="CJ26" s="95">
        <v>104.78000000000002</v>
      </c>
      <c r="CK26" s="87">
        <f t="shared" si="42"/>
        <v>2.5671100000000004</v>
      </c>
      <c r="CL26" s="95">
        <v>95.249999999999986</v>
      </c>
      <c r="CM26" s="87">
        <f t="shared" si="43"/>
        <v>3.3527999999999998</v>
      </c>
      <c r="CN26" s="95">
        <v>5.6</v>
      </c>
      <c r="CO26" s="87">
        <f t="shared" si="44"/>
        <v>0.17191999999999999</v>
      </c>
      <c r="CP26" s="95">
        <v>7.580000000000001</v>
      </c>
      <c r="CQ26" s="87">
        <f t="shared" si="45"/>
        <v>2.7288000000000003E-2</v>
      </c>
      <c r="CR26" s="95"/>
      <c r="CS26" s="87">
        <f t="shared" si="46"/>
        <v>0</v>
      </c>
      <c r="CT26" s="95"/>
      <c r="CU26" s="87">
        <f t="shared" si="47"/>
        <v>0</v>
      </c>
      <c r="CV26" s="95">
        <v>499.12999999999994</v>
      </c>
      <c r="CW26" s="87">
        <f t="shared" si="48"/>
        <v>7.6866019999999997</v>
      </c>
      <c r="CX26" s="95">
        <v>425.66999999999996</v>
      </c>
      <c r="CY26" s="87">
        <f t="shared" si="49"/>
        <v>3.8310299999999993</v>
      </c>
      <c r="CZ26" s="95">
        <v>0.24000000000000002</v>
      </c>
      <c r="DA26" s="87">
        <f t="shared" si="50"/>
        <v>6.2399999999999999E-4</v>
      </c>
      <c r="DB26" s="95">
        <v>360.15000000000003</v>
      </c>
      <c r="DC26" s="87">
        <f t="shared" si="51"/>
        <v>2.1969150000000002</v>
      </c>
      <c r="DD26" s="95">
        <v>63.47</v>
      </c>
      <c r="DE26" s="87">
        <f t="shared" si="52"/>
        <v>3.1734999999999999E-2</v>
      </c>
      <c r="DF26" s="95">
        <v>9.23</v>
      </c>
      <c r="DG26" s="87">
        <f t="shared" si="53"/>
        <v>9.2300000000000004E-3</v>
      </c>
      <c r="DH26" s="95">
        <v>458.36000000000013</v>
      </c>
      <c r="DI26" s="87">
        <f t="shared" si="54"/>
        <v>2.5668160000000007</v>
      </c>
      <c r="DJ26" s="95">
        <v>0.45999999999999996</v>
      </c>
      <c r="DK26" s="87">
        <f t="shared" si="55"/>
        <v>5.5199999999999986E-4</v>
      </c>
      <c r="DL26" s="95">
        <v>41.320000000000007</v>
      </c>
      <c r="DM26" s="87">
        <f t="shared" si="56"/>
        <v>0.33882400000000007</v>
      </c>
      <c r="DN26" s="95">
        <v>270.60999999999996</v>
      </c>
      <c r="DO26" s="87">
        <f t="shared" si="57"/>
        <v>1.3259889999999996</v>
      </c>
      <c r="DP26" s="95">
        <v>1023.44</v>
      </c>
      <c r="DQ26" s="87">
        <f t="shared" si="58"/>
        <v>3.6843840000000001</v>
      </c>
      <c r="DR26" s="95"/>
      <c r="DS26" s="87">
        <f t="shared" si="59"/>
        <v>0</v>
      </c>
      <c r="DT26" s="95"/>
      <c r="DU26" s="87">
        <f t="shared" si="60"/>
        <v>0</v>
      </c>
      <c r="DV26" s="89">
        <f t="shared" si="61"/>
        <v>994.09386100000847</v>
      </c>
      <c r="DW26" s="90">
        <f t="shared" si="0"/>
        <v>3.2036971049945488E-4</v>
      </c>
      <c r="DX26" s="90">
        <f t="shared" si="62"/>
        <v>2.6283131049375272E-4</v>
      </c>
      <c r="DY26" s="89"/>
      <c r="DZ26" s="91">
        <f t="shared" si="63"/>
        <v>2.9999999999999997E-4</v>
      </c>
      <c r="EA26" s="96">
        <v>55819.430000000008</v>
      </c>
    </row>
    <row r="27" spans="1:131">
      <c r="A27" s="93" t="s">
        <v>31</v>
      </c>
      <c r="B27" s="94">
        <v>2148.1899999999996</v>
      </c>
      <c r="C27" s="87">
        <f t="shared" si="1"/>
        <v>34.800677999999991</v>
      </c>
      <c r="D27" s="95">
        <v>270.83999999999997</v>
      </c>
      <c r="E27" s="87">
        <f t="shared" si="1"/>
        <v>0.86668800000000001</v>
      </c>
      <c r="F27" s="95">
        <v>1772.4700000000003</v>
      </c>
      <c r="G27" s="87">
        <f t="shared" si="2"/>
        <v>51.224383000000003</v>
      </c>
      <c r="H27" s="95"/>
      <c r="I27" s="87">
        <f t="shared" si="3"/>
        <v>0</v>
      </c>
      <c r="J27" s="95">
        <v>14226.050000000003</v>
      </c>
      <c r="K27" s="87">
        <f t="shared" si="4"/>
        <v>559.08376500000008</v>
      </c>
      <c r="L27" s="95"/>
      <c r="M27" s="87">
        <f t="shared" si="5"/>
        <v>0</v>
      </c>
      <c r="N27" s="95">
        <v>12.040000000000001</v>
      </c>
      <c r="O27" s="87">
        <f t="shared" si="6"/>
        <v>4.0936E-2</v>
      </c>
      <c r="P27" s="95">
        <v>606.29</v>
      </c>
      <c r="Q27" s="87">
        <f t="shared" si="7"/>
        <v>2.1826439999999998</v>
      </c>
      <c r="R27" s="95">
        <v>623.17999999999995</v>
      </c>
      <c r="S27" s="87">
        <f t="shared" si="8"/>
        <v>0.81013399999999991</v>
      </c>
      <c r="T27" s="95">
        <v>9.8499999999999979</v>
      </c>
      <c r="U27" s="87">
        <f t="shared" si="9"/>
        <v>0.21768499999999996</v>
      </c>
      <c r="V27" s="95">
        <v>2019.3500000000001</v>
      </c>
      <c r="W27" s="87">
        <f t="shared" si="10"/>
        <v>33.521210000000004</v>
      </c>
      <c r="X27" s="95">
        <v>277.77999999999997</v>
      </c>
      <c r="Y27" s="87">
        <f t="shared" si="11"/>
        <v>0.75000599999999995</v>
      </c>
      <c r="Z27" s="95"/>
      <c r="AA27" s="87">
        <f t="shared" si="64"/>
        <v>0</v>
      </c>
      <c r="AB27" s="95">
        <v>0.64</v>
      </c>
      <c r="AC27" s="87">
        <f t="shared" si="64"/>
        <v>2.0480000000000003E-3</v>
      </c>
      <c r="AD27" s="95"/>
      <c r="AE27" s="87">
        <f t="shared" si="13"/>
        <v>0</v>
      </c>
      <c r="AF27" s="95">
        <v>228.05</v>
      </c>
      <c r="AG27" s="87">
        <f t="shared" si="14"/>
        <v>0.22805</v>
      </c>
      <c r="AH27" s="95"/>
      <c r="AI27" s="87">
        <f t="shared" si="15"/>
        <v>0</v>
      </c>
      <c r="AJ27" s="95">
        <v>-1.3900000000000001</v>
      </c>
      <c r="AK27" s="87">
        <f t="shared" si="16"/>
        <v>-3.614E-3</v>
      </c>
      <c r="AL27" s="95">
        <v>566.86</v>
      </c>
      <c r="AM27" s="87">
        <f t="shared" si="17"/>
        <v>1.1337200000000001</v>
      </c>
      <c r="AN27" s="95">
        <v>386.9</v>
      </c>
      <c r="AO27" s="87">
        <f t="shared" si="18"/>
        <v>10.48499</v>
      </c>
      <c r="AP27" s="95">
        <v>137.63999999999996</v>
      </c>
      <c r="AQ27" s="87">
        <f t="shared" si="19"/>
        <v>1.0185359999999997</v>
      </c>
      <c r="AR27" s="95"/>
      <c r="AS27" s="87">
        <f t="shared" si="20"/>
        <v>0</v>
      </c>
      <c r="AT27" s="95">
        <v>111.15</v>
      </c>
      <c r="AU27" s="87">
        <f t="shared" si="21"/>
        <v>0.60021000000000002</v>
      </c>
      <c r="AV27" s="95"/>
      <c r="AW27" s="87">
        <f t="shared" si="22"/>
        <v>0</v>
      </c>
      <c r="AX27" s="95"/>
      <c r="AY27" s="87">
        <f t="shared" si="23"/>
        <v>0</v>
      </c>
      <c r="AZ27" s="95"/>
      <c r="BA27" s="87">
        <f t="shared" si="24"/>
        <v>0</v>
      </c>
      <c r="BB27" s="95"/>
      <c r="BC27" s="87">
        <f t="shared" si="25"/>
        <v>0</v>
      </c>
      <c r="BD27" s="95"/>
      <c r="BE27" s="87">
        <f t="shared" si="26"/>
        <v>0</v>
      </c>
      <c r="BF27" s="95"/>
      <c r="BG27" s="87">
        <f t="shared" si="27"/>
        <v>0</v>
      </c>
      <c r="BH27" s="95"/>
      <c r="BI27" s="87">
        <f t="shared" si="28"/>
        <v>0</v>
      </c>
      <c r="BJ27" s="95">
        <v>629.30999999999995</v>
      </c>
      <c r="BK27" s="87">
        <f t="shared" si="29"/>
        <v>4.0905149999999999</v>
      </c>
      <c r="BL27" s="95">
        <v>761.78999999999985</v>
      </c>
      <c r="BM27" s="87">
        <f t="shared" si="30"/>
        <v>8.6082269999999976</v>
      </c>
      <c r="BN27" s="95"/>
      <c r="BO27" s="87">
        <f t="shared" si="31"/>
        <v>0</v>
      </c>
      <c r="BP27" s="95"/>
      <c r="BQ27" s="87">
        <f t="shared" si="32"/>
        <v>0</v>
      </c>
      <c r="BR27" s="95"/>
      <c r="BS27" s="87">
        <f t="shared" si="33"/>
        <v>0</v>
      </c>
      <c r="BT27" s="95">
        <v>5.3</v>
      </c>
      <c r="BU27" s="87">
        <f t="shared" si="34"/>
        <v>0.19292000000000001</v>
      </c>
      <c r="BV27" s="95">
        <v>9.51</v>
      </c>
      <c r="BW27" s="87">
        <f t="shared" si="35"/>
        <v>0.71515200000000001</v>
      </c>
      <c r="BX27" s="95">
        <v>9.1</v>
      </c>
      <c r="BY27" s="87">
        <f t="shared" si="36"/>
        <v>0.13103999999999999</v>
      </c>
      <c r="BZ27" s="95">
        <v>4332.6600000000008</v>
      </c>
      <c r="CA27" s="87">
        <f t="shared" si="37"/>
        <v>73.221954000000011</v>
      </c>
      <c r="CB27" s="95">
        <v>1279.2400000000002</v>
      </c>
      <c r="CC27" s="87">
        <f t="shared" si="38"/>
        <v>3.1981000000000006</v>
      </c>
      <c r="CD27" s="95"/>
      <c r="CE27" s="87">
        <f t="shared" si="39"/>
        <v>0</v>
      </c>
      <c r="CF27" s="95">
        <v>212.57999999999996</v>
      </c>
      <c r="CG27" s="87">
        <f t="shared" si="40"/>
        <v>1.7006399999999997</v>
      </c>
      <c r="CH27" s="95">
        <v>241.17000000000002</v>
      </c>
      <c r="CI27" s="87">
        <f t="shared" si="41"/>
        <v>1.7846580000000003</v>
      </c>
      <c r="CJ27" s="95">
        <v>614.25000000000011</v>
      </c>
      <c r="CK27" s="87">
        <f t="shared" si="42"/>
        <v>15.049125000000004</v>
      </c>
      <c r="CL27" s="95">
        <v>435.28</v>
      </c>
      <c r="CM27" s="87">
        <f t="shared" si="43"/>
        <v>15.321856</v>
      </c>
      <c r="CN27" s="95">
        <v>4.4800000000000004</v>
      </c>
      <c r="CO27" s="87">
        <f t="shared" si="44"/>
        <v>0.13753600000000002</v>
      </c>
      <c r="CP27" s="95">
        <v>15.189999999999998</v>
      </c>
      <c r="CQ27" s="87">
        <f t="shared" si="45"/>
        <v>5.468399999999999E-2</v>
      </c>
      <c r="CR27" s="95"/>
      <c r="CS27" s="87">
        <f t="shared" si="46"/>
        <v>0</v>
      </c>
      <c r="CT27" s="95"/>
      <c r="CU27" s="87">
        <f t="shared" si="47"/>
        <v>0</v>
      </c>
      <c r="CV27" s="95">
        <v>893.68000000000006</v>
      </c>
      <c r="CW27" s="87">
        <f t="shared" si="48"/>
        <v>13.762672000000002</v>
      </c>
      <c r="CX27" s="95">
        <v>735.59</v>
      </c>
      <c r="CY27" s="87">
        <f t="shared" si="49"/>
        <v>6.6203099999999999</v>
      </c>
      <c r="CZ27" s="95">
        <v>0.66</v>
      </c>
      <c r="DA27" s="87">
        <f t="shared" si="50"/>
        <v>1.7160000000000001E-3</v>
      </c>
      <c r="DB27" s="95">
        <v>599.17000000000007</v>
      </c>
      <c r="DC27" s="87">
        <f t="shared" si="51"/>
        <v>3.6549370000000008</v>
      </c>
      <c r="DD27" s="95">
        <v>44.06</v>
      </c>
      <c r="DE27" s="87">
        <f t="shared" si="52"/>
        <v>2.2030000000000001E-2</v>
      </c>
      <c r="DF27" s="95">
        <v>7.47</v>
      </c>
      <c r="DG27" s="87">
        <f t="shared" si="53"/>
        <v>7.4700000000000001E-3</v>
      </c>
      <c r="DH27" s="95">
        <v>827.82999999999993</v>
      </c>
      <c r="DI27" s="87">
        <f t="shared" si="54"/>
        <v>4.6358479999999993</v>
      </c>
      <c r="DJ27" s="95">
        <v>0.37</v>
      </c>
      <c r="DK27" s="87">
        <f t="shared" si="55"/>
        <v>4.4399999999999995E-4</v>
      </c>
      <c r="DL27" s="95">
        <v>128.99</v>
      </c>
      <c r="DM27" s="87">
        <f t="shared" si="56"/>
        <v>1.0577180000000002</v>
      </c>
      <c r="DN27" s="95">
        <v>462.32</v>
      </c>
      <c r="DO27" s="87">
        <f t="shared" si="57"/>
        <v>2.265368</v>
      </c>
      <c r="DP27" s="95">
        <v>1670.4200000000003</v>
      </c>
      <c r="DQ27" s="87">
        <f t="shared" si="58"/>
        <v>6.0135120000000013</v>
      </c>
      <c r="DR27" s="95"/>
      <c r="DS27" s="87">
        <f t="shared" si="59"/>
        <v>0</v>
      </c>
      <c r="DT27" s="95"/>
      <c r="DU27" s="87">
        <f t="shared" si="60"/>
        <v>0</v>
      </c>
      <c r="DV27" s="89">
        <f t="shared" si="61"/>
        <v>859.21050099997956</v>
      </c>
      <c r="DW27" s="90">
        <f t="shared" si="0"/>
        <v>2.7690043190343441E-4</v>
      </c>
      <c r="DX27" s="90">
        <f t="shared" si="62"/>
        <v>2.2716911433357754E-4</v>
      </c>
      <c r="DY27" s="89"/>
      <c r="DZ27" s="91">
        <f t="shared" si="63"/>
        <v>2.0000000000000001E-4</v>
      </c>
      <c r="EA27" s="96">
        <v>37316.31</v>
      </c>
    </row>
    <row r="28" spans="1:131">
      <c r="A28" s="93" t="s">
        <v>32</v>
      </c>
      <c r="B28" s="94">
        <v>275058.36000000004</v>
      </c>
      <c r="C28" s="87">
        <f t="shared" si="1"/>
        <v>4455.9454320000004</v>
      </c>
      <c r="D28" s="95">
        <v>136006.35999999999</v>
      </c>
      <c r="E28" s="87">
        <f t="shared" si="1"/>
        <v>435.22035199999999</v>
      </c>
      <c r="F28" s="95">
        <v>794171.09</v>
      </c>
      <c r="G28" s="87">
        <f t="shared" si="2"/>
        <v>22951.544500999997</v>
      </c>
      <c r="H28" s="95">
        <v>183274.86</v>
      </c>
      <c r="I28" s="87">
        <f t="shared" si="3"/>
        <v>733.09943999999996</v>
      </c>
      <c r="J28" s="95">
        <v>417014.7</v>
      </c>
      <c r="K28" s="87">
        <f t="shared" si="4"/>
        <v>16388.67771</v>
      </c>
      <c r="L28" s="95">
        <v>137081.58000000002</v>
      </c>
      <c r="M28" s="87">
        <f t="shared" si="5"/>
        <v>370.12026600000007</v>
      </c>
      <c r="N28" s="95">
        <v>201514.5</v>
      </c>
      <c r="O28" s="87">
        <f t="shared" si="6"/>
        <v>685.14929999999993</v>
      </c>
      <c r="P28" s="95">
        <v>77619.59</v>
      </c>
      <c r="Q28" s="87">
        <f t="shared" si="7"/>
        <v>279.43052399999999</v>
      </c>
      <c r="R28" s="95">
        <v>80966.710000000006</v>
      </c>
      <c r="S28" s="87">
        <f t="shared" si="8"/>
        <v>105.25672300000001</v>
      </c>
      <c r="T28" s="95">
        <v>581367.53999999992</v>
      </c>
      <c r="U28" s="87">
        <f t="shared" si="9"/>
        <v>12848.222634</v>
      </c>
      <c r="V28" s="95">
        <v>392531.25</v>
      </c>
      <c r="W28" s="87">
        <f t="shared" si="10"/>
        <v>6516.0187500000002</v>
      </c>
      <c r="X28" s="95">
        <v>52426.69</v>
      </c>
      <c r="Y28" s="87">
        <f t="shared" si="11"/>
        <v>141.552063</v>
      </c>
      <c r="Z28" s="95">
        <v>1380067.74</v>
      </c>
      <c r="AA28" s="87">
        <f t="shared" si="64"/>
        <v>136074.679164</v>
      </c>
      <c r="AB28" s="95">
        <v>282114.73999999993</v>
      </c>
      <c r="AC28" s="87">
        <f t="shared" si="64"/>
        <v>902.76716799999986</v>
      </c>
      <c r="AD28" s="95">
        <v>411105.32999999996</v>
      </c>
      <c r="AE28" s="87">
        <f t="shared" si="13"/>
        <v>2836.6267769999995</v>
      </c>
      <c r="AF28" s="95">
        <v>107329.88</v>
      </c>
      <c r="AG28" s="87">
        <f t="shared" si="14"/>
        <v>107.32988</v>
      </c>
      <c r="AH28" s="95">
        <v>516843.35000000009</v>
      </c>
      <c r="AI28" s="87">
        <f t="shared" si="15"/>
        <v>7235.8069000000014</v>
      </c>
      <c r="AJ28" s="95">
        <v>130621.12</v>
      </c>
      <c r="AK28" s="87">
        <f t="shared" si="16"/>
        <v>339.61491199999995</v>
      </c>
      <c r="AL28" s="95">
        <v>307360.43000000005</v>
      </c>
      <c r="AM28" s="87">
        <f t="shared" si="17"/>
        <v>614.72086000000013</v>
      </c>
      <c r="AN28" s="95">
        <v>214124.02999999997</v>
      </c>
      <c r="AO28" s="87">
        <f t="shared" si="18"/>
        <v>5802.7612129999989</v>
      </c>
      <c r="AP28" s="95">
        <v>79699.209999999992</v>
      </c>
      <c r="AQ28" s="87">
        <f t="shared" si="19"/>
        <v>589.77415399999995</v>
      </c>
      <c r="AR28" s="95">
        <v>97014.87000000001</v>
      </c>
      <c r="AS28" s="87">
        <f t="shared" si="20"/>
        <v>126.119331</v>
      </c>
      <c r="AT28" s="95">
        <v>29331.94</v>
      </c>
      <c r="AU28" s="87">
        <f t="shared" si="21"/>
        <v>158.39247599999999</v>
      </c>
      <c r="AV28" s="95"/>
      <c r="AW28" s="87">
        <f t="shared" si="22"/>
        <v>0</v>
      </c>
      <c r="AX28" s="95">
        <v>234596.35999999996</v>
      </c>
      <c r="AY28" s="87">
        <f t="shared" si="23"/>
        <v>985.30471199999977</v>
      </c>
      <c r="AZ28" s="95">
        <v>107786.79000000001</v>
      </c>
      <c r="BA28" s="87">
        <f t="shared" si="24"/>
        <v>614.38470300000006</v>
      </c>
      <c r="BB28" s="95">
        <v>85992.79</v>
      </c>
      <c r="BC28" s="87">
        <f t="shared" si="25"/>
        <v>1092.1084329999999</v>
      </c>
      <c r="BD28" s="95">
        <v>1324501.1500000001</v>
      </c>
      <c r="BE28" s="87">
        <f t="shared" si="26"/>
        <v>9668.8583950000011</v>
      </c>
      <c r="BF28" s="95">
        <v>100859.89999999998</v>
      </c>
      <c r="BG28" s="87">
        <f t="shared" si="27"/>
        <v>1744.8762699999995</v>
      </c>
      <c r="BH28" s="95">
        <v>301142.44999999995</v>
      </c>
      <c r="BI28" s="87">
        <f t="shared" si="28"/>
        <v>331.25669499999998</v>
      </c>
      <c r="BJ28" s="95">
        <v>106604.42999999998</v>
      </c>
      <c r="BK28" s="87">
        <f t="shared" si="29"/>
        <v>692.92879499999981</v>
      </c>
      <c r="BL28" s="95">
        <v>158738.98000000001</v>
      </c>
      <c r="BM28" s="87">
        <f t="shared" si="30"/>
        <v>1793.7504739999999</v>
      </c>
      <c r="BN28" s="95"/>
      <c r="BO28" s="87">
        <f t="shared" si="31"/>
        <v>0</v>
      </c>
      <c r="BP28" s="95"/>
      <c r="BQ28" s="87">
        <f t="shared" si="32"/>
        <v>0</v>
      </c>
      <c r="BR28" s="95">
        <v>128.02000000000001</v>
      </c>
      <c r="BS28" s="87">
        <f t="shared" si="33"/>
        <v>3.405332</v>
      </c>
      <c r="BT28" s="95">
        <v>2362.3600000000006</v>
      </c>
      <c r="BU28" s="87">
        <f t="shared" si="34"/>
        <v>85.989904000000024</v>
      </c>
      <c r="BV28" s="95">
        <v>863328.88000000012</v>
      </c>
      <c r="BW28" s="87">
        <f t="shared" si="35"/>
        <v>64922.331776000014</v>
      </c>
      <c r="BX28" s="95">
        <v>613879</v>
      </c>
      <c r="BY28" s="87">
        <f t="shared" si="36"/>
        <v>8839.8575999999994</v>
      </c>
      <c r="BZ28" s="95">
        <v>143495.64000000001</v>
      </c>
      <c r="CA28" s="87">
        <f t="shared" si="37"/>
        <v>2425.0763160000001</v>
      </c>
      <c r="CB28" s="95">
        <v>173930.62</v>
      </c>
      <c r="CC28" s="87">
        <f t="shared" si="38"/>
        <v>434.82655</v>
      </c>
      <c r="CD28" s="95">
        <v>5483.02</v>
      </c>
      <c r="CE28" s="87">
        <f t="shared" si="39"/>
        <v>13.159248</v>
      </c>
      <c r="CF28" s="95">
        <v>147750.92000000001</v>
      </c>
      <c r="CG28" s="87">
        <f t="shared" si="40"/>
        <v>1182.0073600000001</v>
      </c>
      <c r="CH28" s="95">
        <v>61291.060000000012</v>
      </c>
      <c r="CI28" s="87">
        <f t="shared" si="41"/>
        <v>453.55384400000008</v>
      </c>
      <c r="CJ28" s="95">
        <v>182635.50000000003</v>
      </c>
      <c r="CK28" s="87">
        <f t="shared" si="42"/>
        <v>4474.5697500000006</v>
      </c>
      <c r="CL28" s="95">
        <v>407224.13000000006</v>
      </c>
      <c r="CM28" s="87">
        <f t="shared" si="43"/>
        <v>14334.289376000002</v>
      </c>
      <c r="CN28" s="95">
        <v>588853.6399999999</v>
      </c>
      <c r="CO28" s="87">
        <f t="shared" si="44"/>
        <v>18077.806747999999</v>
      </c>
      <c r="CP28" s="95">
        <v>186375.06</v>
      </c>
      <c r="CQ28" s="87">
        <f t="shared" si="45"/>
        <v>670.95021599999995</v>
      </c>
      <c r="CR28" s="95">
        <v>8800.6299999999992</v>
      </c>
      <c r="CS28" s="87">
        <f t="shared" si="46"/>
        <v>393.38816099999991</v>
      </c>
      <c r="CT28" s="95">
        <v>825000.41999999993</v>
      </c>
      <c r="CU28" s="87">
        <f t="shared" si="47"/>
        <v>825.00041999999996</v>
      </c>
      <c r="CV28" s="95">
        <v>117532.16</v>
      </c>
      <c r="CW28" s="87">
        <f t="shared" si="48"/>
        <v>1809.9952640000001</v>
      </c>
      <c r="CX28" s="95">
        <v>108862.37</v>
      </c>
      <c r="CY28" s="87">
        <f t="shared" si="49"/>
        <v>979.76132999999993</v>
      </c>
      <c r="CZ28" s="95">
        <v>173066.57</v>
      </c>
      <c r="DA28" s="87">
        <f t="shared" si="50"/>
        <v>449.97308199999998</v>
      </c>
      <c r="DB28" s="95">
        <v>80308.090000000011</v>
      </c>
      <c r="DC28" s="87">
        <f t="shared" si="51"/>
        <v>489.8793490000001</v>
      </c>
      <c r="DD28" s="95">
        <v>141170.29999999999</v>
      </c>
      <c r="DE28" s="87">
        <f t="shared" si="52"/>
        <v>70.585149999999999</v>
      </c>
      <c r="DF28" s="95">
        <v>393499.85</v>
      </c>
      <c r="DG28" s="87">
        <f t="shared" si="53"/>
        <v>393.49984999999998</v>
      </c>
      <c r="DH28" s="95">
        <v>106221.28</v>
      </c>
      <c r="DI28" s="87">
        <f t="shared" si="54"/>
        <v>594.83916799999997</v>
      </c>
      <c r="DJ28" s="95">
        <v>94.91</v>
      </c>
      <c r="DK28" s="87">
        <f t="shared" si="55"/>
        <v>0.11389199999999998</v>
      </c>
      <c r="DL28" s="95">
        <v>589140.24</v>
      </c>
      <c r="DM28" s="87">
        <f t="shared" si="56"/>
        <v>4830.9499679999999</v>
      </c>
      <c r="DN28" s="95">
        <v>61733.21</v>
      </c>
      <c r="DO28" s="87">
        <f t="shared" si="57"/>
        <v>302.492729</v>
      </c>
      <c r="DP28" s="95">
        <v>246544.82000000004</v>
      </c>
      <c r="DQ28" s="87">
        <f t="shared" si="58"/>
        <v>887.56135200000006</v>
      </c>
      <c r="DR28" s="95">
        <v>39349.550000000003</v>
      </c>
      <c r="DS28" s="87">
        <f t="shared" si="59"/>
        <v>90.503965000000008</v>
      </c>
      <c r="DT28" s="95">
        <v>36366.160000000003</v>
      </c>
      <c r="DU28" s="87">
        <f t="shared" si="60"/>
        <v>36.366160000000001</v>
      </c>
      <c r="DV28" s="89">
        <f t="shared" si="61"/>
        <v>365695.03286700323</v>
      </c>
      <c r="DW28" s="90">
        <f t="shared" si="0"/>
        <v>0.11785367197905819</v>
      </c>
      <c r="DX28" s="90">
        <f t="shared" si="62"/>
        <v>9.6687152491619313E-2</v>
      </c>
      <c r="DY28" s="89"/>
      <c r="DZ28" s="91">
        <f t="shared" si="63"/>
        <v>9.6699999999999994E-2</v>
      </c>
      <c r="EA28" s="96">
        <v>15609297.130000005</v>
      </c>
    </row>
    <row r="29" spans="1:131">
      <c r="A29" s="93" t="s">
        <v>33</v>
      </c>
      <c r="B29" s="94">
        <v>31098.45</v>
      </c>
      <c r="C29" s="87">
        <f t="shared" si="1"/>
        <v>503.79489000000001</v>
      </c>
      <c r="D29" s="95">
        <v>19825.370000000003</v>
      </c>
      <c r="E29" s="87">
        <f t="shared" si="1"/>
        <v>63.441184000000014</v>
      </c>
      <c r="F29" s="95">
        <v>65361.26999999999</v>
      </c>
      <c r="G29" s="87">
        <f t="shared" si="2"/>
        <v>1888.9407029999995</v>
      </c>
      <c r="H29" s="95"/>
      <c r="I29" s="87">
        <f t="shared" si="3"/>
        <v>0</v>
      </c>
      <c r="J29" s="95">
        <v>24413.94</v>
      </c>
      <c r="K29" s="87">
        <f t="shared" si="4"/>
        <v>959.46784200000002</v>
      </c>
      <c r="L29" s="95"/>
      <c r="M29" s="87">
        <f t="shared" si="5"/>
        <v>0</v>
      </c>
      <c r="N29" s="95">
        <v>94.480000000000018</v>
      </c>
      <c r="O29" s="87">
        <f t="shared" si="6"/>
        <v>0.32123200000000002</v>
      </c>
      <c r="P29" s="95">
        <v>156196.59</v>
      </c>
      <c r="Q29" s="87">
        <f t="shared" si="7"/>
        <v>562.30772400000001</v>
      </c>
      <c r="R29" s="95">
        <v>9291.4500000000007</v>
      </c>
      <c r="S29" s="87">
        <f t="shared" si="8"/>
        <v>12.078885</v>
      </c>
      <c r="T29" s="95">
        <v>84.28</v>
      </c>
      <c r="U29" s="87">
        <f t="shared" si="9"/>
        <v>1.8625880000000001</v>
      </c>
      <c r="V29" s="95">
        <v>263159.31</v>
      </c>
      <c r="W29" s="87">
        <f t="shared" si="10"/>
        <v>4368.4445459999997</v>
      </c>
      <c r="X29" s="95">
        <v>11386.810000000001</v>
      </c>
      <c r="Y29" s="87">
        <f t="shared" si="11"/>
        <v>30.744387000000007</v>
      </c>
      <c r="Z29" s="95"/>
      <c r="AA29" s="87">
        <f t="shared" si="64"/>
        <v>0</v>
      </c>
      <c r="AB29" s="95">
        <v>3.61</v>
      </c>
      <c r="AC29" s="87">
        <f t="shared" si="64"/>
        <v>1.1552E-2</v>
      </c>
      <c r="AD29" s="95"/>
      <c r="AE29" s="87">
        <f t="shared" si="13"/>
        <v>0</v>
      </c>
      <c r="AF29" s="95">
        <v>40406.14</v>
      </c>
      <c r="AG29" s="87">
        <f t="shared" si="14"/>
        <v>40.406140000000001</v>
      </c>
      <c r="AH29" s="95">
        <v>1404.6999999999989</v>
      </c>
      <c r="AI29" s="87">
        <f t="shared" si="15"/>
        <v>19.665799999999987</v>
      </c>
      <c r="AJ29" s="95">
        <v>1187.3400000000001</v>
      </c>
      <c r="AK29" s="87">
        <f t="shared" si="16"/>
        <v>3.0870840000000004</v>
      </c>
      <c r="AL29" s="95">
        <v>110722.15</v>
      </c>
      <c r="AM29" s="87">
        <f t="shared" si="17"/>
        <v>221.4443</v>
      </c>
      <c r="AN29" s="95">
        <v>77309.319999999978</v>
      </c>
      <c r="AO29" s="87">
        <f t="shared" si="18"/>
        <v>2095.0825719999993</v>
      </c>
      <c r="AP29" s="95">
        <v>31439.000000000004</v>
      </c>
      <c r="AQ29" s="87">
        <f t="shared" si="19"/>
        <v>232.64860000000004</v>
      </c>
      <c r="AR29" s="95"/>
      <c r="AS29" s="87">
        <f t="shared" si="20"/>
        <v>0</v>
      </c>
      <c r="AT29" s="95">
        <v>1970.02</v>
      </c>
      <c r="AU29" s="87">
        <f t="shared" si="21"/>
        <v>10.638108000000001</v>
      </c>
      <c r="AV29" s="95"/>
      <c r="AW29" s="87">
        <f t="shared" si="22"/>
        <v>0</v>
      </c>
      <c r="AX29" s="95"/>
      <c r="AY29" s="87">
        <f t="shared" si="23"/>
        <v>0</v>
      </c>
      <c r="AZ29" s="95"/>
      <c r="BA29" s="87">
        <f t="shared" si="24"/>
        <v>0</v>
      </c>
      <c r="BB29" s="95"/>
      <c r="BC29" s="87">
        <f t="shared" si="25"/>
        <v>0</v>
      </c>
      <c r="BD29" s="95"/>
      <c r="BE29" s="87">
        <f t="shared" si="26"/>
        <v>0</v>
      </c>
      <c r="BF29" s="95"/>
      <c r="BG29" s="87">
        <f t="shared" si="27"/>
        <v>0</v>
      </c>
      <c r="BH29" s="95"/>
      <c r="BI29" s="87">
        <f t="shared" si="28"/>
        <v>0</v>
      </c>
      <c r="BJ29" s="95">
        <v>11568.960000000001</v>
      </c>
      <c r="BK29" s="87">
        <f t="shared" si="29"/>
        <v>75.198239999999998</v>
      </c>
      <c r="BL29" s="95">
        <v>15661.04</v>
      </c>
      <c r="BM29" s="87">
        <f t="shared" si="30"/>
        <v>176.969752</v>
      </c>
      <c r="BN29" s="95"/>
      <c r="BO29" s="87">
        <f t="shared" si="31"/>
        <v>0</v>
      </c>
      <c r="BP29" s="95"/>
      <c r="BQ29" s="87">
        <f t="shared" si="32"/>
        <v>0</v>
      </c>
      <c r="BR29" s="95"/>
      <c r="BS29" s="87">
        <f t="shared" si="33"/>
        <v>0</v>
      </c>
      <c r="BT29" s="95">
        <v>111615.54999999999</v>
      </c>
      <c r="BU29" s="87">
        <f t="shared" si="34"/>
        <v>4062.80602</v>
      </c>
      <c r="BV29" s="95">
        <v>490.97</v>
      </c>
      <c r="BW29" s="87">
        <f t="shared" si="35"/>
        <v>36.920944000000006</v>
      </c>
      <c r="BX29" s="95">
        <v>183.8</v>
      </c>
      <c r="BY29" s="87">
        <f t="shared" si="36"/>
        <v>2.6467200000000002</v>
      </c>
      <c r="BZ29" s="95">
        <v>11553.18</v>
      </c>
      <c r="CA29" s="87">
        <f t="shared" si="37"/>
        <v>195.24874199999999</v>
      </c>
      <c r="CB29" s="95">
        <v>20432.590000000004</v>
      </c>
      <c r="CC29" s="87">
        <f t="shared" si="38"/>
        <v>51.081475000000012</v>
      </c>
      <c r="CD29" s="95"/>
      <c r="CE29" s="87">
        <f t="shared" si="39"/>
        <v>0</v>
      </c>
      <c r="CF29" s="95">
        <v>2391.94</v>
      </c>
      <c r="CG29" s="87">
        <f t="shared" si="40"/>
        <v>19.13552</v>
      </c>
      <c r="CH29" s="95">
        <v>4416.0800000000008</v>
      </c>
      <c r="CI29" s="87">
        <f t="shared" si="41"/>
        <v>32.678992000000008</v>
      </c>
      <c r="CJ29" s="95">
        <v>65443.69999999999</v>
      </c>
      <c r="CK29" s="87">
        <f t="shared" si="42"/>
        <v>1603.3706499999998</v>
      </c>
      <c r="CL29" s="95">
        <v>80375.66</v>
      </c>
      <c r="CM29" s="87">
        <f t="shared" si="43"/>
        <v>2829.2232320000003</v>
      </c>
      <c r="CN29" s="95">
        <v>208.87999999999997</v>
      </c>
      <c r="CO29" s="87">
        <f t="shared" si="44"/>
        <v>6.412615999999999</v>
      </c>
      <c r="CP29" s="95">
        <v>211.75000000000003</v>
      </c>
      <c r="CQ29" s="87">
        <f t="shared" si="45"/>
        <v>0.76230000000000009</v>
      </c>
      <c r="CR29" s="95"/>
      <c r="CS29" s="87">
        <f t="shared" si="46"/>
        <v>0</v>
      </c>
      <c r="CT29" s="95"/>
      <c r="CU29" s="87">
        <f t="shared" si="47"/>
        <v>0</v>
      </c>
      <c r="CV29" s="95">
        <v>13240.399999999998</v>
      </c>
      <c r="CW29" s="87">
        <f t="shared" si="48"/>
        <v>203.90215999999998</v>
      </c>
      <c r="CX29" s="95">
        <v>11950.860000000002</v>
      </c>
      <c r="CY29" s="87">
        <f t="shared" si="49"/>
        <v>107.55774000000001</v>
      </c>
      <c r="CZ29" s="95">
        <v>7.97</v>
      </c>
      <c r="DA29" s="87">
        <f t="shared" si="50"/>
        <v>2.0721999999999997E-2</v>
      </c>
      <c r="DB29" s="95">
        <v>9322.5499999999975</v>
      </c>
      <c r="DC29" s="87">
        <f t="shared" si="51"/>
        <v>56.867554999999989</v>
      </c>
      <c r="DD29" s="95">
        <v>2792</v>
      </c>
      <c r="DE29" s="87">
        <f t="shared" si="52"/>
        <v>1.3960000000000001</v>
      </c>
      <c r="DF29" s="95">
        <v>205.61</v>
      </c>
      <c r="DG29" s="87">
        <f t="shared" si="53"/>
        <v>0.20561000000000001</v>
      </c>
      <c r="DH29" s="95">
        <v>12137.719999999998</v>
      </c>
      <c r="DI29" s="87">
        <f t="shared" si="54"/>
        <v>67.971231999999986</v>
      </c>
      <c r="DJ29" s="95">
        <v>37905.899999999994</v>
      </c>
      <c r="DK29" s="87">
        <f t="shared" si="55"/>
        <v>45.487079999999992</v>
      </c>
      <c r="DL29" s="95">
        <v>17649.700000000004</v>
      </c>
      <c r="DM29" s="87">
        <f t="shared" si="56"/>
        <v>144.72754000000006</v>
      </c>
      <c r="DN29" s="95">
        <v>7149.3099999999995</v>
      </c>
      <c r="DO29" s="87">
        <f t="shared" si="57"/>
        <v>35.031618999999999</v>
      </c>
      <c r="DP29" s="95">
        <v>38499.419999999991</v>
      </c>
      <c r="DQ29" s="87">
        <f t="shared" si="58"/>
        <v>138.59791199999995</v>
      </c>
      <c r="DR29" s="95"/>
      <c r="DS29" s="87">
        <f t="shared" si="59"/>
        <v>0</v>
      </c>
      <c r="DT29" s="95"/>
      <c r="DU29" s="87">
        <f t="shared" si="60"/>
        <v>0</v>
      </c>
      <c r="DV29" s="89">
        <f t="shared" si="61"/>
        <v>20908.608509999933</v>
      </c>
      <c r="DW29" s="90">
        <f t="shared" si="0"/>
        <v>6.7382820859156886E-3</v>
      </c>
      <c r="DX29" s="90">
        <f t="shared" si="62"/>
        <v>5.5280866232852296E-3</v>
      </c>
      <c r="DY29" s="89"/>
      <c r="DZ29" s="91">
        <f t="shared" si="63"/>
        <v>5.4999999999999997E-3</v>
      </c>
      <c r="EA29" s="96">
        <v>1320769.7699999998</v>
      </c>
    </row>
    <row r="30" spans="1:131">
      <c r="A30" s="93" t="s">
        <v>34</v>
      </c>
      <c r="B30" s="94">
        <v>970.54999999999984</v>
      </c>
      <c r="C30" s="87">
        <f t="shared" si="1"/>
        <v>15.722909999999997</v>
      </c>
      <c r="D30" s="95">
        <v>59104.46</v>
      </c>
      <c r="E30" s="87">
        <f t="shared" si="1"/>
        <v>189.13427200000001</v>
      </c>
      <c r="F30" s="95">
        <v>1418137.3900000001</v>
      </c>
      <c r="G30" s="87">
        <f t="shared" si="2"/>
        <v>40984.170571000002</v>
      </c>
      <c r="H30" s="95">
        <v>27329.66</v>
      </c>
      <c r="I30" s="87">
        <f t="shared" si="3"/>
        <v>109.31864</v>
      </c>
      <c r="J30" s="95">
        <v>2324.98</v>
      </c>
      <c r="K30" s="87">
        <f t="shared" si="4"/>
        <v>91.371714000000011</v>
      </c>
      <c r="L30" s="95">
        <v>417.2</v>
      </c>
      <c r="M30" s="87">
        <f t="shared" si="5"/>
        <v>1.1264400000000001</v>
      </c>
      <c r="N30" s="95">
        <v>1.1400000000000023</v>
      </c>
      <c r="O30" s="87">
        <f t="shared" si="6"/>
        <v>3.8760000000000079E-3</v>
      </c>
      <c r="P30" s="95"/>
      <c r="Q30" s="87">
        <f t="shared" si="7"/>
        <v>0</v>
      </c>
      <c r="R30" s="95">
        <v>74064.820000000007</v>
      </c>
      <c r="S30" s="87">
        <f t="shared" si="8"/>
        <v>96.284266000000002</v>
      </c>
      <c r="T30" s="95"/>
      <c r="U30" s="87">
        <f t="shared" si="9"/>
        <v>0</v>
      </c>
      <c r="V30" s="95">
        <v>209411.11000000002</v>
      </c>
      <c r="W30" s="87">
        <f t="shared" si="10"/>
        <v>3476.2244260000002</v>
      </c>
      <c r="X30" s="95">
        <v>838.38</v>
      </c>
      <c r="Y30" s="87">
        <f t="shared" si="11"/>
        <v>2.2636259999999999</v>
      </c>
      <c r="Z30" s="95"/>
      <c r="AA30" s="87">
        <f t="shared" si="64"/>
        <v>0</v>
      </c>
      <c r="AB30" s="95">
        <v>8.09</v>
      </c>
      <c r="AC30" s="87">
        <f t="shared" si="64"/>
        <v>2.5888000000000001E-2</v>
      </c>
      <c r="AD30" s="95"/>
      <c r="AE30" s="87">
        <f t="shared" si="13"/>
        <v>0</v>
      </c>
      <c r="AF30" s="95">
        <v>3654.65</v>
      </c>
      <c r="AG30" s="87">
        <f t="shared" si="14"/>
        <v>3.6546500000000002</v>
      </c>
      <c r="AH30" s="95">
        <v>319731.81</v>
      </c>
      <c r="AI30" s="87">
        <f t="shared" si="15"/>
        <v>4476.2453400000004</v>
      </c>
      <c r="AJ30" s="95">
        <v>-29.459999999999997</v>
      </c>
      <c r="AK30" s="87">
        <f t="shared" si="16"/>
        <v>-7.6595999999999984E-2</v>
      </c>
      <c r="AL30" s="95">
        <v>11770.040000000003</v>
      </c>
      <c r="AM30" s="87">
        <f t="shared" si="17"/>
        <v>23.540080000000007</v>
      </c>
      <c r="AN30" s="95">
        <v>7878.6399999999976</v>
      </c>
      <c r="AO30" s="87">
        <f t="shared" si="18"/>
        <v>213.51114399999992</v>
      </c>
      <c r="AP30" s="95">
        <v>2585.0500000000002</v>
      </c>
      <c r="AQ30" s="87">
        <f t="shared" si="19"/>
        <v>19.129370000000002</v>
      </c>
      <c r="AR30" s="95"/>
      <c r="AS30" s="87">
        <f t="shared" si="20"/>
        <v>0</v>
      </c>
      <c r="AT30" s="95"/>
      <c r="AU30" s="87">
        <f t="shared" si="21"/>
        <v>0</v>
      </c>
      <c r="AV30" s="95"/>
      <c r="AW30" s="87">
        <f t="shared" si="22"/>
        <v>0</v>
      </c>
      <c r="AX30" s="95"/>
      <c r="AY30" s="87">
        <f t="shared" si="23"/>
        <v>0</v>
      </c>
      <c r="AZ30" s="95"/>
      <c r="BA30" s="87">
        <f t="shared" si="24"/>
        <v>0</v>
      </c>
      <c r="BB30" s="95"/>
      <c r="BC30" s="87">
        <f t="shared" si="25"/>
        <v>0</v>
      </c>
      <c r="BD30" s="95">
        <v>13332.49</v>
      </c>
      <c r="BE30" s="87">
        <f t="shared" si="26"/>
        <v>97.327177000000006</v>
      </c>
      <c r="BF30" s="95"/>
      <c r="BG30" s="87">
        <f t="shared" si="27"/>
        <v>0</v>
      </c>
      <c r="BH30" s="95"/>
      <c r="BI30" s="87">
        <f t="shared" si="28"/>
        <v>0</v>
      </c>
      <c r="BJ30" s="95">
        <v>6176.8600000000006</v>
      </c>
      <c r="BK30" s="87">
        <f t="shared" si="29"/>
        <v>40.149590000000003</v>
      </c>
      <c r="BL30" s="95">
        <v>16576.490000000002</v>
      </c>
      <c r="BM30" s="87">
        <f t="shared" si="30"/>
        <v>187.31433699999999</v>
      </c>
      <c r="BN30" s="95"/>
      <c r="BO30" s="87">
        <f t="shared" si="31"/>
        <v>0</v>
      </c>
      <c r="BP30" s="95"/>
      <c r="BQ30" s="87">
        <f t="shared" si="32"/>
        <v>0</v>
      </c>
      <c r="BR30" s="95"/>
      <c r="BS30" s="87">
        <f t="shared" si="33"/>
        <v>0</v>
      </c>
      <c r="BT30" s="95">
        <v>217.00999999999993</v>
      </c>
      <c r="BU30" s="87">
        <f t="shared" si="34"/>
        <v>7.8991639999999981</v>
      </c>
      <c r="BV30" s="95">
        <v>105.05</v>
      </c>
      <c r="BW30" s="87">
        <f t="shared" si="35"/>
        <v>7.8997599999999997</v>
      </c>
      <c r="BX30" s="95">
        <v>112.25</v>
      </c>
      <c r="BY30" s="87">
        <f t="shared" si="36"/>
        <v>1.6164000000000001</v>
      </c>
      <c r="BZ30" s="95">
        <v>53501.919999999998</v>
      </c>
      <c r="CA30" s="87">
        <f t="shared" si="37"/>
        <v>904.18244799999991</v>
      </c>
      <c r="CB30" s="95">
        <v>32.11</v>
      </c>
      <c r="CC30" s="87">
        <f t="shared" si="38"/>
        <v>8.0274999999999999E-2</v>
      </c>
      <c r="CD30" s="95"/>
      <c r="CE30" s="87">
        <f t="shared" si="39"/>
        <v>0</v>
      </c>
      <c r="CF30" s="95">
        <v>2781.12</v>
      </c>
      <c r="CG30" s="87">
        <f t="shared" si="40"/>
        <v>22.24896</v>
      </c>
      <c r="CH30" s="95">
        <v>1686.52</v>
      </c>
      <c r="CI30" s="87">
        <f t="shared" si="41"/>
        <v>12.480248</v>
      </c>
      <c r="CJ30" s="95">
        <v>6728.89</v>
      </c>
      <c r="CK30" s="87">
        <f t="shared" si="42"/>
        <v>164.85780500000001</v>
      </c>
      <c r="CL30" s="95">
        <v>4780.75</v>
      </c>
      <c r="CM30" s="87">
        <f t="shared" si="43"/>
        <v>168.28240000000002</v>
      </c>
      <c r="CN30" s="95"/>
      <c r="CO30" s="87">
        <f t="shared" si="44"/>
        <v>0</v>
      </c>
      <c r="CP30" s="95">
        <v>102704.93</v>
      </c>
      <c r="CQ30" s="87">
        <f t="shared" si="45"/>
        <v>369.73774799999995</v>
      </c>
      <c r="CR30" s="95"/>
      <c r="CS30" s="87">
        <f t="shared" si="46"/>
        <v>0</v>
      </c>
      <c r="CT30" s="95"/>
      <c r="CU30" s="87">
        <f t="shared" si="47"/>
        <v>0</v>
      </c>
      <c r="CV30" s="95"/>
      <c r="CW30" s="87">
        <f t="shared" si="48"/>
        <v>0</v>
      </c>
      <c r="CX30" s="95"/>
      <c r="CY30" s="87">
        <f t="shared" si="49"/>
        <v>0</v>
      </c>
      <c r="CZ30" s="95"/>
      <c r="DA30" s="87">
        <f t="shared" si="50"/>
        <v>0</v>
      </c>
      <c r="DB30" s="95"/>
      <c r="DC30" s="87">
        <f t="shared" si="51"/>
        <v>0</v>
      </c>
      <c r="DD30" s="95"/>
      <c r="DE30" s="87">
        <f t="shared" si="52"/>
        <v>0</v>
      </c>
      <c r="DF30" s="95"/>
      <c r="DG30" s="87">
        <f t="shared" si="53"/>
        <v>0</v>
      </c>
      <c r="DH30" s="95"/>
      <c r="DI30" s="87">
        <f t="shared" si="54"/>
        <v>0</v>
      </c>
      <c r="DJ30" s="95">
        <v>4.04</v>
      </c>
      <c r="DK30" s="87">
        <f t="shared" si="55"/>
        <v>4.8479999999999999E-3</v>
      </c>
      <c r="DL30" s="95">
        <v>2661.1499999999996</v>
      </c>
      <c r="DM30" s="87">
        <f t="shared" si="56"/>
        <v>21.821429999999999</v>
      </c>
      <c r="DN30" s="95"/>
      <c r="DO30" s="87">
        <f t="shared" si="57"/>
        <v>0</v>
      </c>
      <c r="DP30" s="95">
        <v>930.38000000000011</v>
      </c>
      <c r="DQ30" s="87">
        <f t="shared" si="58"/>
        <v>3.3493680000000001</v>
      </c>
      <c r="DR30" s="95">
        <v>7297.6100000000006</v>
      </c>
      <c r="DS30" s="87">
        <f t="shared" si="59"/>
        <v>16.784503000000001</v>
      </c>
      <c r="DT30" s="95"/>
      <c r="DU30" s="87">
        <f t="shared" si="60"/>
        <v>0</v>
      </c>
      <c r="DV30" s="89">
        <f t="shared" si="61"/>
        <v>51727.687078000046</v>
      </c>
      <c r="DW30" s="90">
        <f t="shared" si="0"/>
        <v>1.6670442082113539E-2</v>
      </c>
      <c r="DX30" s="90">
        <f t="shared" si="62"/>
        <v>1.3676430684165944E-2</v>
      </c>
      <c r="DY30" s="89"/>
      <c r="DZ30" s="91">
        <f t="shared" si="63"/>
        <v>1.37E-2</v>
      </c>
      <c r="EA30" s="96">
        <v>2357828.0799999996</v>
      </c>
    </row>
    <row r="31" spans="1:131">
      <c r="A31" s="93" t="s">
        <v>35</v>
      </c>
      <c r="B31" s="94">
        <v>234.23000000000002</v>
      </c>
      <c r="C31" s="87">
        <f t="shared" si="1"/>
        <v>3.7945260000000003</v>
      </c>
      <c r="D31" s="95">
        <v>57510.2</v>
      </c>
      <c r="E31" s="87">
        <f t="shared" si="1"/>
        <v>184.03263999999999</v>
      </c>
      <c r="F31" s="95">
        <v>391741.43999999989</v>
      </c>
      <c r="G31" s="87">
        <f t="shared" si="2"/>
        <v>11321.327615999997</v>
      </c>
      <c r="H31" s="95"/>
      <c r="I31" s="87">
        <f t="shared" si="3"/>
        <v>0</v>
      </c>
      <c r="J31" s="95">
        <v>1330.6</v>
      </c>
      <c r="K31" s="87">
        <f t="shared" si="4"/>
        <v>52.292580000000001</v>
      </c>
      <c r="L31" s="95"/>
      <c r="M31" s="87">
        <f t="shared" si="5"/>
        <v>0</v>
      </c>
      <c r="N31" s="95">
        <v>4.7299999999999969</v>
      </c>
      <c r="O31" s="87">
        <f t="shared" si="6"/>
        <v>1.6081999999999989E-2</v>
      </c>
      <c r="P31" s="95"/>
      <c r="Q31" s="87">
        <f t="shared" si="7"/>
        <v>0</v>
      </c>
      <c r="R31" s="95"/>
      <c r="S31" s="87">
        <f t="shared" si="8"/>
        <v>0</v>
      </c>
      <c r="T31" s="95"/>
      <c r="U31" s="87">
        <f t="shared" si="9"/>
        <v>0</v>
      </c>
      <c r="V31" s="95">
        <v>17347.259999999998</v>
      </c>
      <c r="W31" s="87">
        <f t="shared" si="10"/>
        <v>287.964516</v>
      </c>
      <c r="X31" s="95">
        <v>496.00000000000011</v>
      </c>
      <c r="Y31" s="87">
        <f t="shared" si="11"/>
        <v>1.3392000000000004</v>
      </c>
      <c r="Z31" s="95"/>
      <c r="AA31" s="87">
        <f t="shared" si="64"/>
        <v>0</v>
      </c>
      <c r="AB31" s="95">
        <v>5.29</v>
      </c>
      <c r="AC31" s="87">
        <f t="shared" si="64"/>
        <v>1.6928000000000002E-2</v>
      </c>
      <c r="AD31" s="95"/>
      <c r="AE31" s="87">
        <f t="shared" si="13"/>
        <v>0</v>
      </c>
      <c r="AF31" s="95">
        <v>2112.16</v>
      </c>
      <c r="AG31" s="87">
        <f t="shared" si="14"/>
        <v>2.1121599999999998</v>
      </c>
      <c r="AH31" s="95">
        <v>50952.509999999995</v>
      </c>
      <c r="AI31" s="87">
        <f t="shared" si="15"/>
        <v>713.33513999999991</v>
      </c>
      <c r="AJ31" s="95">
        <v>106058.16000000002</v>
      </c>
      <c r="AK31" s="87">
        <f t="shared" si="16"/>
        <v>275.75121600000006</v>
      </c>
      <c r="AL31" s="95">
        <v>7105.61</v>
      </c>
      <c r="AM31" s="87">
        <f t="shared" si="17"/>
        <v>14.211219999999999</v>
      </c>
      <c r="AN31" s="95">
        <v>4544.79</v>
      </c>
      <c r="AO31" s="87">
        <f t="shared" si="18"/>
        <v>123.163809</v>
      </c>
      <c r="AP31" s="95">
        <v>1434.38</v>
      </c>
      <c r="AQ31" s="87">
        <f t="shared" si="19"/>
        <v>10.614412000000002</v>
      </c>
      <c r="AR31" s="95"/>
      <c r="AS31" s="87">
        <f t="shared" si="20"/>
        <v>0</v>
      </c>
      <c r="AT31" s="95"/>
      <c r="AU31" s="87">
        <f t="shared" si="21"/>
        <v>0</v>
      </c>
      <c r="AV31" s="95"/>
      <c r="AW31" s="87">
        <f t="shared" si="22"/>
        <v>0</v>
      </c>
      <c r="AX31" s="95"/>
      <c r="AY31" s="87">
        <f t="shared" si="23"/>
        <v>0</v>
      </c>
      <c r="AZ31" s="95"/>
      <c r="BA31" s="87">
        <f t="shared" si="24"/>
        <v>0</v>
      </c>
      <c r="BB31" s="95"/>
      <c r="BC31" s="87">
        <f t="shared" si="25"/>
        <v>0</v>
      </c>
      <c r="BD31" s="95">
        <v>191849</v>
      </c>
      <c r="BE31" s="87">
        <f t="shared" si="26"/>
        <v>1400.4977000000001</v>
      </c>
      <c r="BF31" s="95"/>
      <c r="BG31" s="87">
        <f t="shared" si="27"/>
        <v>0</v>
      </c>
      <c r="BH31" s="95"/>
      <c r="BI31" s="87">
        <f t="shared" si="28"/>
        <v>0</v>
      </c>
      <c r="BJ31" s="95">
        <v>3328.5</v>
      </c>
      <c r="BK31" s="87">
        <f t="shared" si="29"/>
        <v>21.635249999999999</v>
      </c>
      <c r="BL31" s="95">
        <v>9512.2699999999986</v>
      </c>
      <c r="BM31" s="87">
        <f t="shared" si="30"/>
        <v>107.48865099999998</v>
      </c>
      <c r="BN31" s="95"/>
      <c r="BO31" s="87">
        <f t="shared" si="31"/>
        <v>0</v>
      </c>
      <c r="BP31" s="95"/>
      <c r="BQ31" s="87">
        <f t="shared" si="32"/>
        <v>0</v>
      </c>
      <c r="BR31" s="95"/>
      <c r="BS31" s="87">
        <f t="shared" si="33"/>
        <v>0</v>
      </c>
      <c r="BT31" s="95">
        <v>115.13999999999999</v>
      </c>
      <c r="BU31" s="87">
        <f t="shared" si="34"/>
        <v>4.1910959999999999</v>
      </c>
      <c r="BV31" s="95">
        <v>73.14</v>
      </c>
      <c r="BW31" s="87">
        <f t="shared" si="35"/>
        <v>5.5001280000000001</v>
      </c>
      <c r="BX31" s="95">
        <v>66.899999999999991</v>
      </c>
      <c r="BY31" s="87">
        <f t="shared" si="36"/>
        <v>0.96335999999999988</v>
      </c>
      <c r="BZ31" s="95">
        <v>13550.630000000001</v>
      </c>
      <c r="CA31" s="87">
        <f t="shared" si="37"/>
        <v>229.00564699999998</v>
      </c>
      <c r="CB31" s="95">
        <v>19.489999999999998</v>
      </c>
      <c r="CC31" s="87">
        <f t="shared" si="38"/>
        <v>4.8724999999999997E-2</v>
      </c>
      <c r="CD31" s="95"/>
      <c r="CE31" s="87">
        <f t="shared" si="39"/>
        <v>0</v>
      </c>
      <c r="CF31" s="95">
        <v>1597.8500000000001</v>
      </c>
      <c r="CG31" s="87">
        <f t="shared" si="40"/>
        <v>12.782800000000002</v>
      </c>
      <c r="CH31" s="95">
        <v>1094.6399999999999</v>
      </c>
      <c r="CI31" s="87">
        <f t="shared" si="41"/>
        <v>8.1003359999999986</v>
      </c>
      <c r="CJ31" s="95">
        <v>3821.92</v>
      </c>
      <c r="CK31" s="87">
        <f t="shared" si="42"/>
        <v>93.637039999999999</v>
      </c>
      <c r="CL31" s="95">
        <v>2704.36</v>
      </c>
      <c r="CM31" s="87">
        <f t="shared" si="43"/>
        <v>95.193472000000014</v>
      </c>
      <c r="CN31" s="95"/>
      <c r="CO31" s="87">
        <f t="shared" si="44"/>
        <v>0</v>
      </c>
      <c r="CP31" s="95">
        <v>203092.34000000003</v>
      </c>
      <c r="CQ31" s="87">
        <f t="shared" si="45"/>
        <v>731.13242400000013</v>
      </c>
      <c r="CR31" s="95"/>
      <c r="CS31" s="87">
        <f t="shared" si="46"/>
        <v>0</v>
      </c>
      <c r="CT31" s="95"/>
      <c r="CU31" s="87">
        <f t="shared" si="47"/>
        <v>0</v>
      </c>
      <c r="CV31" s="95"/>
      <c r="CW31" s="87">
        <f t="shared" si="48"/>
        <v>0</v>
      </c>
      <c r="CX31" s="95"/>
      <c r="CY31" s="87">
        <f t="shared" si="49"/>
        <v>0</v>
      </c>
      <c r="CZ31" s="95"/>
      <c r="DA31" s="87">
        <f t="shared" si="50"/>
        <v>0</v>
      </c>
      <c r="DB31" s="95"/>
      <c r="DC31" s="87">
        <f t="shared" si="51"/>
        <v>0</v>
      </c>
      <c r="DD31" s="95"/>
      <c r="DE31" s="87">
        <f t="shared" si="52"/>
        <v>0</v>
      </c>
      <c r="DF31" s="95">
        <v>108391.17999999998</v>
      </c>
      <c r="DG31" s="87">
        <f t="shared" si="53"/>
        <v>108.39117999999998</v>
      </c>
      <c r="DH31" s="95"/>
      <c r="DI31" s="87">
        <f t="shared" si="54"/>
        <v>0</v>
      </c>
      <c r="DJ31" s="95">
        <v>2.16</v>
      </c>
      <c r="DK31" s="87">
        <f t="shared" si="55"/>
        <v>2.5920000000000001E-3</v>
      </c>
      <c r="DL31" s="95">
        <v>1529.5299999999997</v>
      </c>
      <c r="DM31" s="87">
        <f t="shared" si="56"/>
        <v>12.542145999999999</v>
      </c>
      <c r="DN31" s="95"/>
      <c r="DO31" s="87">
        <f t="shared" si="57"/>
        <v>0</v>
      </c>
      <c r="DP31" s="95">
        <v>540.28</v>
      </c>
      <c r="DQ31" s="87">
        <f t="shared" si="58"/>
        <v>1.9450079999999998</v>
      </c>
      <c r="DR31" s="95">
        <v>10351.210000000001</v>
      </c>
      <c r="DS31" s="87">
        <f t="shared" si="59"/>
        <v>23.807783000000001</v>
      </c>
      <c r="DT31" s="95"/>
      <c r="DU31" s="87">
        <f t="shared" si="60"/>
        <v>0</v>
      </c>
      <c r="DV31" s="89">
        <f t="shared" si="61"/>
        <v>15846.837382999947</v>
      </c>
      <c r="DW31" s="90">
        <f t="shared" si="0"/>
        <v>5.1070094121862695E-3</v>
      </c>
      <c r="DX31" s="90">
        <f t="shared" si="62"/>
        <v>4.1897905217576142E-3</v>
      </c>
      <c r="DY31" s="89"/>
      <c r="DZ31" s="91">
        <f t="shared" si="63"/>
        <v>4.1999999999999997E-3</v>
      </c>
      <c r="EA31" s="96">
        <v>1192517.8999999999</v>
      </c>
    </row>
    <row r="32" spans="1:131">
      <c r="A32" s="93" t="s">
        <v>37</v>
      </c>
      <c r="B32" s="94">
        <v>14.41</v>
      </c>
      <c r="C32" s="87">
        <f t="shared" si="1"/>
        <v>0.23344199999999998</v>
      </c>
      <c r="D32" s="95">
        <v>17.63</v>
      </c>
      <c r="E32" s="87">
        <f t="shared" si="1"/>
        <v>5.6416000000000001E-2</v>
      </c>
      <c r="F32" s="95">
        <v>85717.15</v>
      </c>
      <c r="G32" s="87">
        <f t="shared" si="2"/>
        <v>2477.2256349999998</v>
      </c>
      <c r="H32" s="95"/>
      <c r="I32" s="87">
        <f t="shared" si="3"/>
        <v>0</v>
      </c>
      <c r="J32" s="95">
        <v>63.149999999999991</v>
      </c>
      <c r="K32" s="87">
        <f t="shared" si="4"/>
        <v>2.481795</v>
      </c>
      <c r="L32" s="95"/>
      <c r="M32" s="87">
        <f t="shared" si="5"/>
        <v>0</v>
      </c>
      <c r="N32" s="95">
        <v>-3.69</v>
      </c>
      <c r="O32" s="87">
        <f t="shared" si="6"/>
        <v>-1.2546E-2</v>
      </c>
      <c r="P32" s="95">
        <v>22.529999999999998</v>
      </c>
      <c r="Q32" s="87">
        <f t="shared" si="7"/>
        <v>8.1107999999999986E-2</v>
      </c>
      <c r="R32" s="95"/>
      <c r="S32" s="87">
        <f t="shared" si="8"/>
        <v>0</v>
      </c>
      <c r="T32" s="95"/>
      <c r="U32" s="87">
        <f t="shared" si="9"/>
        <v>0</v>
      </c>
      <c r="V32" s="95">
        <v>37.339999999999996</v>
      </c>
      <c r="W32" s="87">
        <f t="shared" si="10"/>
        <v>0.61984399999999995</v>
      </c>
      <c r="X32" s="95">
        <v>78.45</v>
      </c>
      <c r="Y32" s="87">
        <f t="shared" si="11"/>
        <v>0.21181500000000003</v>
      </c>
      <c r="Z32" s="95"/>
      <c r="AA32" s="87">
        <f t="shared" si="64"/>
        <v>0</v>
      </c>
      <c r="AB32" s="95">
        <v>0.81</v>
      </c>
      <c r="AC32" s="87">
        <f t="shared" si="64"/>
        <v>2.5920000000000001E-3</v>
      </c>
      <c r="AD32" s="95"/>
      <c r="AE32" s="87">
        <f t="shared" si="13"/>
        <v>0</v>
      </c>
      <c r="AF32" s="95">
        <v>82.170000000000016</v>
      </c>
      <c r="AG32" s="87">
        <f t="shared" si="14"/>
        <v>8.2170000000000021E-2</v>
      </c>
      <c r="AH32" s="95">
        <v>17.069999999999993</v>
      </c>
      <c r="AI32" s="87">
        <f t="shared" si="15"/>
        <v>0.23897999999999991</v>
      </c>
      <c r="AJ32" s="95">
        <v>-5.31</v>
      </c>
      <c r="AK32" s="87">
        <f t="shared" si="16"/>
        <v>-1.3805999999999999E-2</v>
      </c>
      <c r="AL32" s="95">
        <v>272.54000000000002</v>
      </c>
      <c r="AM32" s="87">
        <f t="shared" si="17"/>
        <v>0.54508000000000001</v>
      </c>
      <c r="AN32" s="95">
        <v>165.72000000000003</v>
      </c>
      <c r="AO32" s="87">
        <f t="shared" si="18"/>
        <v>4.4910120000000004</v>
      </c>
      <c r="AP32" s="95">
        <v>44.889999999999993</v>
      </c>
      <c r="AQ32" s="87">
        <f t="shared" si="19"/>
        <v>0.33218599999999998</v>
      </c>
      <c r="AR32" s="95"/>
      <c r="AS32" s="87">
        <f t="shared" si="20"/>
        <v>0</v>
      </c>
      <c r="AT32" s="95">
        <v>37.1</v>
      </c>
      <c r="AU32" s="87">
        <f t="shared" si="21"/>
        <v>0.20034000000000002</v>
      </c>
      <c r="AV32" s="95"/>
      <c r="AW32" s="87">
        <f t="shared" si="22"/>
        <v>0</v>
      </c>
      <c r="AX32" s="95"/>
      <c r="AY32" s="87">
        <f t="shared" si="23"/>
        <v>0</v>
      </c>
      <c r="AZ32" s="95"/>
      <c r="BA32" s="87">
        <f t="shared" si="24"/>
        <v>0</v>
      </c>
      <c r="BB32" s="95"/>
      <c r="BC32" s="87">
        <f t="shared" si="25"/>
        <v>0</v>
      </c>
      <c r="BD32" s="95"/>
      <c r="BE32" s="87">
        <f t="shared" si="26"/>
        <v>0</v>
      </c>
      <c r="BF32" s="95"/>
      <c r="BG32" s="87">
        <f t="shared" si="27"/>
        <v>0</v>
      </c>
      <c r="BH32" s="95"/>
      <c r="BI32" s="87">
        <f t="shared" si="28"/>
        <v>0</v>
      </c>
      <c r="BJ32" s="95">
        <v>58.12</v>
      </c>
      <c r="BK32" s="87">
        <f t="shared" si="29"/>
        <v>0.37777999999999995</v>
      </c>
      <c r="BL32" s="95">
        <v>326.46999999999997</v>
      </c>
      <c r="BM32" s="87">
        <f t="shared" si="30"/>
        <v>3.6891109999999996</v>
      </c>
      <c r="BN32" s="95"/>
      <c r="BO32" s="87">
        <f t="shared" si="31"/>
        <v>0</v>
      </c>
      <c r="BP32" s="95"/>
      <c r="BQ32" s="87">
        <f t="shared" si="32"/>
        <v>0</v>
      </c>
      <c r="BR32" s="95"/>
      <c r="BS32" s="87">
        <f t="shared" si="33"/>
        <v>0</v>
      </c>
      <c r="BT32" s="95">
        <v>494.54</v>
      </c>
      <c r="BU32" s="87">
        <f t="shared" si="34"/>
        <v>18.001256000000001</v>
      </c>
      <c r="BV32" s="95">
        <v>5.55</v>
      </c>
      <c r="BW32" s="87">
        <f t="shared" si="35"/>
        <v>0.41736000000000001</v>
      </c>
      <c r="BX32" s="95">
        <v>8.19</v>
      </c>
      <c r="BY32" s="87">
        <f t="shared" si="36"/>
        <v>0.11793599999999999</v>
      </c>
      <c r="BZ32" s="95">
        <v>470.53</v>
      </c>
      <c r="CA32" s="87">
        <f t="shared" si="37"/>
        <v>7.9519569999999984</v>
      </c>
      <c r="CB32" s="95">
        <v>3.81</v>
      </c>
      <c r="CC32" s="87">
        <f t="shared" si="38"/>
        <v>9.5250000000000005E-3</v>
      </c>
      <c r="CD32" s="95"/>
      <c r="CE32" s="87">
        <f t="shared" si="39"/>
        <v>0</v>
      </c>
      <c r="CF32" s="95">
        <v>54.570000000000007</v>
      </c>
      <c r="CG32" s="87">
        <f t="shared" si="40"/>
        <v>0.43656000000000006</v>
      </c>
      <c r="CH32" s="95">
        <v>65.900000000000006</v>
      </c>
      <c r="CI32" s="87">
        <f t="shared" si="41"/>
        <v>0.48766000000000004</v>
      </c>
      <c r="CJ32" s="95">
        <v>127.11999999999999</v>
      </c>
      <c r="CK32" s="87">
        <f t="shared" si="42"/>
        <v>3.1144400000000001</v>
      </c>
      <c r="CL32" s="95">
        <v>393.57</v>
      </c>
      <c r="CM32" s="87">
        <f t="shared" si="43"/>
        <v>13.853664</v>
      </c>
      <c r="CN32" s="95"/>
      <c r="CO32" s="87">
        <f t="shared" si="44"/>
        <v>0</v>
      </c>
      <c r="CP32" s="95"/>
      <c r="CQ32" s="87">
        <f t="shared" si="45"/>
        <v>0</v>
      </c>
      <c r="CR32" s="95"/>
      <c r="CS32" s="87">
        <f t="shared" si="46"/>
        <v>0</v>
      </c>
      <c r="CT32" s="95"/>
      <c r="CU32" s="87">
        <f t="shared" si="47"/>
        <v>0</v>
      </c>
      <c r="CV32" s="95"/>
      <c r="CW32" s="87">
        <f t="shared" si="48"/>
        <v>0</v>
      </c>
      <c r="CX32" s="95"/>
      <c r="CY32" s="87">
        <f t="shared" si="49"/>
        <v>0</v>
      </c>
      <c r="CZ32" s="95"/>
      <c r="DA32" s="87">
        <f t="shared" si="50"/>
        <v>0</v>
      </c>
      <c r="DB32" s="95"/>
      <c r="DC32" s="87">
        <f t="shared" si="51"/>
        <v>0</v>
      </c>
      <c r="DD32" s="95"/>
      <c r="DE32" s="87">
        <f t="shared" si="52"/>
        <v>0</v>
      </c>
      <c r="DF32" s="95"/>
      <c r="DG32" s="87">
        <f t="shared" si="53"/>
        <v>0</v>
      </c>
      <c r="DH32" s="95"/>
      <c r="DI32" s="87">
        <f t="shared" si="54"/>
        <v>0</v>
      </c>
      <c r="DJ32" s="95">
        <v>191.70999999999998</v>
      </c>
      <c r="DK32" s="87">
        <f t="shared" si="55"/>
        <v>0.23005199999999995</v>
      </c>
      <c r="DL32" s="95">
        <v>60.410000000000011</v>
      </c>
      <c r="DM32" s="87">
        <f t="shared" si="56"/>
        <v>0.49536200000000014</v>
      </c>
      <c r="DN32" s="95"/>
      <c r="DO32" s="87">
        <f t="shared" si="57"/>
        <v>0</v>
      </c>
      <c r="DP32" s="95">
        <v>36.589999999999996</v>
      </c>
      <c r="DQ32" s="87">
        <f t="shared" si="58"/>
        <v>0.13172399999999998</v>
      </c>
      <c r="DR32" s="95"/>
      <c r="DS32" s="87">
        <f t="shared" si="59"/>
        <v>0</v>
      </c>
      <c r="DT32" s="95"/>
      <c r="DU32" s="87">
        <f t="shared" si="60"/>
        <v>0</v>
      </c>
      <c r="DV32" s="89">
        <f t="shared" si="61"/>
        <v>2536.0904499999888</v>
      </c>
      <c r="DW32" s="90">
        <f t="shared" si="0"/>
        <v>8.1731373177338414E-4</v>
      </c>
      <c r="DX32" s="90">
        <f t="shared" si="62"/>
        <v>6.7052418554688421E-4</v>
      </c>
      <c r="DY32" s="89"/>
      <c r="DZ32" s="91">
        <f t="shared" si="63"/>
        <v>6.9999999999999999E-4</v>
      </c>
      <c r="EA32" s="96">
        <v>88859.039999999979</v>
      </c>
    </row>
    <row r="33" spans="1:131">
      <c r="A33" s="93" t="s">
        <v>38</v>
      </c>
      <c r="B33" s="94">
        <v>796.43000000000006</v>
      </c>
      <c r="C33" s="87">
        <f t="shared" si="1"/>
        <v>12.902166000000001</v>
      </c>
      <c r="D33" s="95">
        <v>46.74</v>
      </c>
      <c r="E33" s="87">
        <f t="shared" si="1"/>
        <v>0.14956800000000001</v>
      </c>
      <c r="F33" s="95">
        <v>532.51</v>
      </c>
      <c r="G33" s="87">
        <f t="shared" si="2"/>
        <v>15.389538999999999</v>
      </c>
      <c r="H33" s="95"/>
      <c r="I33" s="87">
        <f t="shared" si="3"/>
        <v>0</v>
      </c>
      <c r="J33" s="95">
        <v>2615.17</v>
      </c>
      <c r="K33" s="87">
        <f t="shared" si="4"/>
        <v>102.77618100000001</v>
      </c>
      <c r="L33" s="95"/>
      <c r="M33" s="87">
        <f t="shared" si="5"/>
        <v>0</v>
      </c>
      <c r="N33" s="95">
        <v>6.35</v>
      </c>
      <c r="O33" s="87">
        <f t="shared" si="6"/>
        <v>2.1589999999999998E-2</v>
      </c>
      <c r="P33" s="95">
        <v>171.53</v>
      </c>
      <c r="Q33" s="87">
        <f t="shared" si="7"/>
        <v>0.61750799999999995</v>
      </c>
      <c r="R33" s="95">
        <v>176.88000000000002</v>
      </c>
      <c r="S33" s="87">
        <f t="shared" si="8"/>
        <v>0.22994400000000001</v>
      </c>
      <c r="T33" s="95">
        <v>1.49</v>
      </c>
      <c r="U33" s="87">
        <f t="shared" si="9"/>
        <v>3.2929E-2</v>
      </c>
      <c r="V33" s="95">
        <v>637.21</v>
      </c>
      <c r="W33" s="87">
        <f t="shared" si="10"/>
        <v>10.577686</v>
      </c>
      <c r="X33" s="95">
        <v>75.91</v>
      </c>
      <c r="Y33" s="87">
        <f t="shared" si="11"/>
        <v>0.204957</v>
      </c>
      <c r="Z33" s="95">
        <v>0</v>
      </c>
      <c r="AA33" s="87">
        <f t="shared" si="64"/>
        <v>0</v>
      </c>
      <c r="AB33" s="95">
        <v>7.0000000000000007E-2</v>
      </c>
      <c r="AC33" s="87">
        <f t="shared" si="64"/>
        <v>2.2400000000000002E-4</v>
      </c>
      <c r="AD33" s="95"/>
      <c r="AE33" s="87">
        <f t="shared" si="13"/>
        <v>0</v>
      </c>
      <c r="AF33" s="95">
        <v>76.789999999999992</v>
      </c>
      <c r="AG33" s="87">
        <f t="shared" si="14"/>
        <v>7.6789999999999997E-2</v>
      </c>
      <c r="AH33" s="95"/>
      <c r="AI33" s="87">
        <f t="shared" si="15"/>
        <v>0</v>
      </c>
      <c r="AJ33" s="95">
        <v>-0.39</v>
      </c>
      <c r="AK33" s="87">
        <f t="shared" si="16"/>
        <v>-1.0139999999999999E-3</v>
      </c>
      <c r="AL33" s="95">
        <v>193.12999999999997</v>
      </c>
      <c r="AM33" s="87">
        <f t="shared" si="17"/>
        <v>0.38625999999999994</v>
      </c>
      <c r="AN33" s="95">
        <v>135.54999999999993</v>
      </c>
      <c r="AO33" s="87">
        <f t="shared" si="18"/>
        <v>3.673404999999998</v>
      </c>
      <c r="AP33" s="95">
        <v>43.49</v>
      </c>
      <c r="AQ33" s="87">
        <f t="shared" si="19"/>
        <v>0.32182600000000006</v>
      </c>
      <c r="AR33" s="95"/>
      <c r="AS33" s="87">
        <f t="shared" si="20"/>
        <v>0</v>
      </c>
      <c r="AT33" s="95">
        <v>226.31999999999996</v>
      </c>
      <c r="AU33" s="87">
        <f t="shared" si="21"/>
        <v>1.2221279999999999</v>
      </c>
      <c r="AV33" s="95"/>
      <c r="AW33" s="87">
        <f t="shared" si="22"/>
        <v>0</v>
      </c>
      <c r="AX33" s="95"/>
      <c r="AY33" s="87">
        <f t="shared" si="23"/>
        <v>0</v>
      </c>
      <c r="AZ33" s="95"/>
      <c r="BA33" s="87">
        <f t="shared" si="24"/>
        <v>0</v>
      </c>
      <c r="BB33" s="95"/>
      <c r="BC33" s="87">
        <f t="shared" si="25"/>
        <v>0</v>
      </c>
      <c r="BD33" s="95"/>
      <c r="BE33" s="87">
        <f t="shared" si="26"/>
        <v>0</v>
      </c>
      <c r="BF33" s="95"/>
      <c r="BG33" s="87">
        <f t="shared" si="27"/>
        <v>0</v>
      </c>
      <c r="BH33" s="95"/>
      <c r="BI33" s="87">
        <f t="shared" si="28"/>
        <v>0</v>
      </c>
      <c r="BJ33" s="95">
        <v>268.90999999999991</v>
      </c>
      <c r="BK33" s="87">
        <f t="shared" si="29"/>
        <v>1.7479149999999994</v>
      </c>
      <c r="BL33" s="95">
        <v>448.9</v>
      </c>
      <c r="BM33" s="87">
        <f t="shared" si="30"/>
        <v>5.0725699999999998</v>
      </c>
      <c r="BN33" s="95"/>
      <c r="BO33" s="87">
        <f t="shared" si="31"/>
        <v>0</v>
      </c>
      <c r="BP33" s="95"/>
      <c r="BQ33" s="87">
        <f t="shared" si="32"/>
        <v>0</v>
      </c>
      <c r="BR33" s="95"/>
      <c r="BS33" s="87">
        <f t="shared" si="33"/>
        <v>0</v>
      </c>
      <c r="BT33" s="95">
        <v>3.4099999999999997</v>
      </c>
      <c r="BU33" s="87">
        <f t="shared" si="34"/>
        <v>0.124124</v>
      </c>
      <c r="BV33" s="95">
        <v>57229.36</v>
      </c>
      <c r="BW33" s="87">
        <f t="shared" si="35"/>
        <v>4303.6478720000005</v>
      </c>
      <c r="BX33" s="95">
        <v>3.75</v>
      </c>
      <c r="BY33" s="87">
        <f t="shared" si="36"/>
        <v>5.3999999999999999E-2</v>
      </c>
      <c r="BZ33" s="95">
        <v>409.88</v>
      </c>
      <c r="CA33" s="87">
        <f t="shared" si="37"/>
        <v>6.9269719999999992</v>
      </c>
      <c r="CB33" s="95">
        <v>382.15</v>
      </c>
      <c r="CC33" s="87">
        <f t="shared" si="38"/>
        <v>0.95537499999999997</v>
      </c>
      <c r="CD33" s="95"/>
      <c r="CE33" s="87">
        <f t="shared" si="39"/>
        <v>0</v>
      </c>
      <c r="CF33" s="95">
        <v>67.989999999999995</v>
      </c>
      <c r="CG33" s="87">
        <f t="shared" si="40"/>
        <v>0.54391999999999996</v>
      </c>
      <c r="CH33" s="95">
        <v>98.74</v>
      </c>
      <c r="CI33" s="87">
        <f t="shared" si="41"/>
        <v>0.73067599999999999</v>
      </c>
      <c r="CJ33" s="95">
        <v>117.18999999999998</v>
      </c>
      <c r="CK33" s="87">
        <f t="shared" si="42"/>
        <v>2.8711549999999999</v>
      </c>
      <c r="CL33" s="95">
        <v>89.889999999999986</v>
      </c>
      <c r="CM33" s="87">
        <f t="shared" si="43"/>
        <v>3.1641279999999998</v>
      </c>
      <c r="CN33" s="95">
        <v>2.23</v>
      </c>
      <c r="CO33" s="87">
        <f t="shared" si="44"/>
        <v>6.8461000000000008E-2</v>
      </c>
      <c r="CP33" s="95">
        <v>3.7099999999999995</v>
      </c>
      <c r="CQ33" s="87">
        <f t="shared" si="45"/>
        <v>1.3355999999999998E-2</v>
      </c>
      <c r="CR33" s="95"/>
      <c r="CS33" s="87">
        <f t="shared" si="46"/>
        <v>0</v>
      </c>
      <c r="CT33" s="95"/>
      <c r="CU33" s="87">
        <f t="shared" si="47"/>
        <v>0</v>
      </c>
      <c r="CV33" s="95">
        <v>253.42999999999995</v>
      </c>
      <c r="CW33" s="87">
        <f t="shared" si="48"/>
        <v>3.9028219999999996</v>
      </c>
      <c r="CX33" s="95">
        <v>201.39</v>
      </c>
      <c r="CY33" s="87">
        <f t="shared" si="49"/>
        <v>1.8125099999999998</v>
      </c>
      <c r="CZ33" s="95">
        <v>0.15</v>
      </c>
      <c r="DA33" s="87">
        <f t="shared" si="50"/>
        <v>3.8999999999999999E-4</v>
      </c>
      <c r="DB33" s="95">
        <v>181.55999999999997</v>
      </c>
      <c r="DC33" s="87">
        <f t="shared" si="51"/>
        <v>1.1075159999999999</v>
      </c>
      <c r="DD33" s="95"/>
      <c r="DE33" s="87">
        <f t="shared" si="52"/>
        <v>0</v>
      </c>
      <c r="DF33" s="95">
        <v>3.51</v>
      </c>
      <c r="DG33" s="87">
        <f t="shared" si="53"/>
        <v>3.5099999999999997E-3</v>
      </c>
      <c r="DH33" s="95">
        <v>234.97</v>
      </c>
      <c r="DI33" s="87">
        <f t="shared" si="54"/>
        <v>1.3158319999999999</v>
      </c>
      <c r="DJ33" s="95">
        <v>0.21999999999999997</v>
      </c>
      <c r="DK33" s="87">
        <f t="shared" si="55"/>
        <v>2.6399999999999997E-4</v>
      </c>
      <c r="DL33" s="95">
        <v>45.220000000000013</v>
      </c>
      <c r="DM33" s="87">
        <f t="shared" si="56"/>
        <v>0.37080400000000013</v>
      </c>
      <c r="DN33" s="95">
        <v>137.32</v>
      </c>
      <c r="DO33" s="87">
        <f t="shared" si="57"/>
        <v>0.67286799999999991</v>
      </c>
      <c r="DP33" s="95">
        <v>501.32999999999993</v>
      </c>
      <c r="DQ33" s="87">
        <f t="shared" si="58"/>
        <v>1.8047879999999996</v>
      </c>
      <c r="DR33" s="95"/>
      <c r="DS33" s="87">
        <f t="shared" si="59"/>
        <v>0</v>
      </c>
      <c r="DT33" s="95"/>
      <c r="DU33" s="87">
        <f t="shared" si="60"/>
        <v>0</v>
      </c>
      <c r="DV33" s="89">
        <f t="shared" si="61"/>
        <v>4485.4935149999947</v>
      </c>
      <c r="DW33" s="90">
        <f t="shared" si="0"/>
        <v>1.4455539011197238E-3</v>
      </c>
      <c r="DX33" s="90">
        <f t="shared" si="62"/>
        <v>1.1859324204786211E-3</v>
      </c>
      <c r="DY33" s="89"/>
      <c r="DZ33" s="91">
        <f t="shared" si="63"/>
        <v>1.1999999999999999E-3</v>
      </c>
      <c r="EA33" s="96">
        <v>66420.390000000014</v>
      </c>
    </row>
    <row r="34" spans="1:131">
      <c r="A34" s="93" t="s">
        <v>39</v>
      </c>
      <c r="B34" s="94">
        <v>549.96999999999991</v>
      </c>
      <c r="C34" s="87">
        <f t="shared" si="1"/>
        <v>8.9095139999999979</v>
      </c>
      <c r="D34" s="95">
        <v>26.39</v>
      </c>
      <c r="E34" s="87">
        <f t="shared" si="1"/>
        <v>8.4448000000000009E-2</v>
      </c>
      <c r="F34" s="95">
        <v>288.25000000000006</v>
      </c>
      <c r="G34" s="87">
        <f t="shared" si="2"/>
        <v>8.3304250000000017</v>
      </c>
      <c r="H34" s="95"/>
      <c r="I34" s="87">
        <f t="shared" si="3"/>
        <v>0</v>
      </c>
      <c r="J34" s="95">
        <v>481.22999999999996</v>
      </c>
      <c r="K34" s="87">
        <f t="shared" si="4"/>
        <v>18.912338999999999</v>
      </c>
      <c r="L34" s="95"/>
      <c r="M34" s="87">
        <f t="shared" si="5"/>
        <v>0</v>
      </c>
      <c r="N34" s="95">
        <v>3.34</v>
      </c>
      <c r="O34" s="87">
        <f t="shared" si="6"/>
        <v>1.1355999999999998E-2</v>
      </c>
      <c r="P34" s="95">
        <v>82.79</v>
      </c>
      <c r="Q34" s="87">
        <f t="shared" si="7"/>
        <v>0.29804400000000003</v>
      </c>
      <c r="R34" s="95">
        <v>84.13</v>
      </c>
      <c r="S34" s="87">
        <f t="shared" si="8"/>
        <v>0.10936899999999999</v>
      </c>
      <c r="T34" s="95">
        <v>0.69</v>
      </c>
      <c r="U34" s="87">
        <f t="shared" si="9"/>
        <v>1.5249E-2</v>
      </c>
      <c r="V34" s="95">
        <v>304.59000000000003</v>
      </c>
      <c r="W34" s="87">
        <f t="shared" si="10"/>
        <v>5.0561940000000005</v>
      </c>
      <c r="X34" s="95">
        <v>38.06</v>
      </c>
      <c r="Y34" s="87">
        <f t="shared" si="11"/>
        <v>0.10276200000000001</v>
      </c>
      <c r="Z34" s="95">
        <v>0</v>
      </c>
      <c r="AA34" s="87">
        <f t="shared" si="64"/>
        <v>0</v>
      </c>
      <c r="AB34" s="95">
        <v>0.13</v>
      </c>
      <c r="AC34" s="87">
        <f t="shared" si="64"/>
        <v>4.1600000000000003E-4</v>
      </c>
      <c r="AD34" s="95"/>
      <c r="AE34" s="87">
        <f t="shared" si="13"/>
        <v>0</v>
      </c>
      <c r="AF34" s="95">
        <v>47.800000000000004</v>
      </c>
      <c r="AG34" s="87">
        <f t="shared" si="14"/>
        <v>4.7800000000000002E-2</v>
      </c>
      <c r="AH34" s="95"/>
      <c r="AI34" s="87">
        <f t="shared" si="15"/>
        <v>0</v>
      </c>
      <c r="AJ34" s="95">
        <v>-0.28000000000000003</v>
      </c>
      <c r="AK34" s="87">
        <f t="shared" si="16"/>
        <v>-7.2800000000000002E-4</v>
      </c>
      <c r="AL34" s="95">
        <v>138.13</v>
      </c>
      <c r="AM34" s="87">
        <f t="shared" si="17"/>
        <v>0.27626000000000001</v>
      </c>
      <c r="AN34" s="95">
        <v>92.570000000000007</v>
      </c>
      <c r="AO34" s="87">
        <f t="shared" si="18"/>
        <v>2.5086470000000003</v>
      </c>
      <c r="AP34" s="95">
        <v>29.069999999999997</v>
      </c>
      <c r="AQ34" s="87">
        <f t="shared" si="19"/>
        <v>0.21511799999999998</v>
      </c>
      <c r="AR34" s="95"/>
      <c r="AS34" s="87">
        <f t="shared" si="20"/>
        <v>0</v>
      </c>
      <c r="AT34" s="95">
        <v>124.21999999999998</v>
      </c>
      <c r="AU34" s="87">
        <f t="shared" si="21"/>
        <v>0.67078799999999994</v>
      </c>
      <c r="AV34" s="95"/>
      <c r="AW34" s="87">
        <f t="shared" si="22"/>
        <v>0</v>
      </c>
      <c r="AX34" s="95"/>
      <c r="AY34" s="87">
        <f t="shared" si="23"/>
        <v>0</v>
      </c>
      <c r="AZ34" s="95"/>
      <c r="BA34" s="87">
        <f t="shared" si="24"/>
        <v>0</v>
      </c>
      <c r="BB34" s="95"/>
      <c r="BC34" s="87">
        <f t="shared" si="25"/>
        <v>0</v>
      </c>
      <c r="BD34" s="95"/>
      <c r="BE34" s="87">
        <f t="shared" si="26"/>
        <v>0</v>
      </c>
      <c r="BF34" s="95"/>
      <c r="BG34" s="87">
        <f t="shared" si="27"/>
        <v>0</v>
      </c>
      <c r="BH34" s="95"/>
      <c r="BI34" s="87">
        <f t="shared" si="28"/>
        <v>0</v>
      </c>
      <c r="BJ34" s="95">
        <v>143.79000000000002</v>
      </c>
      <c r="BK34" s="87">
        <f t="shared" si="29"/>
        <v>0.9346350000000001</v>
      </c>
      <c r="BL34" s="95">
        <v>269.85999999999996</v>
      </c>
      <c r="BM34" s="87">
        <f t="shared" si="30"/>
        <v>3.0494179999999993</v>
      </c>
      <c r="BN34" s="95"/>
      <c r="BO34" s="87">
        <f t="shared" si="31"/>
        <v>0</v>
      </c>
      <c r="BP34" s="95"/>
      <c r="BQ34" s="87">
        <f t="shared" si="32"/>
        <v>0</v>
      </c>
      <c r="BR34" s="95"/>
      <c r="BS34" s="87">
        <f t="shared" si="33"/>
        <v>0</v>
      </c>
      <c r="BT34" s="95">
        <v>2.35</v>
      </c>
      <c r="BU34" s="87">
        <f t="shared" si="34"/>
        <v>8.5540000000000005E-2</v>
      </c>
      <c r="BV34" s="95">
        <v>41600.58</v>
      </c>
      <c r="BW34" s="87">
        <f t="shared" si="35"/>
        <v>3128.3636160000001</v>
      </c>
      <c r="BX34" s="95">
        <v>1.8399999999999999</v>
      </c>
      <c r="BY34" s="87">
        <f t="shared" si="36"/>
        <v>2.6495999999999999E-2</v>
      </c>
      <c r="BZ34" s="95">
        <v>282.54000000000008</v>
      </c>
      <c r="CA34" s="87">
        <f t="shared" si="37"/>
        <v>4.7749260000000007</v>
      </c>
      <c r="CB34" s="95">
        <v>181.79</v>
      </c>
      <c r="CC34" s="87">
        <f t="shared" si="38"/>
        <v>0.45447499999999996</v>
      </c>
      <c r="CD34" s="95"/>
      <c r="CE34" s="87">
        <f t="shared" si="39"/>
        <v>0</v>
      </c>
      <c r="CF34" s="95">
        <v>41.64</v>
      </c>
      <c r="CG34" s="87">
        <f t="shared" si="40"/>
        <v>0.33312000000000003</v>
      </c>
      <c r="CH34" s="95">
        <v>60.889999999999993</v>
      </c>
      <c r="CI34" s="87">
        <f t="shared" si="41"/>
        <v>0.45058599999999999</v>
      </c>
      <c r="CJ34" s="95">
        <v>77.16</v>
      </c>
      <c r="CK34" s="87">
        <f t="shared" si="42"/>
        <v>1.89042</v>
      </c>
      <c r="CL34" s="95">
        <v>57.22</v>
      </c>
      <c r="CM34" s="87">
        <f t="shared" si="43"/>
        <v>2.0141439999999999</v>
      </c>
      <c r="CN34" s="95">
        <v>1.08</v>
      </c>
      <c r="CO34" s="87">
        <f t="shared" si="44"/>
        <v>3.3156000000000005E-2</v>
      </c>
      <c r="CP34" s="95">
        <v>1.5300000000000002</v>
      </c>
      <c r="CQ34" s="87">
        <f t="shared" si="45"/>
        <v>5.5080000000000007E-3</v>
      </c>
      <c r="CR34" s="95"/>
      <c r="CS34" s="87">
        <f t="shared" si="46"/>
        <v>0</v>
      </c>
      <c r="CT34" s="95"/>
      <c r="CU34" s="87">
        <f t="shared" si="47"/>
        <v>0</v>
      </c>
      <c r="CV34" s="95">
        <v>119.64999999999999</v>
      </c>
      <c r="CW34" s="87">
        <f t="shared" si="48"/>
        <v>1.8426099999999999</v>
      </c>
      <c r="CX34" s="95">
        <v>91.680000000000021</v>
      </c>
      <c r="CY34" s="87">
        <f t="shared" si="49"/>
        <v>0.82512000000000008</v>
      </c>
      <c r="CZ34" s="95">
        <v>7.0000000000000007E-2</v>
      </c>
      <c r="DA34" s="87">
        <f t="shared" si="50"/>
        <v>1.8200000000000001E-4</v>
      </c>
      <c r="DB34" s="95">
        <v>87.49</v>
      </c>
      <c r="DC34" s="87">
        <f t="shared" si="51"/>
        <v>0.53368899999999997</v>
      </c>
      <c r="DD34" s="95"/>
      <c r="DE34" s="87">
        <f t="shared" si="52"/>
        <v>0</v>
      </c>
      <c r="DF34" s="95">
        <v>1.75</v>
      </c>
      <c r="DG34" s="87">
        <f t="shared" si="53"/>
        <v>1.75E-3</v>
      </c>
      <c r="DH34" s="95">
        <v>111.53999999999999</v>
      </c>
      <c r="DI34" s="87">
        <f t="shared" si="54"/>
        <v>0.62462399999999996</v>
      </c>
      <c r="DJ34" s="95">
        <v>0.12000000000000001</v>
      </c>
      <c r="DK34" s="87">
        <f t="shared" si="55"/>
        <v>1.44E-4</v>
      </c>
      <c r="DL34" s="95">
        <v>31.929999999999996</v>
      </c>
      <c r="DM34" s="87">
        <f t="shared" si="56"/>
        <v>0.261826</v>
      </c>
      <c r="DN34" s="95">
        <v>69.11</v>
      </c>
      <c r="DO34" s="87">
        <f t="shared" si="57"/>
        <v>0.33863899999999997</v>
      </c>
      <c r="DP34" s="95">
        <v>244.76000000000005</v>
      </c>
      <c r="DQ34" s="87">
        <f t="shared" si="58"/>
        <v>0.88113600000000014</v>
      </c>
      <c r="DR34" s="95"/>
      <c r="DS34" s="87">
        <f t="shared" si="59"/>
        <v>0</v>
      </c>
      <c r="DT34" s="95"/>
      <c r="DU34" s="87">
        <f t="shared" si="60"/>
        <v>0</v>
      </c>
      <c r="DV34" s="89">
        <f t="shared" si="61"/>
        <v>3193.2737610000113</v>
      </c>
      <c r="DW34" s="90">
        <f t="shared" si="0"/>
        <v>1.0291062348257178E-3</v>
      </c>
      <c r="DX34" s="90">
        <f t="shared" si="62"/>
        <v>8.4427875505101863E-4</v>
      </c>
      <c r="DY34" s="89"/>
      <c r="DZ34" s="91">
        <f t="shared" si="63"/>
        <v>8.0000000000000004E-4</v>
      </c>
      <c r="EA34" s="96">
        <v>45771.450000000012</v>
      </c>
    </row>
    <row r="35" spans="1:131">
      <c r="A35" s="93" t="s">
        <v>40</v>
      </c>
      <c r="B35" s="94">
        <v>715.43000000000006</v>
      </c>
      <c r="C35" s="87">
        <f t="shared" si="1"/>
        <v>11.589966</v>
      </c>
      <c r="D35" s="95">
        <v>86.149999999999991</v>
      </c>
      <c r="E35" s="87">
        <f t="shared" si="1"/>
        <v>0.27567999999999998</v>
      </c>
      <c r="F35" s="95">
        <v>2477.36</v>
      </c>
      <c r="G35" s="87">
        <f t="shared" si="2"/>
        <v>71.595703999999998</v>
      </c>
      <c r="H35" s="95"/>
      <c r="I35" s="87">
        <f t="shared" si="3"/>
        <v>0</v>
      </c>
      <c r="J35" s="95">
        <v>2263.6400000000003</v>
      </c>
      <c r="K35" s="87">
        <f t="shared" si="4"/>
        <v>88.961052000000024</v>
      </c>
      <c r="L35" s="95"/>
      <c r="M35" s="87">
        <f t="shared" si="5"/>
        <v>0</v>
      </c>
      <c r="N35" s="95">
        <v>32.909999999999997</v>
      </c>
      <c r="O35" s="87">
        <f t="shared" si="6"/>
        <v>0.11189399999999998</v>
      </c>
      <c r="P35" s="95">
        <v>433.66</v>
      </c>
      <c r="Q35" s="87">
        <f t="shared" si="7"/>
        <v>1.5611760000000001</v>
      </c>
      <c r="R35" s="95">
        <v>163.97</v>
      </c>
      <c r="S35" s="87">
        <f t="shared" si="8"/>
        <v>0.21316099999999999</v>
      </c>
      <c r="T35" s="95">
        <v>-1.0000000000000092E-2</v>
      </c>
      <c r="U35" s="87">
        <f t="shared" si="9"/>
        <v>-2.2100000000000207E-4</v>
      </c>
      <c r="V35" s="95">
        <v>27962.85</v>
      </c>
      <c r="W35" s="87">
        <f t="shared" si="10"/>
        <v>464.18331000000001</v>
      </c>
      <c r="X35" s="95">
        <v>948.19</v>
      </c>
      <c r="Y35" s="87">
        <f t="shared" si="11"/>
        <v>2.5601130000000003</v>
      </c>
      <c r="Z35" s="95"/>
      <c r="AA35" s="87">
        <f t="shared" si="64"/>
        <v>0</v>
      </c>
      <c r="AB35" s="95">
        <v>0.72</v>
      </c>
      <c r="AC35" s="87">
        <f t="shared" si="64"/>
        <v>2.3040000000000001E-3</v>
      </c>
      <c r="AD35" s="95"/>
      <c r="AE35" s="87">
        <f t="shared" si="13"/>
        <v>0</v>
      </c>
      <c r="AF35" s="95">
        <v>210.09</v>
      </c>
      <c r="AG35" s="87">
        <f t="shared" si="14"/>
        <v>0.21009</v>
      </c>
      <c r="AH35" s="95">
        <v>212.24</v>
      </c>
      <c r="AI35" s="87">
        <f t="shared" si="15"/>
        <v>2.9713600000000002</v>
      </c>
      <c r="AJ35" s="95">
        <v>-37.670000000000009</v>
      </c>
      <c r="AK35" s="87">
        <f t="shared" si="16"/>
        <v>-9.7942000000000015E-2</v>
      </c>
      <c r="AL35" s="95">
        <v>419.83</v>
      </c>
      <c r="AM35" s="87">
        <f t="shared" si="17"/>
        <v>0.83965999999999996</v>
      </c>
      <c r="AN35" s="95">
        <v>303.33</v>
      </c>
      <c r="AO35" s="87">
        <f t="shared" si="18"/>
        <v>8.220243</v>
      </c>
      <c r="AP35" s="95">
        <v>81.760000000000019</v>
      </c>
      <c r="AQ35" s="87">
        <f t="shared" si="19"/>
        <v>0.60502400000000012</v>
      </c>
      <c r="AR35" s="95"/>
      <c r="AS35" s="87">
        <f t="shared" si="20"/>
        <v>0</v>
      </c>
      <c r="AT35" s="95">
        <v>111.00000000000001</v>
      </c>
      <c r="AU35" s="87">
        <f t="shared" si="21"/>
        <v>0.59940000000000015</v>
      </c>
      <c r="AV35" s="95"/>
      <c r="AW35" s="87">
        <f t="shared" si="22"/>
        <v>0</v>
      </c>
      <c r="AX35" s="95"/>
      <c r="AY35" s="87">
        <f t="shared" si="23"/>
        <v>0</v>
      </c>
      <c r="AZ35" s="95"/>
      <c r="BA35" s="87">
        <f t="shared" si="24"/>
        <v>0</v>
      </c>
      <c r="BB35" s="95"/>
      <c r="BC35" s="87">
        <f t="shared" si="25"/>
        <v>0</v>
      </c>
      <c r="BD35" s="95"/>
      <c r="BE35" s="87">
        <f t="shared" si="26"/>
        <v>0</v>
      </c>
      <c r="BF35" s="95"/>
      <c r="BG35" s="87">
        <f t="shared" si="27"/>
        <v>0</v>
      </c>
      <c r="BH35" s="95"/>
      <c r="BI35" s="87">
        <f t="shared" si="28"/>
        <v>0</v>
      </c>
      <c r="BJ35" s="95">
        <v>353.16999999999996</v>
      </c>
      <c r="BK35" s="87">
        <f t="shared" si="29"/>
        <v>2.2956049999999997</v>
      </c>
      <c r="BL35" s="95">
        <v>727.92999999999984</v>
      </c>
      <c r="BM35" s="87">
        <f t="shared" si="30"/>
        <v>8.2256089999999968</v>
      </c>
      <c r="BN35" s="95"/>
      <c r="BO35" s="87">
        <f t="shared" si="31"/>
        <v>0</v>
      </c>
      <c r="BP35" s="95"/>
      <c r="BQ35" s="87">
        <f t="shared" si="32"/>
        <v>0</v>
      </c>
      <c r="BR35" s="95"/>
      <c r="BS35" s="87">
        <f t="shared" si="33"/>
        <v>0</v>
      </c>
      <c r="BT35" s="95">
        <v>70633.970000000016</v>
      </c>
      <c r="BU35" s="87">
        <f t="shared" si="34"/>
        <v>2571.0765080000006</v>
      </c>
      <c r="BV35" s="95">
        <v>100.17</v>
      </c>
      <c r="BW35" s="87">
        <f t="shared" si="35"/>
        <v>7.5327840000000004</v>
      </c>
      <c r="BX35" s="95">
        <v>8.1999999999999993</v>
      </c>
      <c r="BY35" s="87">
        <f t="shared" si="36"/>
        <v>0.11807999999999999</v>
      </c>
      <c r="BZ35" s="95">
        <v>874.86999999999989</v>
      </c>
      <c r="CA35" s="87">
        <f t="shared" si="37"/>
        <v>14.785302999999997</v>
      </c>
      <c r="CB35" s="95">
        <v>413.55999999999995</v>
      </c>
      <c r="CC35" s="87">
        <f t="shared" si="38"/>
        <v>1.0338999999999998</v>
      </c>
      <c r="CD35" s="95"/>
      <c r="CE35" s="87">
        <f t="shared" si="39"/>
        <v>0</v>
      </c>
      <c r="CF35" s="95">
        <v>123.5</v>
      </c>
      <c r="CG35" s="87">
        <f t="shared" si="40"/>
        <v>0.98799999999999999</v>
      </c>
      <c r="CH35" s="95">
        <v>997.8599999999999</v>
      </c>
      <c r="CI35" s="87">
        <f t="shared" si="41"/>
        <v>7.3841639999999993</v>
      </c>
      <c r="CJ35" s="95">
        <v>232.25000000000003</v>
      </c>
      <c r="CK35" s="87">
        <f t="shared" si="42"/>
        <v>5.690125000000001</v>
      </c>
      <c r="CL35" s="95">
        <v>3827.39</v>
      </c>
      <c r="CM35" s="87">
        <f t="shared" si="43"/>
        <v>134.72412800000001</v>
      </c>
      <c r="CN35" s="95">
        <v>3.34</v>
      </c>
      <c r="CO35" s="87">
        <f t="shared" si="44"/>
        <v>0.102538</v>
      </c>
      <c r="CP35" s="95">
        <v>3.6000000000000005</v>
      </c>
      <c r="CQ35" s="87">
        <f t="shared" si="45"/>
        <v>1.2960000000000001E-2</v>
      </c>
      <c r="CR35" s="95"/>
      <c r="CS35" s="87">
        <f t="shared" si="46"/>
        <v>0</v>
      </c>
      <c r="CT35" s="95"/>
      <c r="CU35" s="87">
        <f t="shared" si="47"/>
        <v>0</v>
      </c>
      <c r="CV35" s="95">
        <v>252.87999999999994</v>
      </c>
      <c r="CW35" s="87">
        <f t="shared" si="48"/>
        <v>3.8943519999999991</v>
      </c>
      <c r="CX35" s="95">
        <v>177.93999999999997</v>
      </c>
      <c r="CY35" s="87">
        <f t="shared" si="49"/>
        <v>1.6014599999999997</v>
      </c>
      <c r="CZ35" s="95">
        <v>4.9999999999999996E-2</v>
      </c>
      <c r="DA35" s="87">
        <f t="shared" si="50"/>
        <v>1.2999999999999999E-4</v>
      </c>
      <c r="DB35" s="95">
        <v>204.11999999999998</v>
      </c>
      <c r="DC35" s="87">
        <f t="shared" si="51"/>
        <v>1.2451319999999999</v>
      </c>
      <c r="DD35" s="95"/>
      <c r="DE35" s="87">
        <f t="shared" si="52"/>
        <v>0</v>
      </c>
      <c r="DF35" s="95">
        <v>5.7</v>
      </c>
      <c r="DG35" s="87">
        <f t="shared" si="53"/>
        <v>5.7000000000000002E-3</v>
      </c>
      <c r="DH35" s="95">
        <v>252.55</v>
      </c>
      <c r="DI35" s="87">
        <f t="shared" si="54"/>
        <v>1.41428</v>
      </c>
      <c r="DJ35" s="95">
        <v>2372.81</v>
      </c>
      <c r="DK35" s="87">
        <f t="shared" si="55"/>
        <v>2.8473719999999996</v>
      </c>
      <c r="DL35" s="95">
        <v>96.34</v>
      </c>
      <c r="DM35" s="87">
        <f t="shared" si="56"/>
        <v>0.78998800000000013</v>
      </c>
      <c r="DN35" s="95">
        <v>122.22999999999999</v>
      </c>
      <c r="DO35" s="87">
        <f t="shared" si="57"/>
        <v>0.59892699999999988</v>
      </c>
      <c r="DP35" s="95">
        <v>738.81999999999982</v>
      </c>
      <c r="DQ35" s="87">
        <f t="shared" si="58"/>
        <v>2.6597519999999992</v>
      </c>
      <c r="DR35" s="95"/>
      <c r="DS35" s="87">
        <f t="shared" si="59"/>
        <v>0</v>
      </c>
      <c r="DT35" s="95"/>
      <c r="DU35" s="87">
        <f t="shared" si="60"/>
        <v>0</v>
      </c>
      <c r="DV35" s="89">
        <f t="shared" si="61"/>
        <v>3423.4287709999917</v>
      </c>
      <c r="DW35" s="90">
        <f t="shared" si="0"/>
        <v>1.1032790034308064E-3</v>
      </c>
      <c r="DX35" s="90">
        <f t="shared" si="62"/>
        <v>9.0513009441463331E-4</v>
      </c>
      <c r="DY35" s="89"/>
      <c r="DZ35" s="91">
        <f t="shared" si="63"/>
        <v>8.9999999999999998E-4</v>
      </c>
      <c r="EA35" s="96">
        <v>118908.70000000001</v>
      </c>
    </row>
    <row r="36" spans="1:131">
      <c r="A36" s="93" t="s">
        <v>132</v>
      </c>
      <c r="B36" s="94">
        <v>1.6600000000000001</v>
      </c>
      <c r="C36" s="98">
        <f t="shared" si="1"/>
        <v>2.6891999999999999E-2</v>
      </c>
      <c r="D36" s="95">
        <v>0.08</v>
      </c>
      <c r="E36" s="98">
        <f t="shared" si="1"/>
        <v>2.5600000000000004E-4</v>
      </c>
      <c r="F36" s="95">
        <v>14.81</v>
      </c>
      <c r="G36" s="98">
        <f t="shared" si="2"/>
        <v>0.42800899999999997</v>
      </c>
      <c r="H36" s="95"/>
      <c r="I36" s="98">
        <f t="shared" si="3"/>
        <v>0</v>
      </c>
      <c r="J36" s="95">
        <v>9.0500000000000007</v>
      </c>
      <c r="K36" s="98">
        <f t="shared" si="4"/>
        <v>0.35566500000000006</v>
      </c>
      <c r="L36" s="95"/>
      <c r="M36" s="98">
        <f t="shared" si="5"/>
        <v>0</v>
      </c>
      <c r="N36" s="95">
        <v>-0.03</v>
      </c>
      <c r="O36" s="98">
        <f t="shared" si="6"/>
        <v>-1.0199999999999999E-4</v>
      </c>
      <c r="P36" s="95">
        <v>9.69</v>
      </c>
      <c r="Q36" s="98">
        <f t="shared" si="7"/>
        <v>3.4883999999999998E-2</v>
      </c>
      <c r="R36" s="95"/>
      <c r="S36" s="98">
        <f t="shared" si="8"/>
        <v>0</v>
      </c>
      <c r="T36" s="95"/>
      <c r="U36" s="98">
        <f t="shared" si="9"/>
        <v>0</v>
      </c>
      <c r="V36" s="95">
        <v>0.13</v>
      </c>
      <c r="W36" s="98">
        <f t="shared" si="10"/>
        <v>2.1580000000000002E-3</v>
      </c>
      <c r="X36" s="95">
        <v>20.709999999999997</v>
      </c>
      <c r="Y36" s="98">
        <f t="shared" si="11"/>
        <v>5.5916999999999994E-2</v>
      </c>
      <c r="Z36" s="95"/>
      <c r="AA36" s="98">
        <f t="shared" si="64"/>
        <v>0</v>
      </c>
      <c r="AB36" s="95"/>
      <c r="AC36" s="98">
        <f t="shared" si="64"/>
        <v>0</v>
      </c>
      <c r="AD36" s="95"/>
      <c r="AE36" s="98">
        <f t="shared" si="13"/>
        <v>0</v>
      </c>
      <c r="AF36" s="95">
        <v>0.37</v>
      </c>
      <c r="AG36" s="98">
        <f t="shared" si="14"/>
        <v>3.6999999999999999E-4</v>
      </c>
      <c r="AH36" s="95">
        <v>8.93</v>
      </c>
      <c r="AI36" s="98">
        <f t="shared" si="15"/>
        <v>0.12501999999999999</v>
      </c>
      <c r="AJ36" s="95">
        <v>-1.2899999999999998</v>
      </c>
      <c r="AK36" s="98">
        <f t="shared" si="16"/>
        <v>-3.3539999999999993E-3</v>
      </c>
      <c r="AL36" s="95">
        <v>1.25</v>
      </c>
      <c r="AM36" s="98">
        <f t="shared" si="17"/>
        <v>2.5000000000000001E-3</v>
      </c>
      <c r="AN36" s="95">
        <v>0.5</v>
      </c>
      <c r="AO36" s="98">
        <f t="shared" si="18"/>
        <v>1.355E-2</v>
      </c>
      <c r="AP36" s="95">
        <v>0.19</v>
      </c>
      <c r="AQ36" s="98">
        <f t="shared" si="19"/>
        <v>1.4060000000000001E-3</v>
      </c>
      <c r="AR36" s="95"/>
      <c r="AS36" s="98">
        <f t="shared" si="20"/>
        <v>0</v>
      </c>
      <c r="AT36" s="95"/>
      <c r="AU36" s="98">
        <f t="shared" si="21"/>
        <v>0</v>
      </c>
      <c r="AV36" s="95"/>
      <c r="AW36" s="98">
        <f t="shared" si="22"/>
        <v>0</v>
      </c>
      <c r="AX36" s="95"/>
      <c r="AY36" s="98">
        <f t="shared" si="23"/>
        <v>0</v>
      </c>
      <c r="AZ36" s="95"/>
      <c r="BA36" s="98">
        <f t="shared" si="24"/>
        <v>0</v>
      </c>
      <c r="BB36" s="95"/>
      <c r="BC36" s="98">
        <f t="shared" si="25"/>
        <v>0</v>
      </c>
      <c r="BD36" s="95"/>
      <c r="BE36" s="98">
        <f t="shared" si="26"/>
        <v>0</v>
      </c>
      <c r="BF36" s="95"/>
      <c r="BG36" s="98">
        <f t="shared" si="27"/>
        <v>0</v>
      </c>
      <c r="BH36" s="95"/>
      <c r="BI36" s="98">
        <f t="shared" si="28"/>
        <v>0</v>
      </c>
      <c r="BJ36" s="95">
        <v>0.14000000000000001</v>
      </c>
      <c r="BK36" s="98">
        <f t="shared" si="29"/>
        <v>9.1E-4</v>
      </c>
      <c r="BL36" s="95">
        <v>1.38</v>
      </c>
      <c r="BM36" s="98">
        <f t="shared" si="30"/>
        <v>1.5593999999999998E-2</v>
      </c>
      <c r="BN36" s="95"/>
      <c r="BO36" s="98">
        <f t="shared" si="31"/>
        <v>0</v>
      </c>
      <c r="BP36" s="95"/>
      <c r="BQ36" s="98">
        <f t="shared" si="32"/>
        <v>0</v>
      </c>
      <c r="BR36" s="95"/>
      <c r="BS36" s="98">
        <f t="shared" si="33"/>
        <v>0</v>
      </c>
      <c r="BT36" s="95">
        <v>196.42000000000002</v>
      </c>
      <c r="BU36" s="98">
        <f t="shared" si="34"/>
        <v>7.1496880000000012</v>
      </c>
      <c r="BV36" s="95"/>
      <c r="BW36" s="98">
        <f t="shared" si="35"/>
        <v>0</v>
      </c>
      <c r="BX36" s="95">
        <v>7.0000000000000007E-2</v>
      </c>
      <c r="BY36" s="98">
        <f t="shared" si="36"/>
        <v>1.008E-3</v>
      </c>
      <c r="BZ36" s="95">
        <v>1.83</v>
      </c>
      <c r="CA36" s="98">
        <f t="shared" si="37"/>
        <v>3.0927E-2</v>
      </c>
      <c r="CB36" s="95">
        <v>0.02</v>
      </c>
      <c r="CC36" s="98">
        <f t="shared" si="38"/>
        <v>5.0000000000000002E-5</v>
      </c>
      <c r="CD36" s="95"/>
      <c r="CE36" s="98">
        <f t="shared" si="39"/>
        <v>0</v>
      </c>
      <c r="CF36" s="95">
        <v>0.18</v>
      </c>
      <c r="CG36" s="98">
        <f t="shared" si="40"/>
        <v>1.4399999999999999E-3</v>
      </c>
      <c r="CH36" s="95">
        <v>25.89</v>
      </c>
      <c r="CI36" s="98">
        <f t="shared" si="41"/>
        <v>0.19158600000000001</v>
      </c>
      <c r="CJ36" s="95">
        <v>0.5</v>
      </c>
      <c r="CK36" s="98">
        <f t="shared" si="42"/>
        <v>1.225E-2</v>
      </c>
      <c r="CL36" s="95">
        <v>133.26</v>
      </c>
      <c r="CM36" s="98">
        <f t="shared" si="43"/>
        <v>4.6907519999999998</v>
      </c>
      <c r="CN36" s="95"/>
      <c r="CO36" s="98">
        <f t="shared" si="44"/>
        <v>0</v>
      </c>
      <c r="CP36" s="95"/>
      <c r="CQ36" s="98">
        <f t="shared" si="45"/>
        <v>0</v>
      </c>
      <c r="CR36" s="95"/>
      <c r="CS36" s="98">
        <f t="shared" si="46"/>
        <v>0</v>
      </c>
      <c r="CT36" s="95"/>
      <c r="CU36" s="98">
        <f t="shared" si="47"/>
        <v>0</v>
      </c>
      <c r="CV36" s="95"/>
      <c r="CW36" s="98">
        <f t="shared" si="48"/>
        <v>0</v>
      </c>
      <c r="CX36" s="95"/>
      <c r="CY36" s="98">
        <f t="shared" si="49"/>
        <v>0</v>
      </c>
      <c r="CZ36" s="95"/>
      <c r="DA36" s="98">
        <f t="shared" si="50"/>
        <v>0</v>
      </c>
      <c r="DB36" s="95"/>
      <c r="DC36" s="98">
        <f t="shared" si="51"/>
        <v>0</v>
      </c>
      <c r="DD36" s="95"/>
      <c r="DE36" s="98">
        <f t="shared" si="52"/>
        <v>0</v>
      </c>
      <c r="DF36" s="95"/>
      <c r="DG36" s="98">
        <f t="shared" si="53"/>
        <v>0</v>
      </c>
      <c r="DH36" s="95"/>
      <c r="DI36" s="98">
        <f t="shared" si="54"/>
        <v>0</v>
      </c>
      <c r="DJ36" s="95">
        <v>75.53</v>
      </c>
      <c r="DK36" s="98">
        <f t="shared" si="55"/>
        <v>9.0635999999999994E-2</v>
      </c>
      <c r="DL36" s="95">
        <v>0.25</v>
      </c>
      <c r="DM36" s="98">
        <f t="shared" si="56"/>
        <v>2.0500000000000002E-3</v>
      </c>
      <c r="DN36" s="95"/>
      <c r="DO36" s="98">
        <f t="shared" si="57"/>
        <v>0</v>
      </c>
      <c r="DP36" s="95">
        <v>0.1</v>
      </c>
      <c r="DQ36" s="98">
        <f t="shared" si="58"/>
        <v>3.6000000000000002E-4</v>
      </c>
      <c r="DR36" s="95"/>
      <c r="DS36" s="98">
        <f t="shared" si="59"/>
        <v>0</v>
      </c>
      <c r="DT36" s="95"/>
      <c r="DU36" s="98">
        <f t="shared" si="60"/>
        <v>0</v>
      </c>
      <c r="DV36" s="89">
        <f t="shared" si="61"/>
        <v>13.230421999999976</v>
      </c>
      <c r="DW36" s="90">
        <f t="shared" si="0"/>
        <v>4.2638091152295881E-6</v>
      </c>
      <c r="DX36" s="90">
        <f t="shared" si="62"/>
        <v>3.4980289981343531E-6</v>
      </c>
      <c r="DY36" s="89"/>
      <c r="DZ36" s="91">
        <f t="shared" si="63"/>
        <v>0</v>
      </c>
      <c r="EA36" s="96">
        <v>501.62</v>
      </c>
    </row>
    <row r="37" spans="1:131" ht="14.4">
      <c r="A37" s="99" t="s">
        <v>128</v>
      </c>
      <c r="B37" s="100">
        <v>3195994.13</v>
      </c>
      <c r="C37" s="101">
        <f>SUM(C5:C36)</f>
        <v>51743.008655999969</v>
      </c>
      <c r="D37" s="102">
        <v>1583942.4899999998</v>
      </c>
      <c r="E37" s="101">
        <f>SUM(E5:E36)</f>
        <v>5067.842208</v>
      </c>
      <c r="F37" s="102">
        <v>14050458.709999999</v>
      </c>
      <c r="G37" s="101">
        <f>SUM(G5:G36)</f>
        <v>404841.53059399995</v>
      </c>
      <c r="H37" s="102">
        <v>963005.86</v>
      </c>
      <c r="I37" s="101">
        <f>SUM(I5:I36)</f>
        <v>3852.0234399999995</v>
      </c>
      <c r="J37" s="102">
        <v>4477516.3000000017</v>
      </c>
      <c r="K37" s="101">
        <f>SUM(K5:K36)</f>
        <v>174935.98506900005</v>
      </c>
      <c r="L37" s="102">
        <v>846267.66999999993</v>
      </c>
      <c r="M37" s="101">
        <f>SUM(M5:M36)</f>
        <v>2284.9227090000004</v>
      </c>
      <c r="N37" s="102">
        <v>1001753.92</v>
      </c>
      <c r="O37" s="101">
        <f>SUM(O5:O36)</f>
        <v>3405.9308580000011</v>
      </c>
      <c r="P37" s="102">
        <v>1198299.9200000002</v>
      </c>
      <c r="Q37" s="101">
        <f>SUM(Q5:Q36)</f>
        <v>4311.6346080000012</v>
      </c>
      <c r="R37" s="102">
        <v>1085595.2499999998</v>
      </c>
      <c r="S37" s="101">
        <f>SUM(S5:S36)</f>
        <v>1410.5260389999996</v>
      </c>
      <c r="T37" s="102">
        <v>3924296.1700000009</v>
      </c>
      <c r="U37" s="101">
        <f>SUM(U5:U36)</f>
        <v>86726.789110000012</v>
      </c>
      <c r="V37" s="102">
        <v>4647090.2200000007</v>
      </c>
      <c r="W37" s="101">
        <f>SUM(W5:W36)</f>
        <v>77109.193358000004</v>
      </c>
      <c r="X37" s="102">
        <v>865597.41000000038</v>
      </c>
      <c r="Y37" s="101">
        <f>SUM(Y5:Y36)</f>
        <v>2336.1384960000005</v>
      </c>
      <c r="Z37" s="102">
        <v>8826334.1699999981</v>
      </c>
      <c r="AA37" s="101">
        <f>SUM(AA5:AA36)</f>
        <v>870276.54916199984</v>
      </c>
      <c r="AB37" s="102">
        <v>2495895.6199999982</v>
      </c>
      <c r="AC37" s="101">
        <f>SUM(AC5:AC36)</f>
        <v>7986.8594559999983</v>
      </c>
      <c r="AD37" s="102">
        <v>1739572.8000000003</v>
      </c>
      <c r="AE37" s="101">
        <f>SUM(AE5:AE36)</f>
        <v>12003.052319999999</v>
      </c>
      <c r="AF37" s="102">
        <v>1296811.2699999996</v>
      </c>
      <c r="AG37" s="101">
        <f>SUM(AG5:AG36)</f>
        <v>1296.5861600000003</v>
      </c>
      <c r="AH37" s="102">
        <v>2324270.2199999997</v>
      </c>
      <c r="AI37" s="101">
        <f>SUM(AI5:AI36)</f>
        <v>32539.065159999998</v>
      </c>
      <c r="AJ37" s="102">
        <v>718333.91999999981</v>
      </c>
      <c r="AK37" s="101">
        <f>SUM(AK5:AK36)</f>
        <v>1867.69427</v>
      </c>
      <c r="AL37" s="102">
        <v>3440772.8</v>
      </c>
      <c r="AM37" s="101">
        <f>SUM(AM5:AM36)</f>
        <v>6880.582339999999</v>
      </c>
      <c r="AN37" s="102">
        <v>2424874.2199999997</v>
      </c>
      <c r="AO37" s="101">
        <f>SUM(AO5:AO36)</f>
        <v>65705.107169999988</v>
      </c>
      <c r="AP37" s="102">
        <v>933092.92</v>
      </c>
      <c r="AQ37" s="101">
        <f>SUM(AQ5:AQ36)</f>
        <v>6904.1035039999988</v>
      </c>
      <c r="AR37" s="102">
        <v>830105.33000000007</v>
      </c>
      <c r="AS37" s="101">
        <f>SUM(AS5:AS36)</f>
        <v>1079.136929</v>
      </c>
      <c r="AT37" s="102">
        <v>375171.00999999995</v>
      </c>
      <c r="AU37" s="101">
        <f>SUM(AU5:AU36)</f>
        <v>2024.9692739999998</v>
      </c>
      <c r="AV37" s="102">
        <v>306497.4599999999</v>
      </c>
      <c r="AW37" s="101">
        <f>SUM(AW5:AW36)</f>
        <v>306.49745999999993</v>
      </c>
      <c r="AX37" s="102">
        <v>1524169.8399999999</v>
      </c>
      <c r="AY37" s="101">
        <f>SUM(AY5:AY36)</f>
        <v>6401.5133280000009</v>
      </c>
      <c r="AZ37" s="102">
        <v>952382.79999999993</v>
      </c>
      <c r="BA37" s="101">
        <f>SUM(BA5:BA36)</f>
        <v>5428.5819599999995</v>
      </c>
      <c r="BB37" s="102">
        <v>1563258.3100000003</v>
      </c>
      <c r="BC37" s="101">
        <f>SUM(BC5:BC36)</f>
        <v>19853.380537000005</v>
      </c>
      <c r="BD37" s="102">
        <v>7826004.5300000003</v>
      </c>
      <c r="BE37" s="101">
        <f>SUM(BE5:BE36)</f>
        <v>57129.833068999993</v>
      </c>
      <c r="BF37" s="102">
        <v>1185215.3899999999</v>
      </c>
      <c r="BG37" s="101">
        <f>SUM(BG5:BG36)</f>
        <v>20504.226247000002</v>
      </c>
      <c r="BH37" s="102">
        <v>2107617.2400000002</v>
      </c>
      <c r="BI37" s="101">
        <f>SUM(BI5:BI36)</f>
        <v>2318.3789640000005</v>
      </c>
      <c r="BJ37" s="102">
        <v>1165962.9200000004</v>
      </c>
      <c r="BK37" s="101">
        <f>SUM(BK5:BK36)</f>
        <v>7573.5994099999971</v>
      </c>
      <c r="BL37" s="102">
        <v>1622571.0000000005</v>
      </c>
      <c r="BM37" s="101">
        <f>SUM(BM5:BM36)</f>
        <v>18321.121660000001</v>
      </c>
      <c r="BN37" s="102">
        <v>662839.09</v>
      </c>
      <c r="BO37" s="101">
        <f>SUM(BO5:BO36)</f>
        <v>14052.188708</v>
      </c>
      <c r="BP37" s="102">
        <v>1908200.0700000003</v>
      </c>
      <c r="BQ37" s="101">
        <f>SUM(BQ5:BQ36)</f>
        <v>52857.141939000008</v>
      </c>
      <c r="BR37" s="102">
        <v>1013722.48</v>
      </c>
      <c r="BS37" s="101">
        <f>SUM(BS5:BS36)</f>
        <v>26965.017968</v>
      </c>
      <c r="BT37" s="102">
        <v>3580926.2799999984</v>
      </c>
      <c r="BU37" s="101">
        <f>SUM(BU5:BU36)</f>
        <v>130239.63862000001</v>
      </c>
      <c r="BV37" s="102">
        <v>3999271.9999999995</v>
      </c>
      <c r="BW37" s="101">
        <f>SUM(BW5:BW36)</f>
        <v>300744.23243200005</v>
      </c>
      <c r="BX37" s="102">
        <v>2399254.6300000004</v>
      </c>
      <c r="BY37" s="101">
        <f>SUM(BY5:BY36)</f>
        <v>34549.123103999998</v>
      </c>
      <c r="BZ37" s="102">
        <v>1946541.07</v>
      </c>
      <c r="CA37" s="101">
        <f>SUM(CA5:CA36)</f>
        <v>32538.233325000008</v>
      </c>
      <c r="CB37" s="102">
        <v>2000390.44</v>
      </c>
      <c r="CC37" s="101">
        <f>SUM(CC5:CC36)</f>
        <v>4997.9579499999982</v>
      </c>
      <c r="CD37" s="102">
        <v>384315.53</v>
      </c>
      <c r="CE37" s="101">
        <f>SUM(CE5:CE36)</f>
        <v>922.35727199999997</v>
      </c>
      <c r="CF37" s="102">
        <v>1234945.8</v>
      </c>
      <c r="CG37" s="101">
        <f>SUM(CG5:CG36)</f>
        <v>9878.0311199999996</v>
      </c>
      <c r="CH37" s="102">
        <v>948576.40000000014</v>
      </c>
      <c r="CI37" s="101">
        <f>SUM(CI5:CI36)</f>
        <v>7017.0016780000005</v>
      </c>
      <c r="CJ37" s="102">
        <v>2405499.1300000004</v>
      </c>
      <c r="CK37" s="101">
        <f>SUM(CK5:CK36)</f>
        <v>58927.093014999999</v>
      </c>
      <c r="CL37" s="102">
        <v>5031807.4799999995</v>
      </c>
      <c r="CM37" s="101">
        <f>SUM(CM5:CM36)</f>
        <v>177079.99795200001</v>
      </c>
      <c r="CN37" s="102">
        <v>2555819.77</v>
      </c>
      <c r="CO37" s="101">
        <f>SUM(CO5:CO36)</f>
        <v>78463.495019000024</v>
      </c>
      <c r="CP37" s="102">
        <v>1090129.31</v>
      </c>
      <c r="CQ37" s="101">
        <f>SUM(CQ5:CQ36)</f>
        <v>3822.5445480000003</v>
      </c>
      <c r="CR37" s="102">
        <v>2430449.12</v>
      </c>
      <c r="CS37" s="101">
        <f>SUM(CS5:CS36)</f>
        <v>108641.07566399999</v>
      </c>
      <c r="CT37" s="102">
        <v>4570589.959999999</v>
      </c>
      <c r="CU37" s="101">
        <f>SUM(CU5:CU36)</f>
        <v>4570.5899600000002</v>
      </c>
      <c r="CV37" s="102">
        <v>1334132.3299999994</v>
      </c>
      <c r="CW37" s="101">
        <f>SUM(CW5:CW36)</f>
        <v>20532.997562000008</v>
      </c>
      <c r="CX37" s="102">
        <v>1200049.1099999996</v>
      </c>
      <c r="CY37" s="101">
        <f>SUM(CY5:CY36)</f>
        <v>10794.451499999996</v>
      </c>
      <c r="CZ37" s="102">
        <v>972827.7200000002</v>
      </c>
      <c r="DA37" s="101">
        <f>SUM(DA5:DA36)</f>
        <v>2529.3506420000008</v>
      </c>
      <c r="DB37" s="102">
        <v>922319.50999999989</v>
      </c>
      <c r="DC37" s="101">
        <f>SUM(DC5:DC36)</f>
        <v>5622.7105630000015</v>
      </c>
      <c r="DD37" s="102">
        <v>1269720.29</v>
      </c>
      <c r="DE37" s="101">
        <f>SUM(DE5:DE36)</f>
        <v>634.84422499999994</v>
      </c>
      <c r="DF37" s="102">
        <v>2167730.83</v>
      </c>
      <c r="DG37" s="101">
        <f>SUM(DG5:DG36)</f>
        <v>2167.7216000000003</v>
      </c>
      <c r="DH37" s="102">
        <v>1216775.2300000002</v>
      </c>
      <c r="DI37" s="101">
        <f>SUM(DI5:DI36)</f>
        <v>6809.7093679999989</v>
      </c>
      <c r="DJ37" s="102">
        <v>1004268.46</v>
      </c>
      <c r="DK37" s="101">
        <f>SUM(DK5:DK36)</f>
        <v>1204.4328599999997</v>
      </c>
      <c r="DL37" s="102">
        <v>3205490.1999999997</v>
      </c>
      <c r="DM37" s="101">
        <f>SUM(DM5:DM36)</f>
        <v>26284.105258000003</v>
      </c>
      <c r="DN37" s="102">
        <v>858113.54</v>
      </c>
      <c r="DO37" s="101">
        <f>SUM(DO5:DO36)</f>
        <v>4202.6181329999999</v>
      </c>
      <c r="DP37" s="102">
        <v>2986253.8199999984</v>
      </c>
      <c r="DQ37" s="101">
        <f>SUM(DQ5:DQ36)</f>
        <v>10744.8426</v>
      </c>
      <c r="DR37" s="102">
        <v>275946.84000000003</v>
      </c>
      <c r="DS37" s="101">
        <f>SUM(DS5:DS36)</f>
        <v>634.67773199999999</v>
      </c>
      <c r="DT37" s="102">
        <v>103781.43</v>
      </c>
      <c r="DU37" s="101">
        <f t="shared" ref="DU37:DZ37" si="65">SUM(DU5:DU36)</f>
        <v>103.78143</v>
      </c>
      <c r="DV37" s="103">
        <f t="shared" si="65"/>
        <v>3102958.3272720156</v>
      </c>
      <c r="DW37" s="104">
        <f t="shared" si="65"/>
        <v>1.0000000000000002</v>
      </c>
      <c r="DX37" s="104">
        <f t="shared" si="65"/>
        <v>0.82039999999999969</v>
      </c>
      <c r="DY37" s="104">
        <f t="shared" si="65"/>
        <v>0.17960000000000004</v>
      </c>
      <c r="DZ37" s="104">
        <f t="shared" si="65"/>
        <v>1</v>
      </c>
      <c r="EA37" s="105">
        <v>137179419.68999997</v>
      </c>
    </row>
  </sheetData>
  <printOptions horizontalCentered="1" verticalCentered="1"/>
  <pageMargins left="0.75" right="0.75" top="1" bottom="1" header="0.5" footer="0.5"/>
  <pageSetup scale="21" fitToWidth="4" orientation="landscape" r:id="rId1"/>
  <headerFooter alignWithMargins="0">
    <oddHeader>&amp;RKY PSC Case No. 2016-00162,
Attachment D to Staff Post Hearing Supp. DR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zoomScale="85" zoomScaleNormal="85" workbookViewId="0">
      <selection sqref="A1:G1"/>
    </sheetView>
  </sheetViews>
  <sheetFormatPr defaultColWidth="9.109375" defaultRowHeight="13.2"/>
  <cols>
    <col min="1" max="1" width="13.6640625" style="108" customWidth="1"/>
    <col min="2" max="2" width="15.109375" style="109" customWidth="1"/>
    <col min="3" max="3" width="2.6640625" style="107" customWidth="1"/>
    <col min="4" max="4" width="10.5546875" style="109" bestFit="1" customWidth="1"/>
    <col min="5" max="5" width="13.33203125" style="109" customWidth="1"/>
    <col min="6" max="6" width="2.6640625" style="109" customWidth="1"/>
    <col min="7" max="7" width="11.5546875" style="109" bestFit="1" customWidth="1"/>
    <col min="8" max="8" width="8.109375" style="110" customWidth="1"/>
    <col min="9" max="16384" width="9.109375" style="107"/>
  </cols>
  <sheetData>
    <row r="1" spans="1:11" ht="19.2">
      <c r="A1" s="270" t="s">
        <v>0</v>
      </c>
      <c r="B1" s="270"/>
      <c r="C1" s="270"/>
      <c r="D1" s="270"/>
      <c r="E1" s="270"/>
      <c r="F1" s="270"/>
      <c r="G1" s="270"/>
      <c r="H1" s="106"/>
    </row>
    <row r="2" spans="1:11">
      <c r="I2" s="111"/>
    </row>
    <row r="3" spans="1:11">
      <c r="A3" s="271" t="s">
        <v>1</v>
      </c>
      <c r="B3" s="271"/>
      <c r="C3" s="112"/>
      <c r="D3" s="271" t="s">
        <v>2</v>
      </c>
      <c r="E3" s="271"/>
      <c r="I3" s="111"/>
    </row>
    <row r="4" spans="1:11">
      <c r="A4" s="271" t="s">
        <v>139</v>
      </c>
      <c r="B4" s="271"/>
      <c r="C4" s="112"/>
      <c r="D4" s="271" t="s">
        <v>140</v>
      </c>
      <c r="E4" s="271"/>
      <c r="I4" s="111"/>
    </row>
    <row r="5" spans="1:11">
      <c r="A5" s="106"/>
      <c r="B5" s="106"/>
      <c r="D5" s="106"/>
      <c r="E5" s="106"/>
      <c r="I5" s="111"/>
    </row>
    <row r="6" spans="1:11">
      <c r="A6" s="112" t="s">
        <v>5</v>
      </c>
      <c r="B6" s="113" t="s">
        <v>6</v>
      </c>
      <c r="C6" s="114"/>
      <c r="D6" s="112" t="s">
        <v>5</v>
      </c>
      <c r="E6" s="113" t="s">
        <v>6</v>
      </c>
      <c r="F6" s="115"/>
      <c r="G6" s="113" t="s">
        <v>7</v>
      </c>
      <c r="I6" s="111"/>
    </row>
    <row r="7" spans="1:11">
      <c r="A7" s="115" t="s">
        <v>8</v>
      </c>
      <c r="B7" s="115">
        <v>4.3E-3</v>
      </c>
      <c r="C7" s="115"/>
      <c r="D7" s="116" t="s">
        <v>8</v>
      </c>
      <c r="E7" s="117">
        <v>3.8999999999999998E-3</v>
      </c>
      <c r="F7" s="118"/>
      <c r="G7" s="119">
        <f>E7-B7</f>
        <v>-4.0000000000000018E-4</v>
      </c>
      <c r="H7" s="107"/>
      <c r="I7" s="111"/>
      <c r="K7" s="110"/>
    </row>
    <row r="8" spans="1:11">
      <c r="A8" s="115" t="s">
        <v>9</v>
      </c>
      <c r="B8" s="115">
        <v>2.0899999999999998E-2</v>
      </c>
      <c r="C8" s="115"/>
      <c r="D8" s="116" t="s">
        <v>9</v>
      </c>
      <c r="E8" s="117">
        <v>1.8700000000000001E-2</v>
      </c>
      <c r="F8" s="118"/>
      <c r="G8" s="119">
        <f t="shared" ref="G8:G34" si="0">E8-B8</f>
        <v>-2.1999999999999971E-3</v>
      </c>
      <c r="H8" s="107"/>
      <c r="I8" s="111"/>
      <c r="K8" s="110"/>
    </row>
    <row r="9" spans="1:11">
      <c r="A9" s="109" t="s">
        <v>11</v>
      </c>
      <c r="B9" s="109">
        <v>2.9999999999999997E-4</v>
      </c>
      <c r="C9" s="115"/>
      <c r="D9" s="116" t="s">
        <v>11</v>
      </c>
      <c r="E9" s="117">
        <v>4.0000000000000002E-4</v>
      </c>
      <c r="F9" s="118"/>
      <c r="G9" s="119">
        <f t="shared" si="0"/>
        <v>1.0000000000000005E-4</v>
      </c>
      <c r="H9" s="107"/>
      <c r="I9" s="111"/>
      <c r="K9" s="110"/>
    </row>
    <row r="10" spans="1:11">
      <c r="A10" s="109" t="s">
        <v>12</v>
      </c>
      <c r="B10" s="109">
        <v>1E-3</v>
      </c>
      <c r="C10" s="115"/>
      <c r="D10" s="116" t="s">
        <v>12</v>
      </c>
      <c r="E10" s="117">
        <v>6.9999999999999999E-4</v>
      </c>
      <c r="F10" s="107"/>
      <c r="G10" s="119">
        <f t="shared" si="0"/>
        <v>-3.0000000000000003E-4</v>
      </c>
      <c r="H10" s="107"/>
      <c r="I10" s="111"/>
      <c r="K10" s="110"/>
    </row>
    <row r="11" spans="1:11">
      <c r="A11" s="109" t="s">
        <v>13</v>
      </c>
      <c r="B11" s="109">
        <v>3.4200000000000001E-2</v>
      </c>
      <c r="C11" s="115"/>
      <c r="D11" s="116" t="s">
        <v>13</v>
      </c>
      <c r="E11" s="117">
        <v>3.4500000000000003E-2</v>
      </c>
      <c r="F11" s="107"/>
      <c r="G11" s="119">
        <f t="shared" si="0"/>
        <v>3.0000000000000165E-4</v>
      </c>
      <c r="H11" s="107"/>
      <c r="I11" s="111"/>
      <c r="K11" s="110"/>
    </row>
    <row r="12" spans="1:11">
      <c r="A12" s="109" t="s">
        <v>14</v>
      </c>
      <c r="B12" s="109">
        <v>0.43980000000000002</v>
      </c>
      <c r="C12" s="115"/>
      <c r="D12" s="116" t="s">
        <v>14</v>
      </c>
      <c r="E12" s="117">
        <v>0.43730000000000002</v>
      </c>
      <c r="F12" s="107"/>
      <c r="G12" s="119">
        <f t="shared" si="0"/>
        <v>-2.5000000000000022E-3</v>
      </c>
      <c r="H12" s="107"/>
      <c r="I12" s="111"/>
      <c r="K12" s="110"/>
    </row>
    <row r="13" spans="1:11">
      <c r="A13" s="109" t="s">
        <v>15</v>
      </c>
      <c r="B13" s="109">
        <v>1.9300000000000001E-2</v>
      </c>
      <c r="C13" s="115"/>
      <c r="D13" s="116" t="s">
        <v>15</v>
      </c>
      <c r="E13" s="117">
        <v>1.7999999999999999E-2</v>
      </c>
      <c r="F13" s="107"/>
      <c r="G13" s="119">
        <f t="shared" si="0"/>
        <v>-1.3000000000000025E-3</v>
      </c>
      <c r="H13" s="107"/>
      <c r="I13" s="111"/>
      <c r="K13" s="110"/>
    </row>
    <row r="14" spans="1:11">
      <c r="A14" s="109" t="s">
        <v>16</v>
      </c>
      <c r="B14" s="109">
        <v>0.1109</v>
      </c>
      <c r="C14" s="115"/>
      <c r="D14" s="116" t="s">
        <v>16</v>
      </c>
      <c r="E14" s="117">
        <v>0.1116</v>
      </c>
      <c r="F14" s="107"/>
      <c r="G14" s="119">
        <f t="shared" si="0"/>
        <v>7.0000000000000617E-4</v>
      </c>
      <c r="H14" s="107"/>
      <c r="I14" s="111"/>
      <c r="J14" s="110"/>
      <c r="K14" s="110"/>
    </row>
    <row r="15" spans="1:11">
      <c r="A15" s="109" t="s">
        <v>17</v>
      </c>
      <c r="B15" s="109">
        <v>6.2399999999999997E-2</v>
      </c>
      <c r="C15" s="115"/>
      <c r="D15" s="116" t="s">
        <v>17</v>
      </c>
      <c r="E15" s="117">
        <v>6.2399999999999997E-2</v>
      </c>
      <c r="F15" s="107"/>
      <c r="G15" s="119">
        <f t="shared" si="0"/>
        <v>0</v>
      </c>
      <c r="H15" s="107"/>
      <c r="I15" s="111"/>
      <c r="K15" s="110"/>
    </row>
    <row r="16" spans="1:11">
      <c r="A16" s="109" t="s">
        <v>18</v>
      </c>
      <c r="B16" s="109">
        <v>8.9999999999999998E-4</v>
      </c>
      <c r="C16" s="115"/>
      <c r="D16" s="116" t="s">
        <v>18</v>
      </c>
      <c r="E16" s="117">
        <v>1E-3</v>
      </c>
      <c r="F16" s="107"/>
      <c r="G16" s="119">
        <f t="shared" si="0"/>
        <v>1.0000000000000005E-4</v>
      </c>
      <c r="H16" s="107"/>
      <c r="I16" s="111"/>
      <c r="K16" s="110"/>
    </row>
    <row r="17" spans="1:11">
      <c r="A17" s="109" t="s">
        <v>19</v>
      </c>
      <c r="B17" s="109">
        <v>9.69E-2</v>
      </c>
      <c r="C17" s="115"/>
      <c r="D17" s="116" t="s">
        <v>19</v>
      </c>
      <c r="E17" s="117">
        <v>0.1065</v>
      </c>
      <c r="F17" s="107"/>
      <c r="G17" s="119">
        <f t="shared" si="0"/>
        <v>9.5999999999999974E-3</v>
      </c>
      <c r="H17" s="107"/>
      <c r="I17" s="111"/>
      <c r="K17" s="110"/>
    </row>
    <row r="18" spans="1:11">
      <c r="A18" s="120" t="s">
        <v>20</v>
      </c>
      <c r="B18" s="120">
        <v>4.0000000000000002E-4</v>
      </c>
      <c r="C18" s="121"/>
      <c r="D18" s="116" t="s">
        <v>20</v>
      </c>
      <c r="E18" s="117">
        <v>5.0000000000000001E-4</v>
      </c>
      <c r="F18" s="107"/>
      <c r="G18" s="119">
        <f t="shared" si="0"/>
        <v>9.9999999999999991E-5</v>
      </c>
      <c r="H18" s="107"/>
      <c r="I18" s="122"/>
      <c r="K18" s="110"/>
    </row>
    <row r="19" spans="1:11">
      <c r="A19" s="109" t="s">
        <v>21</v>
      </c>
      <c r="B19" s="109">
        <v>9.1999999999999998E-3</v>
      </c>
      <c r="C19" s="115"/>
      <c r="D19" s="116" t="s">
        <v>21</v>
      </c>
      <c r="E19" s="117">
        <v>8.4999999999999989E-3</v>
      </c>
      <c r="F19" s="107"/>
      <c r="G19" s="119">
        <f t="shared" si="0"/>
        <v>-7.0000000000000097E-4</v>
      </c>
      <c r="H19" s="107"/>
      <c r="I19" s="122"/>
      <c r="K19" s="110"/>
    </row>
    <row r="20" spans="1:11" s="123" customFormat="1">
      <c r="A20" s="120" t="s">
        <v>22</v>
      </c>
      <c r="B20" s="120">
        <v>8.8700000000000015E-2</v>
      </c>
      <c r="C20" s="121"/>
      <c r="D20" s="116" t="s">
        <v>22</v>
      </c>
      <c r="E20" s="117">
        <v>8.6300000000000002E-2</v>
      </c>
      <c r="G20" s="119">
        <f t="shared" si="0"/>
        <v>-2.4000000000000132E-3</v>
      </c>
      <c r="I20" s="122"/>
      <c r="K20" s="110"/>
    </row>
    <row r="21" spans="1:11" s="123" customFormat="1">
      <c r="A21" s="120" t="s">
        <v>23</v>
      </c>
      <c r="B21" s="120">
        <v>2.5000000000000001E-3</v>
      </c>
      <c r="C21" s="121"/>
      <c r="D21" s="124" t="s">
        <v>23</v>
      </c>
      <c r="E21" s="125">
        <v>2.7000000000000001E-3</v>
      </c>
      <c r="G21" s="119">
        <f t="shared" si="0"/>
        <v>2.0000000000000009E-4</v>
      </c>
      <c r="I21" s="122"/>
      <c r="K21" s="110"/>
    </row>
    <row r="22" spans="1:11" s="123" customFormat="1">
      <c r="A22" s="120" t="s">
        <v>24</v>
      </c>
      <c r="B22" s="120">
        <v>0</v>
      </c>
      <c r="C22" s="121"/>
      <c r="D22" s="124" t="s">
        <v>24</v>
      </c>
      <c r="E22" s="125">
        <v>1E-4</v>
      </c>
      <c r="G22" s="119">
        <f t="shared" si="0"/>
        <v>1E-4</v>
      </c>
      <c r="I22" s="122"/>
      <c r="K22" s="110"/>
    </row>
    <row r="23" spans="1:11" s="123" customFormat="1">
      <c r="A23" s="120" t="s">
        <v>27</v>
      </c>
      <c r="B23" s="120">
        <v>2.9999999999999997E-4</v>
      </c>
      <c r="C23" s="121"/>
      <c r="D23" s="124" t="s">
        <v>27</v>
      </c>
      <c r="E23" s="125">
        <v>4.0000000000000002E-4</v>
      </c>
      <c r="G23" s="119">
        <f t="shared" si="0"/>
        <v>1.0000000000000005E-4</v>
      </c>
      <c r="I23" s="122"/>
      <c r="K23" s="110"/>
    </row>
    <row r="24" spans="1:11" s="123" customFormat="1">
      <c r="A24" s="120" t="s">
        <v>29</v>
      </c>
      <c r="B24" s="120">
        <v>1.6999999999999999E-3</v>
      </c>
      <c r="C24" s="121"/>
      <c r="D24" s="124" t="s">
        <v>29</v>
      </c>
      <c r="E24" s="125">
        <v>1.6000000000000001E-3</v>
      </c>
      <c r="G24" s="119">
        <f t="shared" si="0"/>
        <v>-9.9999999999999829E-5</v>
      </c>
      <c r="I24" s="122"/>
      <c r="K24" s="110"/>
    </row>
    <row r="25" spans="1:11" s="123" customFormat="1">
      <c r="A25" s="126" t="s">
        <v>131</v>
      </c>
      <c r="B25" s="120">
        <v>0</v>
      </c>
      <c r="C25" s="121"/>
      <c r="D25" s="124" t="s">
        <v>131</v>
      </c>
      <c r="E25" s="125">
        <v>0</v>
      </c>
      <c r="G25" s="119">
        <f t="shared" si="0"/>
        <v>0</v>
      </c>
      <c r="I25" s="122"/>
      <c r="K25" s="110"/>
    </row>
    <row r="26" spans="1:11" s="123" customFormat="1">
      <c r="A26" s="120" t="s">
        <v>30</v>
      </c>
      <c r="B26" s="120">
        <v>2.9999999999999997E-4</v>
      </c>
      <c r="C26" s="121"/>
      <c r="D26" s="124" t="s">
        <v>30</v>
      </c>
      <c r="E26" s="125">
        <v>2.9999999999999997E-4</v>
      </c>
      <c r="G26" s="119">
        <f t="shared" si="0"/>
        <v>0</v>
      </c>
      <c r="I26" s="122"/>
      <c r="K26" s="110"/>
    </row>
    <row r="27" spans="1:11" s="123" customFormat="1">
      <c r="A27" s="120" t="s">
        <v>31</v>
      </c>
      <c r="B27" s="120">
        <v>2.0000000000000001E-4</v>
      </c>
      <c r="C27" s="121"/>
      <c r="D27" s="124" t="s">
        <v>31</v>
      </c>
      <c r="E27" s="125">
        <v>2.0000000000000001E-4</v>
      </c>
      <c r="F27" s="127"/>
      <c r="G27" s="119">
        <f t="shared" si="0"/>
        <v>0</v>
      </c>
      <c r="I27" s="122"/>
      <c r="K27" s="110"/>
    </row>
    <row r="28" spans="1:11" s="123" customFormat="1">
      <c r="A28" s="120" t="s">
        <v>32</v>
      </c>
      <c r="B28" s="120">
        <v>9.6699999999999994E-2</v>
      </c>
      <c r="C28" s="121"/>
      <c r="D28" s="124" t="s">
        <v>32</v>
      </c>
      <c r="E28" s="125">
        <v>9.4700000000000006E-2</v>
      </c>
      <c r="F28" s="127"/>
      <c r="G28" s="119">
        <f t="shared" si="0"/>
        <v>-1.9999999999999879E-3</v>
      </c>
      <c r="K28" s="110"/>
    </row>
    <row r="29" spans="1:11" s="123" customFormat="1">
      <c r="A29" s="120" t="s">
        <v>33</v>
      </c>
      <c r="B29" s="120">
        <v>5.4999999999999997E-3</v>
      </c>
      <c r="C29" s="121"/>
      <c r="D29" s="124" t="s">
        <v>33</v>
      </c>
      <c r="E29" s="125">
        <v>4.8999999999999998E-3</v>
      </c>
      <c r="F29" s="127"/>
      <c r="G29" s="119">
        <f t="shared" si="0"/>
        <v>-5.9999999999999984E-4</v>
      </c>
      <c r="K29" s="110"/>
    </row>
    <row r="30" spans="1:11">
      <c r="A30" s="109" t="s">
        <v>37</v>
      </c>
      <c r="B30" s="109">
        <v>6.9999999999999999E-4</v>
      </c>
      <c r="C30" s="115"/>
      <c r="D30" s="124" t="s">
        <v>37</v>
      </c>
      <c r="E30" s="125">
        <v>1.1000000000000001E-3</v>
      </c>
      <c r="F30" s="118"/>
      <c r="G30" s="119">
        <f t="shared" si="0"/>
        <v>4.0000000000000007E-4</v>
      </c>
      <c r="H30" s="107"/>
      <c r="K30" s="110"/>
    </row>
    <row r="31" spans="1:11">
      <c r="A31" s="109" t="s">
        <v>38</v>
      </c>
      <c r="B31" s="109">
        <v>1.1999999999999999E-3</v>
      </c>
      <c r="C31" s="115"/>
      <c r="D31" s="124" t="s">
        <v>38</v>
      </c>
      <c r="E31" s="125">
        <v>8.9999999999999998E-4</v>
      </c>
      <c r="F31" s="118"/>
      <c r="G31" s="119">
        <f t="shared" si="0"/>
        <v>-2.9999999999999992E-4</v>
      </c>
      <c r="H31" s="107"/>
      <c r="K31" s="110"/>
    </row>
    <row r="32" spans="1:11">
      <c r="A32" s="109" t="s">
        <v>39</v>
      </c>
      <c r="B32" s="109">
        <v>8.0000000000000004E-4</v>
      </c>
      <c r="C32" s="115"/>
      <c r="D32" s="124" t="s">
        <v>39</v>
      </c>
      <c r="E32" s="125">
        <v>8.9999999999999998E-4</v>
      </c>
      <c r="F32" s="118"/>
      <c r="G32" s="119">
        <f t="shared" si="0"/>
        <v>9.9999999999999937E-5</v>
      </c>
      <c r="H32" s="107"/>
      <c r="K32" s="110"/>
    </row>
    <row r="33" spans="1:11">
      <c r="A33" s="115" t="s">
        <v>40</v>
      </c>
      <c r="B33" s="115">
        <v>8.9999999999999998E-4</v>
      </c>
      <c r="D33" s="124" t="s">
        <v>40</v>
      </c>
      <c r="E33" s="125">
        <v>1.9E-3</v>
      </c>
      <c r="F33" s="115"/>
      <c r="G33" s="119">
        <f t="shared" si="0"/>
        <v>1E-3</v>
      </c>
      <c r="K33" s="110"/>
    </row>
    <row r="34" spans="1:11">
      <c r="A34" s="128" t="s">
        <v>132</v>
      </c>
      <c r="B34" s="115">
        <v>0</v>
      </c>
      <c r="D34" s="124" t="s">
        <v>132</v>
      </c>
      <c r="E34" s="125">
        <v>0</v>
      </c>
      <c r="G34" s="119">
        <f t="shared" si="0"/>
        <v>0</v>
      </c>
      <c r="K34" s="110"/>
    </row>
    <row r="35" spans="1:11" ht="13.8" thickBot="1">
      <c r="A35" s="129" t="s">
        <v>41</v>
      </c>
      <c r="B35" s="129">
        <f>SUM(B7:B34)</f>
        <v>0.99999999999999989</v>
      </c>
      <c r="D35" s="130" t="s">
        <v>41</v>
      </c>
      <c r="E35" s="131">
        <f>SUM(E7:E34)</f>
        <v>1</v>
      </c>
      <c r="G35" s="129">
        <f>SUM(G7:G34)</f>
        <v>2.6020852139652106E-18</v>
      </c>
    </row>
    <row r="36" spans="1:11" ht="13.8" thickTop="1">
      <c r="D36" s="116"/>
      <c r="E36" s="68"/>
      <c r="F36" s="107"/>
      <c r="G36" s="108"/>
      <c r="H36" s="107"/>
    </row>
    <row r="37" spans="1:11">
      <c r="D37" s="116"/>
      <c r="E37" s="68"/>
      <c r="F37" s="107"/>
      <c r="G37" s="108"/>
      <c r="H37" s="107"/>
    </row>
    <row r="38" spans="1:11">
      <c r="A38" s="132" t="s">
        <v>42</v>
      </c>
      <c r="B38" s="107" t="s">
        <v>141</v>
      </c>
      <c r="D38" s="116"/>
      <c r="E38" s="68"/>
      <c r="F38" s="107"/>
      <c r="G38" s="108"/>
      <c r="H38" s="107"/>
    </row>
    <row r="39" spans="1:11">
      <c r="A39" s="132"/>
      <c r="B39" s="107" t="s">
        <v>44</v>
      </c>
      <c r="D39" s="116"/>
      <c r="E39" s="68"/>
      <c r="F39" s="107"/>
      <c r="G39" s="108"/>
      <c r="H39" s="107"/>
    </row>
    <row r="40" spans="1:11">
      <c r="A40" s="132"/>
      <c r="B40" s="107" t="s">
        <v>45</v>
      </c>
      <c r="D40" s="115"/>
      <c r="E40" s="115"/>
      <c r="F40" s="107"/>
      <c r="G40" s="108"/>
      <c r="H40" s="107"/>
    </row>
    <row r="41" spans="1:11">
      <c r="A41" s="132" t="s">
        <v>42</v>
      </c>
      <c r="B41" s="107" t="s">
        <v>134</v>
      </c>
      <c r="D41" s="115"/>
      <c r="E41" s="115"/>
      <c r="F41" s="107"/>
      <c r="G41" s="108"/>
      <c r="H41" s="107"/>
    </row>
    <row r="42" spans="1:11" s="110" customFormat="1">
      <c r="A42" s="132"/>
      <c r="B42" s="107" t="s">
        <v>47</v>
      </c>
      <c r="C42" s="107"/>
      <c r="D42" s="133"/>
      <c r="E42" s="133"/>
      <c r="F42" s="107"/>
      <c r="G42" s="108"/>
      <c r="H42" s="107"/>
      <c r="I42" s="107"/>
      <c r="J42" s="107"/>
    </row>
    <row r="43" spans="1:11" s="110" customFormat="1">
      <c r="A43" s="132" t="s">
        <v>42</v>
      </c>
      <c r="B43" s="107" t="s">
        <v>48</v>
      </c>
      <c r="C43" s="107"/>
      <c r="D43" s="107"/>
      <c r="F43" s="107"/>
      <c r="G43" s="108"/>
      <c r="H43" s="107"/>
      <c r="I43" s="107"/>
      <c r="J43" s="107"/>
    </row>
    <row r="44" spans="1:11" s="110" customFormat="1">
      <c r="A44" s="132"/>
      <c r="B44" s="107" t="s">
        <v>49</v>
      </c>
      <c r="C44" s="123"/>
      <c r="D44" s="107"/>
      <c r="F44" s="107"/>
      <c r="G44" s="134"/>
      <c r="H44" s="107"/>
      <c r="I44" s="107"/>
      <c r="J44" s="107"/>
    </row>
    <row r="45" spans="1:11" s="110" customFormat="1">
      <c r="A45" s="132" t="s">
        <v>42</v>
      </c>
      <c r="B45" s="107" t="s">
        <v>50</v>
      </c>
      <c r="C45" s="123"/>
      <c r="D45" s="107"/>
      <c r="F45" s="123"/>
      <c r="G45" s="134"/>
      <c r="H45" s="123"/>
      <c r="I45" s="107"/>
      <c r="J45" s="107"/>
    </row>
    <row r="46" spans="1:11" s="110" customFormat="1">
      <c r="A46" s="132"/>
      <c r="B46" s="107" t="s">
        <v>51</v>
      </c>
      <c r="C46" s="107"/>
      <c r="D46" s="107"/>
      <c r="F46" s="123"/>
      <c r="G46" s="108"/>
      <c r="H46" s="123"/>
      <c r="I46" s="107"/>
      <c r="J46" s="107"/>
    </row>
    <row r="47" spans="1:11" s="110" customFormat="1">
      <c r="A47" s="135" t="s">
        <v>42</v>
      </c>
      <c r="B47" s="123" t="s">
        <v>142</v>
      </c>
      <c r="C47" s="107"/>
      <c r="D47" s="107"/>
      <c r="F47" s="123"/>
      <c r="G47" s="108"/>
      <c r="H47" s="123"/>
      <c r="I47" s="107"/>
      <c r="J47" s="107"/>
    </row>
    <row r="48" spans="1:11" s="110" customFormat="1">
      <c r="A48" s="136"/>
      <c r="B48" s="123" t="s">
        <v>53</v>
      </c>
      <c r="C48" s="107"/>
      <c r="D48" s="107"/>
      <c r="F48" s="123"/>
      <c r="G48" s="108"/>
      <c r="H48" s="123"/>
      <c r="I48" s="107"/>
    </row>
    <row r="49" spans="1:15" s="110" customFormat="1">
      <c r="A49" s="135" t="s">
        <v>42</v>
      </c>
      <c r="B49" s="123" t="s">
        <v>143</v>
      </c>
      <c r="C49" s="107"/>
      <c r="D49" s="107"/>
      <c r="F49" s="123"/>
      <c r="G49" s="108"/>
      <c r="H49" s="123"/>
      <c r="I49" s="107"/>
    </row>
    <row r="50" spans="1:15" s="110" customFormat="1">
      <c r="A50" s="136"/>
      <c r="B50" s="123" t="s">
        <v>55</v>
      </c>
      <c r="C50" s="107"/>
      <c r="D50" s="107"/>
      <c r="F50" s="107"/>
      <c r="G50" s="108"/>
      <c r="H50" s="107"/>
      <c r="I50" s="107"/>
    </row>
    <row r="51" spans="1:15" s="110" customFormat="1">
      <c r="A51" s="132" t="s">
        <v>42</v>
      </c>
      <c r="B51" s="107" t="s">
        <v>144</v>
      </c>
      <c r="C51" s="107"/>
      <c r="D51" s="133"/>
      <c r="E51" s="118"/>
      <c r="F51" s="133"/>
      <c r="G51" s="114"/>
      <c r="H51" s="107"/>
      <c r="I51" s="107"/>
    </row>
    <row r="52" spans="1:15" s="110" customFormat="1">
      <c r="A52" s="132"/>
      <c r="B52" s="107" t="s">
        <v>136</v>
      </c>
      <c r="C52" s="107"/>
      <c r="D52" s="133"/>
      <c r="E52" s="118"/>
      <c r="F52" s="133"/>
      <c r="G52" s="114"/>
      <c r="H52" s="107"/>
      <c r="I52" s="107"/>
    </row>
    <row r="53" spans="1:15" s="110" customFormat="1">
      <c r="A53" s="118"/>
      <c r="B53" s="107"/>
      <c r="C53" s="107"/>
      <c r="D53" s="133"/>
      <c r="E53" s="118"/>
      <c r="F53" s="133"/>
      <c r="G53" s="114"/>
      <c r="H53" s="107"/>
      <c r="I53" s="107"/>
    </row>
    <row r="54" spans="1:15" s="110" customFormat="1">
      <c r="A54" s="118"/>
      <c r="B54" s="107"/>
      <c r="C54" s="107"/>
      <c r="D54" s="133"/>
      <c r="E54" s="118"/>
      <c r="F54" s="133"/>
      <c r="G54" s="114"/>
      <c r="H54" s="107"/>
      <c r="I54" s="107"/>
      <c r="J54" s="107"/>
    </row>
    <row r="55" spans="1:15" s="110" customFormat="1">
      <c r="A55" s="118"/>
      <c r="B55" s="107" t="s">
        <v>58</v>
      </c>
      <c r="C55" s="137"/>
      <c r="D55" s="137"/>
      <c r="E55" s="138"/>
      <c r="F55" s="137"/>
      <c r="G55" s="139"/>
      <c r="H55" s="137"/>
      <c r="I55" s="107"/>
      <c r="J55" s="107"/>
    </row>
    <row r="56" spans="1:15" s="110" customFormat="1">
      <c r="A56" s="118"/>
      <c r="B56" s="107"/>
      <c r="C56" s="107"/>
      <c r="D56" s="133"/>
      <c r="E56" s="118"/>
      <c r="F56" s="133"/>
      <c r="G56" s="114"/>
      <c r="H56" s="107"/>
      <c r="I56" s="107"/>
      <c r="J56" s="107"/>
    </row>
    <row r="57" spans="1:15" s="110" customFormat="1">
      <c r="A57" s="118"/>
      <c r="B57" s="107"/>
      <c r="C57" s="107"/>
      <c r="D57" s="133"/>
      <c r="E57" s="118"/>
      <c r="F57" s="115"/>
      <c r="G57" s="115"/>
      <c r="I57" s="107"/>
      <c r="J57" s="107"/>
      <c r="K57" s="107"/>
      <c r="N57" s="107"/>
      <c r="O57" s="107"/>
    </row>
    <row r="58" spans="1:15" s="110" customFormat="1">
      <c r="A58" s="118"/>
      <c r="B58" s="107" t="s">
        <v>59</v>
      </c>
      <c r="C58" s="137"/>
      <c r="D58" s="137"/>
      <c r="E58" s="138"/>
      <c r="F58" s="140"/>
      <c r="G58" s="140"/>
      <c r="H58" s="138"/>
      <c r="I58" s="107"/>
      <c r="J58" s="107"/>
      <c r="K58" s="107"/>
      <c r="N58" s="107"/>
      <c r="O58" s="107"/>
    </row>
    <row r="59" spans="1:15" s="110" customFormat="1">
      <c r="A59" s="108"/>
      <c r="B59" s="109"/>
      <c r="C59" s="107"/>
      <c r="D59" s="133"/>
      <c r="E59" s="118"/>
      <c r="F59" s="115"/>
      <c r="G59" s="115"/>
      <c r="I59" s="107"/>
      <c r="J59" s="107"/>
      <c r="K59" s="107"/>
      <c r="N59" s="107"/>
      <c r="O59" s="107"/>
    </row>
    <row r="60" spans="1:15" s="110" customFormat="1">
      <c r="A60" s="108"/>
      <c r="B60" s="109"/>
      <c r="C60" s="107"/>
      <c r="D60" s="133"/>
      <c r="E60" s="133"/>
      <c r="F60" s="115"/>
      <c r="G60" s="115"/>
      <c r="I60" s="107"/>
      <c r="J60" s="107"/>
      <c r="K60" s="107"/>
      <c r="N60" s="107"/>
      <c r="O60" s="107"/>
    </row>
    <row r="61" spans="1:15" s="110" customFormat="1">
      <c r="A61" s="108"/>
      <c r="B61" s="109"/>
      <c r="C61" s="107"/>
      <c r="D61" s="133"/>
      <c r="E61" s="118"/>
      <c r="F61" s="115"/>
      <c r="G61" s="115"/>
      <c r="I61" s="107"/>
      <c r="J61" s="107"/>
      <c r="K61" s="107"/>
      <c r="L61" s="107"/>
      <c r="M61" s="107"/>
      <c r="N61" s="107"/>
      <c r="O61" s="107"/>
    </row>
    <row r="62" spans="1:15" s="110" customFormat="1">
      <c r="A62" s="108"/>
      <c r="B62" s="109"/>
      <c r="C62" s="107"/>
      <c r="D62" s="133"/>
      <c r="E62" s="118"/>
      <c r="F62" s="115"/>
      <c r="G62" s="115"/>
      <c r="I62" s="107"/>
      <c r="J62" s="107"/>
      <c r="K62" s="107"/>
      <c r="L62" s="107"/>
      <c r="M62" s="107"/>
      <c r="N62" s="107"/>
      <c r="O62" s="107"/>
    </row>
    <row r="63" spans="1:15" s="110" customFormat="1">
      <c r="A63" s="108"/>
      <c r="B63" s="109"/>
      <c r="C63" s="107"/>
      <c r="D63" s="133"/>
      <c r="E63" s="133"/>
      <c r="F63" s="115"/>
      <c r="G63" s="115"/>
      <c r="I63" s="107"/>
      <c r="J63" s="107"/>
      <c r="K63" s="107"/>
      <c r="L63" s="107"/>
      <c r="M63" s="107"/>
      <c r="N63" s="107"/>
      <c r="O63" s="107"/>
    </row>
    <row r="64" spans="1:15" s="110" customFormat="1">
      <c r="A64" s="108"/>
      <c r="B64" s="109"/>
      <c r="C64" s="107"/>
      <c r="D64" s="115"/>
      <c r="E64" s="115"/>
      <c r="F64" s="115"/>
      <c r="G64" s="115"/>
      <c r="I64" s="107"/>
      <c r="J64" s="107"/>
      <c r="K64" s="107"/>
      <c r="L64" s="107"/>
      <c r="M64" s="107"/>
      <c r="N64" s="107"/>
      <c r="O64" s="107"/>
    </row>
    <row r="65" spans="1:15" s="110" customFormat="1">
      <c r="A65" s="108"/>
      <c r="B65" s="109"/>
      <c r="C65" s="107"/>
      <c r="D65" s="115"/>
      <c r="E65" s="115"/>
      <c r="F65" s="115"/>
      <c r="G65" s="115"/>
      <c r="I65" s="107"/>
      <c r="J65" s="107"/>
      <c r="K65" s="107"/>
      <c r="L65" s="107"/>
      <c r="M65" s="107"/>
      <c r="N65" s="107"/>
      <c r="O65" s="107"/>
    </row>
  </sheetData>
  <mergeCells count="5">
    <mergeCell ref="A1:G1"/>
    <mergeCell ref="A3:B3"/>
    <mergeCell ref="D3:E3"/>
    <mergeCell ref="A4:B4"/>
    <mergeCell ref="D4:E4"/>
  </mergeCells>
  <printOptions horizontalCentered="1" verticalCentered="1"/>
  <pageMargins left="0.75" right="0.75" top="1" bottom="1" header="0.5" footer="0.5"/>
  <pageSetup scale="59" fitToWidth="4" orientation="landscape" r:id="rId1"/>
  <headerFooter alignWithMargins="0">
    <oddHeader>&amp;RKY PSC Case No. 2016-00162,
Attachment D to Staff Post Hearing Supp. DR 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40"/>
  <sheetViews>
    <sheetView zoomScale="85" zoomScaleNormal="85" workbookViewId="0"/>
  </sheetViews>
  <sheetFormatPr defaultRowHeight="14.4"/>
  <cols>
    <col min="1" max="1" width="16.44140625" customWidth="1"/>
    <col min="2" max="2" width="11.5546875" bestFit="1" customWidth="1"/>
    <col min="3" max="4" width="13.33203125" bestFit="1" customWidth="1"/>
    <col min="5" max="5" width="14.33203125" bestFit="1" customWidth="1"/>
    <col min="6" max="6" width="11.5546875" bestFit="1" customWidth="1"/>
    <col min="7" max="7" width="13.33203125" bestFit="1" customWidth="1"/>
    <col min="8" max="9" width="11.5546875" bestFit="1" customWidth="1"/>
    <col min="10" max="13" width="13.33203125" bestFit="1" customWidth="1"/>
    <col min="14" max="14" width="11.5546875" bestFit="1" customWidth="1"/>
    <col min="15" max="19" width="13.33203125" bestFit="1" customWidth="1"/>
    <col min="20" max="20" width="11.5546875" bestFit="1" customWidth="1"/>
    <col min="21" max="23" width="13.33203125" bestFit="1" customWidth="1"/>
    <col min="24" max="24" width="11.5546875" bestFit="1" customWidth="1"/>
    <col min="25" max="25" width="10.5546875" bestFit="1" customWidth="1"/>
    <col min="26" max="28" width="11.5546875" bestFit="1" customWidth="1"/>
    <col min="29" max="31" width="13.33203125" bestFit="1" customWidth="1"/>
    <col min="32" max="32" width="10.5546875" bestFit="1" customWidth="1"/>
    <col min="33" max="35" width="13.33203125" bestFit="1" customWidth="1"/>
    <col min="36" max="36" width="11.5546875" bestFit="1" customWidth="1"/>
    <col min="37" max="37" width="13.33203125" bestFit="1" customWidth="1"/>
    <col min="38" max="38" width="10.5546875" bestFit="1" customWidth="1"/>
    <col min="39" max="40" width="11.5546875" bestFit="1" customWidth="1"/>
    <col min="41" max="41" width="13.33203125" bestFit="1" customWidth="1"/>
    <col min="42" max="42" width="11.5546875" bestFit="1" customWidth="1"/>
    <col min="43" max="47" width="13.33203125" bestFit="1" customWidth="1"/>
    <col min="48" max="48" width="11.5546875" bestFit="1" customWidth="1"/>
    <col min="49" max="49" width="13.33203125" bestFit="1" customWidth="1"/>
    <col min="50" max="51" width="11.5546875" bestFit="1" customWidth="1"/>
    <col min="52" max="59" width="13.33203125" bestFit="1" customWidth="1"/>
    <col min="60" max="60" width="11.5546875" bestFit="1" customWidth="1"/>
    <col min="61" max="64" width="13.33203125" bestFit="1" customWidth="1"/>
    <col min="65" max="65" width="11.5546875" bestFit="1" customWidth="1"/>
    <col min="66" max="66" width="13.33203125" bestFit="1" customWidth="1"/>
    <col min="67" max="67" width="11.5546875" bestFit="1" customWidth="1"/>
    <col min="68" max="68" width="13.33203125" bestFit="1" customWidth="1"/>
    <col min="69" max="70" width="11.5546875" bestFit="1" customWidth="1"/>
    <col min="71" max="71" width="15.33203125" bestFit="1" customWidth="1"/>
    <col min="73" max="73" width="8" bestFit="1" customWidth="1"/>
    <col min="74" max="74" width="10.5546875" bestFit="1" customWidth="1"/>
    <col min="75" max="75" width="9.5546875" bestFit="1" customWidth="1"/>
    <col min="76" max="76" width="10.5546875" bestFit="1" customWidth="1"/>
    <col min="77" max="77" width="8" bestFit="1" customWidth="1"/>
    <col min="78" max="78" width="10.5546875" bestFit="1" customWidth="1"/>
    <col min="79" max="79" width="9.5546875" bestFit="1" customWidth="1"/>
    <col min="80" max="80" width="8" bestFit="1" customWidth="1"/>
    <col min="81" max="81" width="9.5546875" bestFit="1" customWidth="1"/>
    <col min="82" max="82" width="8" bestFit="1" customWidth="1"/>
    <col min="83" max="84" width="10.5546875" bestFit="1" customWidth="1"/>
    <col min="85" max="85" width="8" bestFit="1" customWidth="1"/>
    <col min="86" max="86" width="11.5546875" bestFit="1" customWidth="1"/>
    <col min="87" max="88" width="9.5546875" bestFit="1" customWidth="1"/>
    <col min="89" max="89" width="8" bestFit="1" customWidth="1"/>
    <col min="90" max="90" width="10.5546875" bestFit="1" customWidth="1"/>
    <col min="91" max="91" width="8" bestFit="1" customWidth="1"/>
    <col min="92" max="92" width="9.5546875" bestFit="1" customWidth="1"/>
    <col min="93" max="93" width="10.5546875" bestFit="1" customWidth="1"/>
    <col min="94" max="94" width="9.5546875" bestFit="1" customWidth="1"/>
    <col min="95" max="99" width="8" bestFit="1" customWidth="1"/>
    <col min="100" max="101" width="9.5546875" bestFit="1" customWidth="1"/>
    <col min="102" max="102" width="10.5546875" bestFit="1" customWidth="1"/>
    <col min="103" max="103" width="8" bestFit="1" customWidth="1"/>
    <col min="104" max="108" width="9.5546875" bestFit="1" customWidth="1"/>
    <col min="109" max="110" width="8" bestFit="1" customWidth="1"/>
    <col min="111" max="111" width="9.5546875" bestFit="1" customWidth="1"/>
    <col min="112" max="113" width="10.5546875" bestFit="1" customWidth="1"/>
    <col min="114" max="114" width="11.5546875" bestFit="1" customWidth="1"/>
    <col min="115" max="116" width="10.5546875" bestFit="1" customWidth="1"/>
    <col min="117" max="120" width="9.5546875" bestFit="1" customWidth="1"/>
    <col min="121" max="122" width="8" bestFit="1" customWidth="1"/>
    <col min="123" max="125" width="10.5546875" bestFit="1" customWidth="1"/>
    <col min="126" max="126" width="8" bestFit="1" customWidth="1"/>
    <col min="127" max="127" width="10.5546875" bestFit="1" customWidth="1"/>
    <col min="128" max="132" width="9.5546875" bestFit="1" customWidth="1"/>
    <col min="133" max="133" width="8" bestFit="1" customWidth="1"/>
    <col min="134" max="135" width="9.5546875" bestFit="1" customWidth="1"/>
    <col min="136" max="136" width="8" bestFit="1" customWidth="1"/>
    <col min="137" max="138" width="9.5546875" bestFit="1" customWidth="1"/>
    <col min="139" max="141" width="8" bestFit="1" customWidth="1"/>
    <col min="142" max="142" width="14" customWidth="1"/>
    <col min="143" max="143" width="13.5546875" customWidth="1"/>
    <col min="144" max="144" width="13.109375" customWidth="1"/>
    <col min="145" max="145" width="12" customWidth="1"/>
    <col min="146" max="146" width="11.5546875" customWidth="1"/>
    <col min="147" max="147" width="13" customWidth="1"/>
  </cols>
  <sheetData>
    <row r="1" spans="1:148"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</row>
    <row r="2" spans="1:148">
      <c r="BU2" s="142"/>
      <c r="BV2" s="142"/>
      <c r="BW2" s="143"/>
      <c r="BX2" s="144"/>
      <c r="BY2" s="143"/>
      <c r="BZ2" s="145"/>
      <c r="CA2" s="146"/>
      <c r="CB2" s="146"/>
      <c r="CC2" s="146"/>
      <c r="CD2" s="147"/>
      <c r="CE2" s="147"/>
      <c r="CF2" s="145"/>
      <c r="CG2" s="146"/>
      <c r="CH2" s="145"/>
      <c r="CI2" s="148"/>
      <c r="CJ2" s="148"/>
      <c r="CK2" s="149"/>
      <c r="CL2" s="146"/>
      <c r="CM2" s="146"/>
      <c r="CN2" s="146"/>
      <c r="CO2" s="150"/>
      <c r="CP2" s="146"/>
      <c r="CQ2" s="146"/>
      <c r="CR2" s="146"/>
      <c r="CS2" s="146"/>
      <c r="CT2" s="147"/>
      <c r="CU2" s="148"/>
      <c r="CV2" s="148"/>
      <c r="CW2" s="148"/>
      <c r="CX2" s="149"/>
      <c r="CY2" s="147"/>
      <c r="CZ2" s="145"/>
      <c r="DA2" s="146"/>
      <c r="DB2" s="148"/>
      <c r="DC2" s="148"/>
      <c r="DD2" s="148"/>
      <c r="DE2" s="148"/>
      <c r="DF2" s="148"/>
      <c r="DG2" s="148"/>
      <c r="DH2" s="148"/>
      <c r="DI2" s="148"/>
      <c r="DJ2" s="145"/>
      <c r="DK2" s="145"/>
      <c r="DL2" s="147"/>
      <c r="DM2" s="146"/>
      <c r="DN2" s="146"/>
      <c r="DO2" s="146"/>
      <c r="DP2" s="146"/>
      <c r="DQ2" s="146"/>
      <c r="DR2" s="146"/>
      <c r="DS2" s="146"/>
      <c r="DT2" s="145"/>
      <c r="DU2" s="145"/>
      <c r="DV2" s="146"/>
      <c r="DW2" s="150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50"/>
      <c r="EJ2" s="150"/>
      <c r="EK2" s="146"/>
    </row>
    <row r="3" spans="1:148">
      <c r="A3" t="s">
        <v>145</v>
      </c>
      <c r="B3" t="s">
        <v>146</v>
      </c>
      <c r="BU3" s="151">
        <v>1E-3</v>
      </c>
      <c r="BV3" s="151">
        <v>1.6199999999999999E-2</v>
      </c>
      <c r="BW3" s="151">
        <v>3.2000000000000002E-3</v>
      </c>
      <c r="BX3" s="151">
        <v>2.8899999999999999E-2</v>
      </c>
      <c r="BY3" s="151">
        <v>4.0000000000000001E-3</v>
      </c>
      <c r="BZ3" s="151">
        <v>3.9300000000000002E-2</v>
      </c>
      <c r="CA3" s="151">
        <v>2.7000000000000001E-3</v>
      </c>
      <c r="CB3" s="151">
        <v>3.3999999999999998E-3</v>
      </c>
      <c r="CC3" s="151">
        <v>3.5999999999999999E-3</v>
      </c>
      <c r="CD3" s="151">
        <v>1.2999999999999999E-3</v>
      </c>
      <c r="CE3" s="151">
        <v>2.2100000000000002E-2</v>
      </c>
      <c r="CF3" s="151">
        <v>1.66E-2</v>
      </c>
      <c r="CG3" s="151">
        <v>2.7000000000000001E-3</v>
      </c>
      <c r="CH3" s="151">
        <v>9.8599999999999993E-2</v>
      </c>
      <c r="CI3" s="151">
        <v>3.2000000000000002E-3</v>
      </c>
      <c r="CJ3" s="151">
        <v>6.8999999999999999E-3</v>
      </c>
      <c r="CK3" s="151">
        <v>1E-3</v>
      </c>
      <c r="CL3" s="151">
        <v>1.55E-2</v>
      </c>
      <c r="CM3" s="151">
        <v>2.5999999999999999E-3</v>
      </c>
      <c r="CN3" s="151">
        <v>2E-3</v>
      </c>
      <c r="CO3" s="151">
        <v>2.6100000000000002E-2</v>
      </c>
      <c r="CP3" s="151">
        <v>7.4000000000000003E-3</v>
      </c>
      <c r="CQ3" s="151">
        <v>1.2999999999999999E-3</v>
      </c>
      <c r="CR3" s="151">
        <v>5.4999999999999997E-3</v>
      </c>
      <c r="CS3" s="151">
        <v>5.4000000000000003E-3</v>
      </c>
      <c r="CT3" s="151">
        <v>1E-3</v>
      </c>
      <c r="CU3" s="151">
        <v>2E-3</v>
      </c>
      <c r="CV3" s="151">
        <v>3.2000000000000002E-3</v>
      </c>
      <c r="CW3" s="151">
        <v>6.6E-3</v>
      </c>
      <c r="CX3" s="151">
        <v>1.2699999999999999E-2</v>
      </c>
      <c r="CY3" s="151">
        <v>3.3E-3</v>
      </c>
      <c r="CZ3" s="151">
        <v>1E-3</v>
      </c>
      <c r="DA3" s="151">
        <v>1.1599999999999999E-2</v>
      </c>
      <c r="DB3" s="151">
        <v>1.1000000000000001E-3</v>
      </c>
      <c r="DC3" s="151">
        <v>6.4999999999999997E-3</v>
      </c>
      <c r="DD3" s="151">
        <v>1.1299999999999999E-2</v>
      </c>
      <c r="DE3" s="151">
        <v>3.7000000000000002E-3</v>
      </c>
      <c r="DF3" s="151">
        <v>2.5999999999999999E-3</v>
      </c>
      <c r="DG3" s="151">
        <v>2.12E-2</v>
      </c>
      <c r="DH3" s="151">
        <v>2.7699999999999999E-2</v>
      </c>
      <c r="DI3" s="151">
        <v>2.6599999999999999E-2</v>
      </c>
      <c r="DJ3" s="151">
        <v>3.6400000000000002E-2</v>
      </c>
      <c r="DK3" s="151">
        <v>7.5200000000000003E-2</v>
      </c>
      <c r="DL3" s="151">
        <v>1.44E-2</v>
      </c>
      <c r="DM3" s="151">
        <v>1.6899999999999998E-2</v>
      </c>
      <c r="DN3" s="151">
        <v>2.5000000000000001E-3</v>
      </c>
      <c r="DO3" s="151">
        <v>9.4000000000000004E-3</v>
      </c>
      <c r="DP3" s="151">
        <v>9.1000000000000004E-3</v>
      </c>
      <c r="DQ3" s="151">
        <v>5.0000000000000001E-4</v>
      </c>
      <c r="DR3" s="151">
        <v>5.0000000000000001E-4</v>
      </c>
      <c r="DS3" s="151">
        <v>2.0199999999999999E-2</v>
      </c>
      <c r="DT3" s="151">
        <v>3.4599999999999999E-2</v>
      </c>
      <c r="DU3" s="151">
        <v>3.0700000000000002E-2</v>
      </c>
      <c r="DV3" s="151">
        <v>3.5999999999999999E-3</v>
      </c>
      <c r="DW3" s="151">
        <v>4.4699999999999997E-2</v>
      </c>
      <c r="DX3" s="151">
        <v>1E-3</v>
      </c>
      <c r="DY3" s="151">
        <v>1.5900000000000001E-2</v>
      </c>
      <c r="DZ3" s="151">
        <v>8.9999999999999993E-3</v>
      </c>
      <c r="EA3" s="151">
        <v>2.5999999999999999E-3</v>
      </c>
      <c r="EB3" s="151">
        <v>6.1000000000000004E-3</v>
      </c>
      <c r="EC3" s="151">
        <v>5.0000000000000001E-4</v>
      </c>
      <c r="ED3" s="151">
        <v>1E-3</v>
      </c>
      <c r="EE3" s="151">
        <v>5.5999999999999999E-3</v>
      </c>
      <c r="EF3" s="151">
        <v>1.1999999999999999E-3</v>
      </c>
      <c r="EG3" s="151">
        <v>8.2000000000000007E-3</v>
      </c>
      <c r="EH3" s="151">
        <v>4.8999999999999998E-3</v>
      </c>
      <c r="EI3" s="151">
        <v>1E-3</v>
      </c>
      <c r="EJ3" s="151">
        <v>2.3E-3</v>
      </c>
      <c r="EK3" s="151">
        <v>1E-3</v>
      </c>
      <c r="EN3" s="152">
        <v>0.82159999999999977</v>
      </c>
    </row>
    <row r="4" spans="1:148">
      <c r="A4" t="s">
        <v>147</v>
      </c>
      <c r="B4" t="s">
        <v>148</v>
      </c>
      <c r="C4" t="s">
        <v>61</v>
      </c>
      <c r="D4" t="s">
        <v>62</v>
      </c>
      <c r="E4" t="s">
        <v>63</v>
      </c>
      <c r="F4" t="s">
        <v>64</v>
      </c>
      <c r="G4" t="s">
        <v>65</v>
      </c>
      <c r="H4" t="s">
        <v>66</v>
      </c>
      <c r="I4" t="s">
        <v>67</v>
      </c>
      <c r="J4" t="s">
        <v>68</v>
      </c>
      <c r="K4" t="s">
        <v>69</v>
      </c>
      <c r="L4" t="s">
        <v>70</v>
      </c>
      <c r="M4" t="s">
        <v>71</v>
      </c>
      <c r="N4" t="s">
        <v>72</v>
      </c>
      <c r="O4" t="s">
        <v>73</v>
      </c>
      <c r="P4" t="s">
        <v>75</v>
      </c>
      <c r="Q4" t="s">
        <v>76</v>
      </c>
      <c r="R4" t="s">
        <v>77</v>
      </c>
      <c r="S4" t="s">
        <v>78</v>
      </c>
      <c r="T4" t="s">
        <v>79</v>
      </c>
      <c r="U4" t="s">
        <v>80</v>
      </c>
      <c r="V4" t="s">
        <v>81</v>
      </c>
      <c r="W4" t="s">
        <v>82</v>
      </c>
      <c r="X4" t="s">
        <v>83</v>
      </c>
      <c r="Y4" t="s">
        <v>149</v>
      </c>
      <c r="Z4" t="s">
        <v>84</v>
      </c>
      <c r="AA4" t="s">
        <v>85</v>
      </c>
      <c r="AB4" t="s">
        <v>150</v>
      </c>
      <c r="AC4" t="s">
        <v>86</v>
      </c>
      <c r="AD4" t="s">
        <v>87</v>
      </c>
      <c r="AE4" t="s">
        <v>88</v>
      </c>
      <c r="AF4" t="s">
        <v>151</v>
      </c>
      <c r="AG4" t="s">
        <v>89</v>
      </c>
      <c r="AH4" t="s">
        <v>90</v>
      </c>
      <c r="AI4" t="s">
        <v>91</v>
      </c>
      <c r="AJ4" t="s">
        <v>92</v>
      </c>
      <c r="AK4" t="s">
        <v>93</v>
      </c>
      <c r="AL4" t="s">
        <v>152</v>
      </c>
      <c r="AM4" t="s">
        <v>153</v>
      </c>
      <c r="AN4" t="s">
        <v>94</v>
      </c>
      <c r="AO4" t="s">
        <v>95</v>
      </c>
      <c r="AP4" t="s">
        <v>96</v>
      </c>
      <c r="AQ4" t="s">
        <v>97</v>
      </c>
      <c r="AR4" t="s">
        <v>98</v>
      </c>
      <c r="AS4" t="s">
        <v>99</v>
      </c>
      <c r="AT4" t="s">
        <v>100</v>
      </c>
      <c r="AU4" t="s">
        <v>101</v>
      </c>
      <c r="AV4" t="s">
        <v>102</v>
      </c>
      <c r="AW4" t="s">
        <v>103</v>
      </c>
      <c r="AX4" t="s">
        <v>104</v>
      </c>
      <c r="AY4" t="s">
        <v>105</v>
      </c>
      <c r="AZ4" t="s">
        <v>106</v>
      </c>
      <c r="BA4" t="s">
        <v>107</v>
      </c>
      <c r="BB4" t="s">
        <v>108</v>
      </c>
      <c r="BC4" t="s">
        <v>109</v>
      </c>
      <c r="BD4" t="s">
        <v>110</v>
      </c>
      <c r="BE4" t="s">
        <v>111</v>
      </c>
      <c r="BF4" t="s">
        <v>112</v>
      </c>
      <c r="BG4" t="s">
        <v>113</v>
      </c>
      <c r="BH4" t="s">
        <v>114</v>
      </c>
      <c r="BI4" t="s">
        <v>115</v>
      </c>
      <c r="BJ4" t="s">
        <v>116</v>
      </c>
      <c r="BK4" t="s">
        <v>117</v>
      </c>
      <c r="BL4" t="s">
        <v>118</v>
      </c>
      <c r="BM4" t="s">
        <v>119</v>
      </c>
      <c r="BN4" t="s">
        <v>120</v>
      </c>
      <c r="BO4" t="s">
        <v>121</v>
      </c>
      <c r="BP4" t="s">
        <v>122</v>
      </c>
      <c r="BQ4" t="s">
        <v>123</v>
      </c>
      <c r="BR4" t="s">
        <v>137</v>
      </c>
      <c r="BS4" t="s">
        <v>128</v>
      </c>
      <c r="BU4" t="s">
        <v>148</v>
      </c>
      <c r="BV4" t="s">
        <v>61</v>
      </c>
      <c r="BW4" t="s">
        <v>62</v>
      </c>
      <c r="BX4" t="s">
        <v>63</v>
      </c>
      <c r="BY4" t="s">
        <v>64</v>
      </c>
      <c r="BZ4" t="s">
        <v>65</v>
      </c>
      <c r="CA4" t="s">
        <v>66</v>
      </c>
      <c r="CB4" t="s">
        <v>67</v>
      </c>
      <c r="CC4" t="s">
        <v>68</v>
      </c>
      <c r="CD4" t="s">
        <v>69</v>
      </c>
      <c r="CE4" t="s">
        <v>70</v>
      </c>
      <c r="CF4" t="s">
        <v>71</v>
      </c>
      <c r="CG4" t="s">
        <v>72</v>
      </c>
      <c r="CH4" t="s">
        <v>73</v>
      </c>
      <c r="CI4" t="s">
        <v>75</v>
      </c>
      <c r="CJ4" t="s">
        <v>76</v>
      </c>
      <c r="CK4" t="s">
        <v>77</v>
      </c>
      <c r="CL4" t="s">
        <v>78</v>
      </c>
      <c r="CM4" t="s">
        <v>79</v>
      </c>
      <c r="CN4" t="s">
        <v>80</v>
      </c>
      <c r="CO4" t="s">
        <v>81</v>
      </c>
      <c r="CP4" t="s">
        <v>82</v>
      </c>
      <c r="CQ4" t="s">
        <v>83</v>
      </c>
      <c r="CR4" t="s">
        <v>149</v>
      </c>
      <c r="CS4" t="s">
        <v>84</v>
      </c>
      <c r="CT4" t="s">
        <v>85</v>
      </c>
      <c r="CU4" t="s">
        <v>150</v>
      </c>
      <c r="CV4" t="s">
        <v>86</v>
      </c>
      <c r="CW4" t="s">
        <v>87</v>
      </c>
      <c r="CX4" t="s">
        <v>88</v>
      </c>
      <c r="CY4" t="s">
        <v>151</v>
      </c>
      <c r="CZ4" t="s">
        <v>89</v>
      </c>
      <c r="DA4" t="s">
        <v>90</v>
      </c>
      <c r="DB4" t="s">
        <v>91</v>
      </c>
      <c r="DC4" t="s">
        <v>92</v>
      </c>
      <c r="DD4" t="s">
        <v>93</v>
      </c>
      <c r="DE4" t="s">
        <v>152</v>
      </c>
      <c r="DF4" t="s">
        <v>153</v>
      </c>
      <c r="DG4" t="s">
        <v>94</v>
      </c>
      <c r="DH4" t="s">
        <v>95</v>
      </c>
      <c r="DI4" t="s">
        <v>96</v>
      </c>
      <c r="DJ4" t="s">
        <v>97</v>
      </c>
      <c r="DK4" t="s">
        <v>98</v>
      </c>
      <c r="DL4" t="s">
        <v>99</v>
      </c>
      <c r="DM4" t="s">
        <v>100</v>
      </c>
      <c r="DN4" t="s">
        <v>101</v>
      </c>
      <c r="DO4" t="s">
        <v>102</v>
      </c>
      <c r="DP4" t="s">
        <v>103</v>
      </c>
      <c r="DQ4" t="s">
        <v>104</v>
      </c>
      <c r="DR4" t="s">
        <v>105</v>
      </c>
      <c r="DS4" t="s">
        <v>106</v>
      </c>
      <c r="DT4" t="s">
        <v>107</v>
      </c>
      <c r="DU4" t="s">
        <v>108</v>
      </c>
      <c r="DV4" t="s">
        <v>109</v>
      </c>
      <c r="DW4" t="s">
        <v>110</v>
      </c>
      <c r="DX4" t="s">
        <v>111</v>
      </c>
      <c r="DY4" t="s">
        <v>112</v>
      </c>
      <c r="DZ4" t="s">
        <v>113</v>
      </c>
      <c r="EA4" t="s">
        <v>114</v>
      </c>
      <c r="EB4" t="s">
        <v>115</v>
      </c>
      <c r="EC4" t="s">
        <v>116</v>
      </c>
      <c r="ED4" t="s">
        <v>117</v>
      </c>
      <c r="EE4" t="s">
        <v>118</v>
      </c>
      <c r="EF4" t="s">
        <v>119</v>
      </c>
      <c r="EG4" t="s">
        <v>120</v>
      </c>
      <c r="EH4" t="s">
        <v>121</v>
      </c>
      <c r="EI4" t="s">
        <v>122</v>
      </c>
      <c r="EJ4" t="s">
        <v>123</v>
      </c>
      <c r="EK4" t="s">
        <v>137</v>
      </c>
      <c r="EL4" s="153" t="s">
        <v>128</v>
      </c>
      <c r="EM4" s="154" t="s">
        <v>154</v>
      </c>
      <c r="EN4" s="155" t="s">
        <v>125</v>
      </c>
      <c r="EO4" s="155" t="s">
        <v>126</v>
      </c>
      <c r="EP4" s="156" t="s">
        <v>155</v>
      </c>
      <c r="EQ4" s="157" t="s">
        <v>41</v>
      </c>
    </row>
    <row r="5" spans="1:148">
      <c r="A5" t="s">
        <v>8</v>
      </c>
      <c r="B5" s="141">
        <v>538.86</v>
      </c>
      <c r="C5" s="141">
        <v>32821.98000000001</v>
      </c>
      <c r="D5" s="141">
        <v>2222.2199999999998</v>
      </c>
      <c r="E5" s="141">
        <v>335906.46000000008</v>
      </c>
      <c r="F5" s="141"/>
      <c r="G5" s="141">
        <v>40197.560000000005</v>
      </c>
      <c r="H5" s="141"/>
      <c r="I5" s="141">
        <v>392.09</v>
      </c>
      <c r="J5" s="141">
        <v>9489.3900000000012</v>
      </c>
      <c r="K5" s="141">
        <v>11155.63</v>
      </c>
      <c r="L5" s="141">
        <v>-0.63</v>
      </c>
      <c r="M5" s="141">
        <v>37394.51</v>
      </c>
      <c r="N5" s="141">
        <v>3718.87</v>
      </c>
      <c r="O5" s="141"/>
      <c r="P5" s="141">
        <v>3.33</v>
      </c>
      <c r="Q5" s="141"/>
      <c r="R5" s="141">
        <v>1729.53</v>
      </c>
      <c r="S5" s="141"/>
      <c r="T5" s="141">
        <v>20.689999999999998</v>
      </c>
      <c r="U5" s="141">
        <v>2775.3299999999995</v>
      </c>
      <c r="V5" s="141">
        <v>1748.7399999999993</v>
      </c>
      <c r="W5" s="141">
        <v>617.90999999999985</v>
      </c>
      <c r="X5" s="141"/>
      <c r="Y5" s="141"/>
      <c r="Z5" s="141">
        <v>1764.2000000000003</v>
      </c>
      <c r="AA5" s="141"/>
      <c r="AB5" s="141">
        <v>587.31999999999994</v>
      </c>
      <c r="AC5" s="141"/>
      <c r="AD5" s="141"/>
      <c r="AE5" s="141"/>
      <c r="AF5" s="141"/>
      <c r="AG5" s="141"/>
      <c r="AH5" s="141"/>
      <c r="AI5" s="141"/>
      <c r="AJ5" s="141">
        <v>9602.0599999999977</v>
      </c>
      <c r="AK5" s="141">
        <v>12383.720000000001</v>
      </c>
      <c r="AL5" s="141">
        <v>630.02999999999986</v>
      </c>
      <c r="AM5" s="141">
        <v>2084.16</v>
      </c>
      <c r="AN5" s="141"/>
      <c r="AO5" s="141"/>
      <c r="AP5" s="141"/>
      <c r="AQ5" s="141">
        <v>36.660000000000004</v>
      </c>
      <c r="AR5" s="141">
        <v>220.75999999999996</v>
      </c>
      <c r="AS5" s="141">
        <v>389.85</v>
      </c>
      <c r="AT5" s="141">
        <v>93957.430000000008</v>
      </c>
      <c r="AU5" s="141">
        <v>23855.269999999997</v>
      </c>
      <c r="AV5" s="141"/>
      <c r="AW5" s="141">
        <v>1800.8799999999997</v>
      </c>
      <c r="AX5" s="141">
        <v>4965.47</v>
      </c>
      <c r="AY5" s="141">
        <v>5037.0999999999995</v>
      </c>
      <c r="AZ5" s="141">
        <v>1484.3299999999997</v>
      </c>
      <c r="BA5" s="141">
        <v>1916.89</v>
      </c>
      <c r="BB5" s="141">
        <v>109.91</v>
      </c>
      <c r="BC5" s="141">
        <v>332.68999999999994</v>
      </c>
      <c r="BD5" s="141"/>
      <c r="BE5" s="141"/>
      <c r="BF5" s="141">
        <v>15087.109999999997</v>
      </c>
      <c r="BG5" s="141">
        <v>12581.420000000002</v>
      </c>
      <c r="BH5" s="141">
        <v>3.96</v>
      </c>
      <c r="BI5" s="141">
        <v>12111.140000000003</v>
      </c>
      <c r="BJ5" s="141">
        <v>195.07999999999998</v>
      </c>
      <c r="BK5" s="141">
        <v>1215.0700000000002</v>
      </c>
      <c r="BL5" s="141">
        <v>14075.22</v>
      </c>
      <c r="BM5" s="141">
        <v>10.28</v>
      </c>
      <c r="BN5" s="141">
        <v>554.88999999999987</v>
      </c>
      <c r="BO5" s="141">
        <v>9132.64</v>
      </c>
      <c r="BP5" s="141">
        <v>34690.069999999992</v>
      </c>
      <c r="BQ5" s="141"/>
      <c r="BR5" s="141"/>
      <c r="BS5" s="141">
        <v>741548.08</v>
      </c>
      <c r="BT5" t="s">
        <v>8</v>
      </c>
      <c r="BU5" s="141">
        <f>+B5*BU$3</f>
        <v>0.53886000000000001</v>
      </c>
      <c r="BV5" s="141">
        <f t="shared" ref="BV5:EG8" si="0">+C5*BV$3</f>
        <v>531.71607600000016</v>
      </c>
      <c r="BW5" s="141">
        <f t="shared" si="0"/>
        <v>7.1111040000000001</v>
      </c>
      <c r="BX5" s="141">
        <f t="shared" si="0"/>
        <v>9707.696694000002</v>
      </c>
      <c r="BY5" s="141">
        <f t="shared" si="0"/>
        <v>0</v>
      </c>
      <c r="BZ5" s="141">
        <f t="shared" si="0"/>
        <v>1579.7641080000003</v>
      </c>
      <c r="CA5" s="141">
        <f t="shared" si="0"/>
        <v>0</v>
      </c>
      <c r="CB5" s="141">
        <f t="shared" si="0"/>
        <v>1.3331059999999999</v>
      </c>
      <c r="CC5" s="141">
        <f t="shared" si="0"/>
        <v>34.161804000000004</v>
      </c>
      <c r="CD5" s="141">
        <f t="shared" si="0"/>
        <v>14.502318999999998</v>
      </c>
      <c r="CE5" s="141">
        <f t="shared" si="0"/>
        <v>-1.3923000000000001E-2</v>
      </c>
      <c r="CF5" s="141">
        <f t="shared" si="0"/>
        <v>620.74886600000002</v>
      </c>
      <c r="CG5" s="141">
        <f t="shared" si="0"/>
        <v>10.040948999999999</v>
      </c>
      <c r="CH5" s="141">
        <f t="shared" si="0"/>
        <v>0</v>
      </c>
      <c r="CI5" s="141">
        <f t="shared" si="0"/>
        <v>1.0656000000000001E-2</v>
      </c>
      <c r="CJ5" s="141">
        <f t="shared" si="0"/>
        <v>0</v>
      </c>
      <c r="CK5" s="141">
        <f t="shared" si="0"/>
        <v>1.72953</v>
      </c>
      <c r="CL5" s="141">
        <f t="shared" si="0"/>
        <v>0</v>
      </c>
      <c r="CM5" s="141">
        <f t="shared" si="0"/>
        <v>5.3793999999999995E-2</v>
      </c>
      <c r="CN5" s="141">
        <f t="shared" si="0"/>
        <v>5.5506599999999988</v>
      </c>
      <c r="CO5" s="141">
        <f t="shared" si="0"/>
        <v>45.642113999999985</v>
      </c>
      <c r="CP5" s="141">
        <f t="shared" si="0"/>
        <v>4.5725339999999992</v>
      </c>
      <c r="CQ5" s="141">
        <f t="shared" si="0"/>
        <v>0</v>
      </c>
      <c r="CR5" s="141">
        <f t="shared" si="0"/>
        <v>0</v>
      </c>
      <c r="CS5" s="141">
        <f t="shared" si="0"/>
        <v>9.5266800000000025</v>
      </c>
      <c r="CT5" s="141">
        <f t="shared" si="0"/>
        <v>0</v>
      </c>
      <c r="CU5" s="141">
        <f t="shared" si="0"/>
        <v>1.1746399999999999</v>
      </c>
      <c r="CV5" s="141">
        <f t="shared" si="0"/>
        <v>0</v>
      </c>
      <c r="CW5" s="141">
        <f t="shared" si="0"/>
        <v>0</v>
      </c>
      <c r="CX5" s="141">
        <f t="shared" si="0"/>
        <v>0</v>
      </c>
      <c r="CY5" s="141">
        <f t="shared" si="0"/>
        <v>0</v>
      </c>
      <c r="CZ5" s="141">
        <f t="shared" si="0"/>
        <v>0</v>
      </c>
      <c r="DA5" s="141">
        <f t="shared" si="0"/>
        <v>0</v>
      </c>
      <c r="DB5" s="141">
        <f t="shared" si="0"/>
        <v>0</v>
      </c>
      <c r="DC5" s="141">
        <f t="shared" si="0"/>
        <v>62.413389999999985</v>
      </c>
      <c r="DD5" s="141">
        <f t="shared" si="0"/>
        <v>139.936036</v>
      </c>
      <c r="DE5" s="141">
        <f t="shared" si="0"/>
        <v>2.3311109999999995</v>
      </c>
      <c r="DF5" s="141">
        <f t="shared" si="0"/>
        <v>5.4188159999999996</v>
      </c>
      <c r="DG5" s="141">
        <f t="shared" si="0"/>
        <v>0</v>
      </c>
      <c r="DH5" s="141">
        <f t="shared" si="0"/>
        <v>0</v>
      </c>
      <c r="DI5" s="141">
        <f t="shared" si="0"/>
        <v>0</v>
      </c>
      <c r="DJ5" s="141">
        <f t="shared" si="0"/>
        <v>1.3344240000000003</v>
      </c>
      <c r="DK5" s="141">
        <f t="shared" si="0"/>
        <v>16.601151999999999</v>
      </c>
      <c r="DL5" s="141">
        <f t="shared" si="0"/>
        <v>5.6138400000000006</v>
      </c>
      <c r="DM5" s="141">
        <f t="shared" si="0"/>
        <v>1587.8805669999999</v>
      </c>
      <c r="DN5" s="141">
        <f t="shared" si="0"/>
        <v>59.63817499999999</v>
      </c>
      <c r="DO5" s="141">
        <f t="shared" si="0"/>
        <v>0</v>
      </c>
      <c r="DP5" s="141">
        <f t="shared" si="0"/>
        <v>16.388007999999999</v>
      </c>
      <c r="DQ5" s="141">
        <f t="shared" si="0"/>
        <v>2.4827350000000004</v>
      </c>
      <c r="DR5" s="141">
        <f t="shared" si="0"/>
        <v>2.5185499999999998</v>
      </c>
      <c r="DS5" s="141">
        <f t="shared" si="0"/>
        <v>29.983465999999993</v>
      </c>
      <c r="DT5" s="141">
        <f t="shared" si="0"/>
        <v>66.324393999999998</v>
      </c>
      <c r="DU5" s="141">
        <f t="shared" si="0"/>
        <v>3.3742369999999999</v>
      </c>
      <c r="DV5" s="141">
        <f t="shared" si="0"/>
        <v>1.1976839999999997</v>
      </c>
      <c r="DW5" s="141">
        <f t="shared" si="0"/>
        <v>0</v>
      </c>
      <c r="DX5" s="141">
        <f t="shared" si="0"/>
        <v>0</v>
      </c>
      <c r="DY5" s="141">
        <f t="shared" si="0"/>
        <v>239.88504899999995</v>
      </c>
      <c r="DZ5" s="141">
        <f t="shared" si="0"/>
        <v>113.23278000000001</v>
      </c>
      <c r="EA5" s="141">
        <f t="shared" si="0"/>
        <v>1.0296E-2</v>
      </c>
      <c r="EB5" s="141">
        <f t="shared" si="0"/>
        <v>73.877954000000017</v>
      </c>
      <c r="EC5" s="141">
        <f t="shared" si="0"/>
        <v>9.7539999999999988E-2</v>
      </c>
      <c r="ED5" s="141">
        <f t="shared" si="0"/>
        <v>1.2150700000000001</v>
      </c>
      <c r="EE5" s="141">
        <f t="shared" si="0"/>
        <v>78.821231999999995</v>
      </c>
      <c r="EF5" s="141">
        <f t="shared" si="0"/>
        <v>1.2335999999999998E-2</v>
      </c>
      <c r="EG5" s="141">
        <f t="shared" si="0"/>
        <v>4.5500979999999993</v>
      </c>
      <c r="EH5" s="141">
        <f t="shared" ref="EH5:EK20" si="1">+BO5*EH$3</f>
        <v>44.749935999999998</v>
      </c>
      <c r="EI5" s="141">
        <f t="shared" si="1"/>
        <v>34.690069999999992</v>
      </c>
      <c r="EJ5" s="141">
        <f t="shared" si="1"/>
        <v>0</v>
      </c>
      <c r="EK5" s="141">
        <f t="shared" si="1"/>
        <v>0</v>
      </c>
      <c r="EL5" s="158">
        <f>SUM(BU5:EK5)</f>
        <v>15170.439517000003</v>
      </c>
      <c r="EM5" s="159">
        <f>+EL5/$EL$36</f>
        <v>4.7652492326982617E-3</v>
      </c>
      <c r="EN5" s="152">
        <f>+EM5*$EN$3</f>
        <v>3.915128769584891E-3</v>
      </c>
      <c r="EQ5" s="160">
        <f>ROUND(SUM(EN5:EP5),4)</f>
        <v>3.8999999999999998E-3</v>
      </c>
      <c r="ER5" t="s">
        <v>8</v>
      </c>
    </row>
    <row r="6" spans="1:148">
      <c r="A6" t="s">
        <v>9</v>
      </c>
      <c r="B6" s="141">
        <v>3400.39</v>
      </c>
      <c r="C6" s="141">
        <v>109310.5</v>
      </c>
      <c r="D6" s="141">
        <v>43161.2</v>
      </c>
      <c r="E6" s="141">
        <v>674941.63</v>
      </c>
      <c r="F6" s="141"/>
      <c r="G6" s="141">
        <v>270193.40999999997</v>
      </c>
      <c r="H6" s="141"/>
      <c r="I6" s="141">
        <v>1587.25</v>
      </c>
      <c r="J6" s="141">
        <v>46139.310000000005</v>
      </c>
      <c r="K6" s="141">
        <v>36041.390000000007</v>
      </c>
      <c r="L6" s="141">
        <v>-2.17</v>
      </c>
      <c r="M6" s="141">
        <v>369366.08999999997</v>
      </c>
      <c r="N6" s="141">
        <v>45818.57</v>
      </c>
      <c r="O6" s="141"/>
      <c r="P6" s="141">
        <v>11.15</v>
      </c>
      <c r="Q6" s="141"/>
      <c r="R6" s="141">
        <v>8229.66</v>
      </c>
      <c r="S6" s="141">
        <v>4895.1999999999971</v>
      </c>
      <c r="T6" s="141">
        <v>414.13000000000022</v>
      </c>
      <c r="U6" s="141">
        <v>16609.560000000001</v>
      </c>
      <c r="V6" s="141">
        <v>10993.430000000002</v>
      </c>
      <c r="W6" s="141">
        <v>4017.2699999999995</v>
      </c>
      <c r="X6" s="141"/>
      <c r="Y6" s="141"/>
      <c r="Z6" s="141">
        <v>8807.1299999999992</v>
      </c>
      <c r="AA6" s="141"/>
      <c r="AB6" s="141">
        <v>2760.05</v>
      </c>
      <c r="AC6" s="141"/>
      <c r="AD6" s="141"/>
      <c r="AE6" s="141"/>
      <c r="AF6" s="141"/>
      <c r="AG6" s="141"/>
      <c r="AH6" s="141"/>
      <c r="AI6" s="141"/>
      <c r="AJ6" s="141">
        <v>31614.920000000006</v>
      </c>
      <c r="AK6" s="141">
        <v>50285.549999999996</v>
      </c>
      <c r="AL6" s="141">
        <v>2720.1200000000003</v>
      </c>
      <c r="AM6" s="141">
        <v>7314.02</v>
      </c>
      <c r="AN6" s="141"/>
      <c r="AO6" s="141"/>
      <c r="AP6" s="141"/>
      <c r="AQ6" s="141">
        <v>497862.57999999996</v>
      </c>
      <c r="AR6" s="141">
        <v>5488.2800000000007</v>
      </c>
      <c r="AS6" s="141">
        <v>1180.46</v>
      </c>
      <c r="AT6" s="141">
        <v>34300.420000000006</v>
      </c>
      <c r="AU6" s="141">
        <v>76733.750000000015</v>
      </c>
      <c r="AV6" s="141"/>
      <c r="AW6" s="141">
        <v>47971.61</v>
      </c>
      <c r="AX6" s="141">
        <v>47288.71</v>
      </c>
      <c r="AY6" s="141">
        <v>16102.55</v>
      </c>
      <c r="AZ6" s="141">
        <v>51808.360000000022</v>
      </c>
      <c r="BA6" s="141">
        <v>274097.48000000004</v>
      </c>
      <c r="BB6" s="141">
        <v>326.60999999999996</v>
      </c>
      <c r="BC6" s="141">
        <v>1408</v>
      </c>
      <c r="BD6" s="141"/>
      <c r="BE6" s="141"/>
      <c r="BF6" s="141">
        <v>48615.57</v>
      </c>
      <c r="BG6" s="141">
        <v>45755.530000000006</v>
      </c>
      <c r="BH6" s="141">
        <v>13.55</v>
      </c>
      <c r="BI6" s="141">
        <v>39103.72</v>
      </c>
      <c r="BJ6" s="141">
        <v>10421.24</v>
      </c>
      <c r="BK6" s="141">
        <v>27145.26</v>
      </c>
      <c r="BL6" s="141">
        <v>45480.62000000001</v>
      </c>
      <c r="BM6" s="141">
        <v>116381.02000000002</v>
      </c>
      <c r="BN6" s="141">
        <v>3492.8700000000003</v>
      </c>
      <c r="BO6" s="141">
        <v>29488.979999999996</v>
      </c>
      <c r="BP6" s="141">
        <v>122066</v>
      </c>
      <c r="BQ6" s="141"/>
      <c r="BR6" s="141"/>
      <c r="BS6" s="141">
        <v>3291162.9299999988</v>
      </c>
      <c r="BT6" t="s">
        <v>9</v>
      </c>
      <c r="BU6" s="141">
        <f t="shared" ref="BU6:CJ24" si="2">+B6*BU$3</f>
        <v>3.4003899999999998</v>
      </c>
      <c r="BV6" s="141">
        <f t="shared" si="0"/>
        <v>1770.8300999999999</v>
      </c>
      <c r="BW6" s="141">
        <f t="shared" si="0"/>
        <v>138.11583999999999</v>
      </c>
      <c r="BX6" s="141">
        <f t="shared" si="0"/>
        <v>19505.813106999998</v>
      </c>
      <c r="BY6" s="141">
        <f t="shared" si="0"/>
        <v>0</v>
      </c>
      <c r="BZ6" s="141">
        <f t="shared" si="0"/>
        <v>10618.601013</v>
      </c>
      <c r="CA6" s="141">
        <f t="shared" si="0"/>
        <v>0</v>
      </c>
      <c r="CB6" s="141">
        <f t="shared" si="0"/>
        <v>5.3966499999999993</v>
      </c>
      <c r="CC6" s="141">
        <f t="shared" si="0"/>
        <v>166.101516</v>
      </c>
      <c r="CD6" s="141">
        <f t="shared" si="0"/>
        <v>46.853807000000003</v>
      </c>
      <c r="CE6" s="141">
        <f t="shared" si="0"/>
        <v>-4.7957E-2</v>
      </c>
      <c r="CF6" s="141">
        <f t="shared" si="0"/>
        <v>6131.4770939999999</v>
      </c>
      <c r="CG6" s="141">
        <f t="shared" si="0"/>
        <v>123.71013900000001</v>
      </c>
      <c r="CH6" s="141">
        <f t="shared" si="0"/>
        <v>0</v>
      </c>
      <c r="CI6" s="141">
        <f t="shared" si="0"/>
        <v>3.5680000000000003E-2</v>
      </c>
      <c r="CJ6" s="141">
        <f t="shared" si="0"/>
        <v>0</v>
      </c>
      <c r="CK6" s="141">
        <f t="shared" si="0"/>
        <v>8.2296600000000009</v>
      </c>
      <c r="CL6" s="141">
        <f t="shared" si="0"/>
        <v>75.875599999999949</v>
      </c>
      <c r="CM6" s="141">
        <f t="shared" si="0"/>
        <v>1.0767380000000006</v>
      </c>
      <c r="CN6" s="141">
        <f t="shared" si="0"/>
        <v>33.219120000000004</v>
      </c>
      <c r="CO6" s="141">
        <f t="shared" si="0"/>
        <v>286.9285230000001</v>
      </c>
      <c r="CP6" s="141">
        <f t="shared" si="0"/>
        <v>29.727797999999996</v>
      </c>
      <c r="CQ6" s="141">
        <f t="shared" si="0"/>
        <v>0</v>
      </c>
      <c r="CR6" s="141">
        <f t="shared" si="0"/>
        <v>0</v>
      </c>
      <c r="CS6" s="141">
        <f t="shared" si="0"/>
        <v>47.558501999999997</v>
      </c>
      <c r="CT6" s="141">
        <f t="shared" si="0"/>
        <v>0</v>
      </c>
      <c r="CU6" s="141">
        <f t="shared" si="0"/>
        <v>5.5201000000000002</v>
      </c>
      <c r="CV6" s="141">
        <f t="shared" si="0"/>
        <v>0</v>
      </c>
      <c r="CW6" s="141">
        <f t="shared" si="0"/>
        <v>0</v>
      </c>
      <c r="CX6" s="141">
        <f t="shared" si="0"/>
        <v>0</v>
      </c>
      <c r="CY6" s="141">
        <f t="shared" si="0"/>
        <v>0</v>
      </c>
      <c r="CZ6" s="141">
        <f t="shared" si="0"/>
        <v>0</v>
      </c>
      <c r="DA6" s="141">
        <f t="shared" si="0"/>
        <v>0</v>
      </c>
      <c r="DB6" s="141">
        <f t="shared" si="0"/>
        <v>0</v>
      </c>
      <c r="DC6" s="141">
        <f t="shared" si="0"/>
        <v>205.49698000000004</v>
      </c>
      <c r="DD6" s="141">
        <f t="shared" si="0"/>
        <v>568.2267149999999</v>
      </c>
      <c r="DE6" s="141">
        <f t="shared" si="0"/>
        <v>10.064444000000002</v>
      </c>
      <c r="DF6" s="141">
        <f t="shared" si="0"/>
        <v>19.016452000000001</v>
      </c>
      <c r="DG6" s="141">
        <f t="shared" si="0"/>
        <v>0</v>
      </c>
      <c r="DH6" s="141">
        <f t="shared" si="0"/>
        <v>0</v>
      </c>
      <c r="DI6" s="141">
        <f t="shared" si="0"/>
        <v>0</v>
      </c>
      <c r="DJ6" s="141">
        <f t="shared" si="0"/>
        <v>18122.197912</v>
      </c>
      <c r="DK6" s="141">
        <f t="shared" si="0"/>
        <v>412.71865600000007</v>
      </c>
      <c r="DL6" s="141">
        <f t="shared" si="0"/>
        <v>16.998624</v>
      </c>
      <c r="DM6" s="141">
        <f t="shared" si="0"/>
        <v>579.677098</v>
      </c>
      <c r="DN6" s="141">
        <f t="shared" si="0"/>
        <v>191.83437500000005</v>
      </c>
      <c r="DO6" s="141">
        <f t="shared" si="0"/>
        <v>0</v>
      </c>
      <c r="DP6" s="141">
        <f t="shared" si="0"/>
        <v>436.541651</v>
      </c>
      <c r="DQ6" s="141">
        <f t="shared" si="0"/>
        <v>23.644355000000001</v>
      </c>
      <c r="DR6" s="141">
        <f t="shared" si="0"/>
        <v>8.0512750000000004</v>
      </c>
      <c r="DS6" s="141">
        <f t="shared" si="0"/>
        <v>1046.5288720000003</v>
      </c>
      <c r="DT6" s="141">
        <f t="shared" si="0"/>
        <v>9483.7728080000015</v>
      </c>
      <c r="DU6" s="141">
        <f t="shared" si="0"/>
        <v>10.026926999999999</v>
      </c>
      <c r="DV6" s="141">
        <f t="shared" si="0"/>
        <v>5.0687999999999995</v>
      </c>
      <c r="DW6" s="141">
        <f t="shared" si="0"/>
        <v>0</v>
      </c>
      <c r="DX6" s="141">
        <f t="shared" si="0"/>
        <v>0</v>
      </c>
      <c r="DY6" s="141">
        <f t="shared" si="0"/>
        <v>772.98756300000002</v>
      </c>
      <c r="DZ6" s="141">
        <f t="shared" si="0"/>
        <v>411.79977000000002</v>
      </c>
      <c r="EA6" s="141">
        <f t="shared" si="0"/>
        <v>3.5229999999999997E-2</v>
      </c>
      <c r="EB6" s="141">
        <f t="shared" si="0"/>
        <v>238.53269200000003</v>
      </c>
      <c r="EC6" s="141">
        <f t="shared" si="0"/>
        <v>5.2106199999999996</v>
      </c>
      <c r="ED6" s="141">
        <f t="shared" si="0"/>
        <v>27.14526</v>
      </c>
      <c r="EE6" s="141">
        <f t="shared" si="0"/>
        <v>254.69147200000006</v>
      </c>
      <c r="EF6" s="141">
        <f t="shared" si="0"/>
        <v>139.65722400000001</v>
      </c>
      <c r="EG6" s="141">
        <f t="shared" si="0"/>
        <v>28.641534000000004</v>
      </c>
      <c r="EH6" s="141">
        <f t="shared" si="1"/>
        <v>144.49600199999998</v>
      </c>
      <c r="EI6" s="141">
        <f t="shared" si="1"/>
        <v>122.066</v>
      </c>
      <c r="EJ6" s="141">
        <f t="shared" si="1"/>
        <v>0</v>
      </c>
      <c r="EK6" s="141">
        <f t="shared" si="1"/>
        <v>0</v>
      </c>
      <c r="EL6" s="158">
        <f t="shared" ref="EL6:EL35" si="3">SUM(BU6:EK6)</f>
        <v>72283.552731000003</v>
      </c>
      <c r="EM6" s="159">
        <f t="shared" ref="EM6:EM35" si="4">+EL6/$EL$36</f>
        <v>2.2705284431747165E-2</v>
      </c>
      <c r="EN6" s="152">
        <f t="shared" ref="EN6:EN35" si="5">+EM6*$EN$3</f>
        <v>1.8654661689123466E-2</v>
      </c>
      <c r="EQ6" s="160">
        <f t="shared" ref="EQ6:EQ35" si="6">ROUND(SUM(EN6:EP6),4)</f>
        <v>1.8700000000000001E-2</v>
      </c>
      <c r="ER6" t="s">
        <v>9</v>
      </c>
    </row>
    <row r="7" spans="1:148">
      <c r="A7" t="s">
        <v>11</v>
      </c>
      <c r="B7" s="141">
        <v>53.370000000000005</v>
      </c>
      <c r="C7" s="141">
        <v>2784.8399999999997</v>
      </c>
      <c r="D7" s="141">
        <v>9982.1999999999989</v>
      </c>
      <c r="E7" s="141">
        <v>22397.180000000008</v>
      </c>
      <c r="F7" s="141"/>
      <c r="G7" s="141">
        <v>14731.009999999998</v>
      </c>
      <c r="H7" s="141"/>
      <c r="I7" s="141">
        <v>18.170000000000002</v>
      </c>
      <c r="J7" s="141">
        <v>480.17000000000007</v>
      </c>
      <c r="K7" s="141">
        <v>568.42000000000007</v>
      </c>
      <c r="L7" s="141">
        <v>-0.01</v>
      </c>
      <c r="M7" s="141">
        <v>1911.36</v>
      </c>
      <c r="N7" s="141">
        <v>200.13</v>
      </c>
      <c r="O7" s="141"/>
      <c r="P7" s="141">
        <v>17.97</v>
      </c>
      <c r="Q7" s="141"/>
      <c r="R7" s="141">
        <v>129.36999999999998</v>
      </c>
      <c r="S7" s="141"/>
      <c r="T7" s="141">
        <v>2.2600000000000002</v>
      </c>
      <c r="U7" s="141">
        <v>262.5</v>
      </c>
      <c r="V7" s="141">
        <v>171.49999999999997</v>
      </c>
      <c r="W7" s="141">
        <v>62.640000000000008</v>
      </c>
      <c r="X7" s="141"/>
      <c r="Y7" s="141"/>
      <c r="Z7" s="141">
        <v>116.17000000000003</v>
      </c>
      <c r="AA7" s="141"/>
      <c r="AB7" s="141">
        <v>127.97000000000001</v>
      </c>
      <c r="AC7" s="141"/>
      <c r="AD7" s="141"/>
      <c r="AE7" s="141"/>
      <c r="AF7" s="141"/>
      <c r="AG7" s="141"/>
      <c r="AH7" s="141"/>
      <c r="AI7" s="141"/>
      <c r="AJ7" s="141">
        <v>498.53000000000009</v>
      </c>
      <c r="AK7" s="141">
        <v>875.3599999999999</v>
      </c>
      <c r="AL7" s="141">
        <v>40.719999999999992</v>
      </c>
      <c r="AM7" s="141">
        <v>119.08999999999999</v>
      </c>
      <c r="AN7" s="141"/>
      <c r="AO7" s="141"/>
      <c r="AP7" s="141"/>
      <c r="AQ7" s="141">
        <v>3.1500000000000004</v>
      </c>
      <c r="AR7" s="141">
        <v>14.699999999999996</v>
      </c>
      <c r="AS7" s="141">
        <v>78.930000000000007</v>
      </c>
      <c r="AT7" s="141">
        <v>1056.7200000000003</v>
      </c>
      <c r="AU7" s="141">
        <v>1206.0400000000002</v>
      </c>
      <c r="AV7" s="141"/>
      <c r="AW7" s="141">
        <v>123.88</v>
      </c>
      <c r="AX7" s="141">
        <v>267.81999999999988</v>
      </c>
      <c r="AY7" s="141">
        <v>252.72999999999996</v>
      </c>
      <c r="AZ7" s="141">
        <v>1639.9000000000005</v>
      </c>
      <c r="BA7" s="141">
        <v>1819.8500000000001</v>
      </c>
      <c r="BB7" s="141">
        <v>5.0199999999999996</v>
      </c>
      <c r="BC7" s="141">
        <v>17.47</v>
      </c>
      <c r="BD7" s="141"/>
      <c r="BE7" s="141"/>
      <c r="BF7" s="141">
        <v>839.46</v>
      </c>
      <c r="BG7" s="141">
        <v>2189.5700000000006</v>
      </c>
      <c r="BH7" s="141">
        <v>0.21</v>
      </c>
      <c r="BI7" s="141">
        <v>618.55999999999995</v>
      </c>
      <c r="BJ7" s="141">
        <v>3002.45</v>
      </c>
      <c r="BK7" s="141">
        <v>64.39</v>
      </c>
      <c r="BL7" s="141">
        <v>715.72000000000014</v>
      </c>
      <c r="BM7" s="141">
        <v>0.48000000000000004</v>
      </c>
      <c r="BN7" s="141">
        <v>55.61</v>
      </c>
      <c r="BO7" s="141">
        <v>464.86</v>
      </c>
      <c r="BP7" s="141">
        <v>1814.97</v>
      </c>
      <c r="BQ7" s="141"/>
      <c r="BR7" s="141"/>
      <c r="BS7" s="141">
        <v>71803.409999999989</v>
      </c>
      <c r="BT7" t="s">
        <v>11</v>
      </c>
      <c r="BU7" s="141">
        <f t="shared" si="2"/>
        <v>5.3370000000000008E-2</v>
      </c>
      <c r="BV7" s="141">
        <f t="shared" si="0"/>
        <v>45.11440799999999</v>
      </c>
      <c r="BW7" s="141">
        <f t="shared" si="0"/>
        <v>31.943039999999996</v>
      </c>
      <c r="BX7" s="141">
        <f t="shared" si="0"/>
        <v>647.27850200000023</v>
      </c>
      <c r="BY7" s="141">
        <f t="shared" si="0"/>
        <v>0</v>
      </c>
      <c r="BZ7" s="141">
        <f t="shared" si="0"/>
        <v>578.92869299999995</v>
      </c>
      <c r="CA7" s="141">
        <f t="shared" si="0"/>
        <v>0</v>
      </c>
      <c r="CB7" s="141">
        <f t="shared" si="0"/>
        <v>6.1778E-2</v>
      </c>
      <c r="CC7" s="141">
        <f t="shared" si="0"/>
        <v>1.7286120000000003</v>
      </c>
      <c r="CD7" s="141">
        <f t="shared" si="0"/>
        <v>0.7389460000000001</v>
      </c>
      <c r="CE7" s="141">
        <f t="shared" si="0"/>
        <v>-2.2100000000000003E-4</v>
      </c>
      <c r="CF7" s="141">
        <f t="shared" si="0"/>
        <v>31.728576</v>
      </c>
      <c r="CG7" s="141">
        <f t="shared" si="0"/>
        <v>0.54035100000000003</v>
      </c>
      <c r="CH7" s="141">
        <f t="shared" si="0"/>
        <v>0</v>
      </c>
      <c r="CI7" s="141">
        <f t="shared" si="0"/>
        <v>5.7504E-2</v>
      </c>
      <c r="CJ7" s="141">
        <f t="shared" si="0"/>
        <v>0</v>
      </c>
      <c r="CK7" s="141">
        <f t="shared" si="0"/>
        <v>0.12936999999999999</v>
      </c>
      <c r="CL7" s="141">
        <f t="shared" si="0"/>
        <v>0</v>
      </c>
      <c r="CM7" s="141">
        <f t="shared" si="0"/>
        <v>5.8760000000000001E-3</v>
      </c>
      <c r="CN7" s="141">
        <f t="shared" si="0"/>
        <v>0.52500000000000002</v>
      </c>
      <c r="CO7" s="141">
        <f t="shared" si="0"/>
        <v>4.4761499999999996</v>
      </c>
      <c r="CP7" s="141">
        <f t="shared" si="0"/>
        <v>0.46353600000000006</v>
      </c>
      <c r="CQ7" s="141">
        <f t="shared" si="0"/>
        <v>0</v>
      </c>
      <c r="CR7" s="141">
        <f t="shared" si="0"/>
        <v>0</v>
      </c>
      <c r="CS7" s="141">
        <f t="shared" si="0"/>
        <v>0.62731800000000015</v>
      </c>
      <c r="CT7" s="141">
        <f t="shared" si="0"/>
        <v>0</v>
      </c>
      <c r="CU7" s="141">
        <f t="shared" si="0"/>
        <v>0.25594000000000006</v>
      </c>
      <c r="CV7" s="141">
        <f t="shared" si="0"/>
        <v>0</v>
      </c>
      <c r="CW7" s="141">
        <f t="shared" si="0"/>
        <v>0</v>
      </c>
      <c r="CX7" s="141">
        <f t="shared" si="0"/>
        <v>0</v>
      </c>
      <c r="CY7" s="141">
        <f t="shared" si="0"/>
        <v>0</v>
      </c>
      <c r="CZ7" s="141">
        <f t="shared" si="0"/>
        <v>0</v>
      </c>
      <c r="DA7" s="141">
        <f t="shared" si="0"/>
        <v>0</v>
      </c>
      <c r="DB7" s="141">
        <f t="shared" si="0"/>
        <v>0</v>
      </c>
      <c r="DC7" s="141">
        <f t="shared" si="0"/>
        <v>3.2404450000000002</v>
      </c>
      <c r="DD7" s="141">
        <f t="shared" si="0"/>
        <v>9.8915679999999977</v>
      </c>
      <c r="DE7" s="141">
        <f t="shared" si="0"/>
        <v>0.15066399999999996</v>
      </c>
      <c r="DF7" s="141">
        <f t="shared" si="0"/>
        <v>0.30963399999999996</v>
      </c>
      <c r="DG7" s="141">
        <f t="shared" si="0"/>
        <v>0</v>
      </c>
      <c r="DH7" s="141">
        <f t="shared" si="0"/>
        <v>0</v>
      </c>
      <c r="DI7" s="141">
        <f t="shared" si="0"/>
        <v>0</v>
      </c>
      <c r="DJ7" s="141">
        <f t="shared" si="0"/>
        <v>0.11466000000000001</v>
      </c>
      <c r="DK7" s="141">
        <f t="shared" si="0"/>
        <v>1.1054399999999998</v>
      </c>
      <c r="DL7" s="141">
        <f t="shared" si="0"/>
        <v>1.136592</v>
      </c>
      <c r="DM7" s="141">
        <f t="shared" si="0"/>
        <v>17.858568000000002</v>
      </c>
      <c r="DN7" s="141">
        <f t="shared" si="0"/>
        <v>3.0151000000000003</v>
      </c>
      <c r="DO7" s="141">
        <f t="shared" si="0"/>
        <v>0</v>
      </c>
      <c r="DP7" s="141">
        <f t="shared" si="0"/>
        <v>1.127308</v>
      </c>
      <c r="DQ7" s="141">
        <f t="shared" si="0"/>
        <v>0.13390999999999995</v>
      </c>
      <c r="DR7" s="141">
        <f t="shared" si="0"/>
        <v>0.12636499999999998</v>
      </c>
      <c r="DS7" s="141">
        <f t="shared" si="0"/>
        <v>33.125980000000013</v>
      </c>
      <c r="DT7" s="141">
        <f t="shared" si="0"/>
        <v>62.966810000000002</v>
      </c>
      <c r="DU7" s="141">
        <f t="shared" si="0"/>
        <v>0.154114</v>
      </c>
      <c r="DV7" s="141">
        <f t="shared" si="0"/>
        <v>6.289199999999999E-2</v>
      </c>
      <c r="DW7" s="141">
        <f t="shared" si="0"/>
        <v>0</v>
      </c>
      <c r="DX7" s="141">
        <f t="shared" si="0"/>
        <v>0</v>
      </c>
      <c r="DY7" s="141">
        <f t="shared" si="0"/>
        <v>13.347414000000001</v>
      </c>
      <c r="DZ7" s="141">
        <f t="shared" si="0"/>
        <v>19.706130000000005</v>
      </c>
      <c r="EA7" s="141">
        <f t="shared" si="0"/>
        <v>5.4599999999999994E-4</v>
      </c>
      <c r="EB7" s="141">
        <f t="shared" si="0"/>
        <v>3.7732160000000001</v>
      </c>
      <c r="EC7" s="141">
        <f t="shared" si="0"/>
        <v>1.501225</v>
      </c>
      <c r="ED7" s="141">
        <f t="shared" si="0"/>
        <v>6.4390000000000003E-2</v>
      </c>
      <c r="EE7" s="141">
        <f t="shared" si="0"/>
        <v>4.0080320000000009</v>
      </c>
      <c r="EF7" s="141">
        <f t="shared" si="0"/>
        <v>5.7600000000000001E-4</v>
      </c>
      <c r="EG7" s="141">
        <f t="shared" si="0"/>
        <v>0.45600200000000002</v>
      </c>
      <c r="EH7" s="141">
        <f t="shared" si="1"/>
        <v>2.2778139999999998</v>
      </c>
      <c r="EI7" s="141">
        <f t="shared" si="1"/>
        <v>1.81497</v>
      </c>
      <c r="EJ7" s="141">
        <f t="shared" si="1"/>
        <v>0</v>
      </c>
      <c r="EK7" s="141">
        <f t="shared" si="1"/>
        <v>0</v>
      </c>
      <c r="EL7" s="158">
        <f t="shared" si="3"/>
        <v>1526.1271140000003</v>
      </c>
      <c r="EM7" s="159">
        <f t="shared" si="4"/>
        <v>4.7937807278682244E-4</v>
      </c>
      <c r="EN7" s="152">
        <f t="shared" si="5"/>
        <v>3.9385702460165319E-4</v>
      </c>
      <c r="EQ7" s="160">
        <f t="shared" si="6"/>
        <v>4.0000000000000002E-4</v>
      </c>
      <c r="ER7" t="s">
        <v>11</v>
      </c>
    </row>
    <row r="8" spans="1:148">
      <c r="A8" t="s">
        <v>12</v>
      </c>
      <c r="B8" s="141">
        <v>1005.33</v>
      </c>
      <c r="C8" s="141">
        <v>4838.9100000000008</v>
      </c>
      <c r="D8" s="141">
        <v>1760.0899999999997</v>
      </c>
      <c r="E8" s="141">
        <v>23784.270000000004</v>
      </c>
      <c r="F8" s="141"/>
      <c r="G8" s="141">
        <v>15586.56</v>
      </c>
      <c r="H8" s="141"/>
      <c r="I8" s="141">
        <v>60.960000000000008</v>
      </c>
      <c r="J8" s="141">
        <v>7634.25</v>
      </c>
      <c r="K8" s="141">
        <v>1585.1999999999996</v>
      </c>
      <c r="L8" s="141">
        <v>-0.11</v>
      </c>
      <c r="M8" s="141">
        <v>5632.49</v>
      </c>
      <c r="N8" s="141">
        <v>1180.22</v>
      </c>
      <c r="O8" s="141"/>
      <c r="P8" s="141">
        <v>0.96</v>
      </c>
      <c r="Q8" s="141"/>
      <c r="R8" s="141">
        <v>1689.5300000000002</v>
      </c>
      <c r="S8" s="141"/>
      <c r="T8" s="141">
        <v>38.96</v>
      </c>
      <c r="U8" s="141">
        <v>4757.119999999999</v>
      </c>
      <c r="V8" s="141">
        <v>3258.9300000000003</v>
      </c>
      <c r="W8" s="141">
        <v>1161.8799999999999</v>
      </c>
      <c r="X8" s="141"/>
      <c r="Y8" s="141"/>
      <c r="Z8" s="141">
        <v>477.16999999999996</v>
      </c>
      <c r="AA8" s="141"/>
      <c r="AB8" s="141">
        <v>107.94000000000001</v>
      </c>
      <c r="AC8" s="141"/>
      <c r="AD8" s="141"/>
      <c r="AE8" s="141"/>
      <c r="AF8" s="141"/>
      <c r="AG8" s="141"/>
      <c r="AH8" s="141"/>
      <c r="AI8" s="141"/>
      <c r="AJ8" s="141">
        <v>1565.3200000000002</v>
      </c>
      <c r="AK8" s="141">
        <v>3455.1499999999992</v>
      </c>
      <c r="AL8" s="141">
        <v>144.24</v>
      </c>
      <c r="AM8" s="141">
        <v>273.65000000000003</v>
      </c>
      <c r="AN8" s="141"/>
      <c r="AO8" s="141"/>
      <c r="AP8" s="141"/>
      <c r="AQ8" s="141">
        <v>84.7</v>
      </c>
      <c r="AR8" s="141">
        <v>244.36000000000004</v>
      </c>
      <c r="AS8" s="141">
        <v>130.49</v>
      </c>
      <c r="AT8" s="141">
        <v>44995.510000000009</v>
      </c>
      <c r="AU8" s="141">
        <v>3407.8</v>
      </c>
      <c r="AV8" s="141"/>
      <c r="AW8" s="141">
        <v>1652.39</v>
      </c>
      <c r="AX8" s="141">
        <v>985.31</v>
      </c>
      <c r="AY8" s="141">
        <v>724.31</v>
      </c>
      <c r="AZ8" s="141">
        <v>4062.81</v>
      </c>
      <c r="BA8" s="141">
        <v>2825.59</v>
      </c>
      <c r="BB8" s="141">
        <v>15.48</v>
      </c>
      <c r="BC8" s="141">
        <v>44.969999999999992</v>
      </c>
      <c r="BD8" s="141"/>
      <c r="BE8" s="141"/>
      <c r="BF8" s="141">
        <v>2157.77</v>
      </c>
      <c r="BG8" s="141">
        <v>2012.4400000000003</v>
      </c>
      <c r="BH8" s="141">
        <v>0.83</v>
      </c>
      <c r="BI8" s="141">
        <v>1722.0500000000004</v>
      </c>
      <c r="BJ8" s="141">
        <v>441.50000000000006</v>
      </c>
      <c r="BK8" s="141">
        <v>164.09</v>
      </c>
      <c r="BL8" s="141">
        <v>2003.2399999999996</v>
      </c>
      <c r="BM8" s="141">
        <v>0.7599999999999989</v>
      </c>
      <c r="BN8" s="141">
        <v>1042.7300000000002</v>
      </c>
      <c r="BO8" s="141">
        <v>1311.0500000000002</v>
      </c>
      <c r="BP8" s="141">
        <v>5273.05</v>
      </c>
      <c r="BQ8" s="141"/>
      <c r="BR8" s="141"/>
      <c r="BS8" s="141">
        <v>155302.24999999997</v>
      </c>
      <c r="BT8" t="s">
        <v>12</v>
      </c>
      <c r="BU8" s="141">
        <f t="shared" si="2"/>
        <v>1.0053300000000001</v>
      </c>
      <c r="BV8" s="141">
        <f t="shared" si="0"/>
        <v>78.390342000000004</v>
      </c>
      <c r="BW8" s="141">
        <f t="shared" si="0"/>
        <v>5.6322879999999991</v>
      </c>
      <c r="BX8" s="141">
        <f t="shared" si="0"/>
        <v>687.36540300000013</v>
      </c>
      <c r="BY8" s="141">
        <f t="shared" si="0"/>
        <v>0</v>
      </c>
      <c r="BZ8" s="141">
        <f t="shared" si="0"/>
        <v>612.55180800000005</v>
      </c>
      <c r="CA8" s="141">
        <f t="shared" si="0"/>
        <v>0</v>
      </c>
      <c r="CB8" s="141">
        <f t="shared" si="0"/>
        <v>0.207264</v>
      </c>
      <c r="CC8" s="141">
        <f t="shared" si="0"/>
        <v>27.4833</v>
      </c>
      <c r="CD8" s="141">
        <f t="shared" si="0"/>
        <v>2.0607599999999993</v>
      </c>
      <c r="CE8" s="141">
        <f t="shared" si="0"/>
        <v>-2.431E-3</v>
      </c>
      <c r="CF8" s="141">
        <f t="shared" si="0"/>
        <v>93.49933399999999</v>
      </c>
      <c r="CG8" s="141">
        <f t="shared" si="0"/>
        <v>3.1865940000000004</v>
      </c>
      <c r="CH8" s="141">
        <f t="shared" si="0"/>
        <v>0</v>
      </c>
      <c r="CI8" s="141">
        <f t="shared" si="0"/>
        <v>3.0720000000000001E-3</v>
      </c>
      <c r="CJ8" s="141">
        <f t="shared" si="0"/>
        <v>0</v>
      </c>
      <c r="CK8" s="141">
        <f t="shared" si="0"/>
        <v>1.6895300000000002</v>
      </c>
      <c r="CL8" s="141">
        <f t="shared" si="0"/>
        <v>0</v>
      </c>
      <c r="CM8" s="141">
        <f t="shared" si="0"/>
        <v>0.101296</v>
      </c>
      <c r="CN8" s="141">
        <f t="shared" si="0"/>
        <v>9.5142399999999974</v>
      </c>
      <c r="CO8" s="141">
        <f t="shared" si="0"/>
        <v>85.058073000000007</v>
      </c>
      <c r="CP8" s="141">
        <f t="shared" si="0"/>
        <v>8.5979119999999991</v>
      </c>
      <c r="CQ8" s="141">
        <f t="shared" si="0"/>
        <v>0</v>
      </c>
      <c r="CR8" s="141">
        <f t="shared" si="0"/>
        <v>0</v>
      </c>
      <c r="CS8" s="141">
        <f t="shared" si="0"/>
        <v>2.5767180000000001</v>
      </c>
      <c r="CT8" s="141">
        <f t="shared" si="0"/>
        <v>0</v>
      </c>
      <c r="CU8" s="141">
        <f t="shared" si="0"/>
        <v>0.21588000000000002</v>
      </c>
      <c r="CV8" s="141">
        <f t="shared" si="0"/>
        <v>0</v>
      </c>
      <c r="CW8" s="141">
        <f t="shared" si="0"/>
        <v>0</v>
      </c>
      <c r="CX8" s="141">
        <f t="shared" si="0"/>
        <v>0</v>
      </c>
      <c r="CY8" s="141">
        <f t="shared" si="0"/>
        <v>0</v>
      </c>
      <c r="CZ8" s="141">
        <f t="shared" si="0"/>
        <v>0</v>
      </c>
      <c r="DA8" s="141">
        <f t="shared" si="0"/>
        <v>0</v>
      </c>
      <c r="DB8" s="141">
        <f t="shared" si="0"/>
        <v>0</v>
      </c>
      <c r="DC8" s="141">
        <f t="shared" si="0"/>
        <v>10.174580000000001</v>
      </c>
      <c r="DD8" s="141">
        <f t="shared" si="0"/>
        <v>39.04319499999999</v>
      </c>
      <c r="DE8" s="141">
        <f t="shared" si="0"/>
        <v>0.53368800000000005</v>
      </c>
      <c r="DF8" s="141">
        <f t="shared" si="0"/>
        <v>0.71149000000000007</v>
      </c>
      <c r="DG8" s="141">
        <f t="shared" si="0"/>
        <v>0</v>
      </c>
      <c r="DH8" s="141">
        <f t="shared" si="0"/>
        <v>0</v>
      </c>
      <c r="DI8" s="141">
        <f t="shared" si="0"/>
        <v>0</v>
      </c>
      <c r="DJ8" s="141">
        <f t="shared" si="0"/>
        <v>3.0830800000000003</v>
      </c>
      <c r="DK8" s="141">
        <f t="shared" si="0"/>
        <v>18.375872000000005</v>
      </c>
      <c r="DL8" s="141">
        <f t="shared" si="0"/>
        <v>1.8790560000000001</v>
      </c>
      <c r="DM8" s="141">
        <f t="shared" si="0"/>
        <v>760.42411900000013</v>
      </c>
      <c r="DN8" s="141">
        <f t="shared" si="0"/>
        <v>8.5195000000000007</v>
      </c>
      <c r="DO8" s="141">
        <f t="shared" si="0"/>
        <v>0</v>
      </c>
      <c r="DP8" s="141">
        <f t="shared" si="0"/>
        <v>15.036749000000002</v>
      </c>
      <c r="DQ8" s="141">
        <f t="shared" si="0"/>
        <v>0.49265500000000001</v>
      </c>
      <c r="DR8" s="141">
        <f t="shared" si="0"/>
        <v>0.362155</v>
      </c>
      <c r="DS8" s="141">
        <f t="shared" si="0"/>
        <v>82.068761999999992</v>
      </c>
      <c r="DT8" s="141">
        <f t="shared" si="0"/>
        <v>97.765414000000007</v>
      </c>
      <c r="DU8" s="141">
        <f t="shared" si="0"/>
        <v>0.47523600000000005</v>
      </c>
      <c r="DV8" s="141">
        <f t="shared" si="0"/>
        <v>0.16189199999999995</v>
      </c>
      <c r="DW8" s="141">
        <f t="shared" si="0"/>
        <v>0</v>
      </c>
      <c r="DX8" s="141">
        <f t="shared" si="0"/>
        <v>0</v>
      </c>
      <c r="DY8" s="141">
        <f t="shared" si="0"/>
        <v>34.308543</v>
      </c>
      <c r="DZ8" s="141">
        <f t="shared" si="0"/>
        <v>18.11196</v>
      </c>
      <c r="EA8" s="141">
        <f t="shared" si="0"/>
        <v>2.1579999999999998E-3</v>
      </c>
      <c r="EB8" s="141">
        <f t="shared" si="0"/>
        <v>10.504505000000004</v>
      </c>
      <c r="EC8" s="141">
        <f t="shared" si="0"/>
        <v>0.22075000000000003</v>
      </c>
      <c r="ED8" s="141">
        <f t="shared" si="0"/>
        <v>0.16409000000000001</v>
      </c>
      <c r="EE8" s="141">
        <f t="shared" si="0"/>
        <v>11.218143999999997</v>
      </c>
      <c r="EF8" s="141">
        <f t="shared" si="0"/>
        <v>9.1199999999999864E-4</v>
      </c>
      <c r="EG8" s="141">
        <f t="shared" ref="EG8:EK35" si="7">+BN8*EG$3</f>
        <v>8.5503860000000032</v>
      </c>
      <c r="EH8" s="141">
        <f t="shared" si="1"/>
        <v>6.4241450000000011</v>
      </c>
      <c r="EI8" s="141">
        <f t="shared" si="1"/>
        <v>5.2730500000000005</v>
      </c>
      <c r="EJ8" s="141">
        <f t="shared" si="1"/>
        <v>0</v>
      </c>
      <c r="EK8" s="141">
        <f t="shared" si="1"/>
        <v>0</v>
      </c>
      <c r="EL8" s="158">
        <f t="shared" si="3"/>
        <v>2753.0227990000003</v>
      </c>
      <c r="EM8" s="159">
        <f t="shared" si="4"/>
        <v>8.6476332909370189E-4</v>
      </c>
      <c r="EN8" s="152">
        <f t="shared" si="5"/>
        <v>7.104895511833853E-4</v>
      </c>
      <c r="EQ8" s="160">
        <f t="shared" si="6"/>
        <v>6.9999999999999999E-4</v>
      </c>
      <c r="ER8" t="s">
        <v>12</v>
      </c>
    </row>
    <row r="9" spans="1:148">
      <c r="A9" t="s">
        <v>13</v>
      </c>
      <c r="B9" s="141">
        <v>15935.700000000003</v>
      </c>
      <c r="C9" s="141">
        <v>66092.680000000008</v>
      </c>
      <c r="D9" s="141">
        <v>24794.639999999999</v>
      </c>
      <c r="E9" s="141">
        <v>225803.45999999996</v>
      </c>
      <c r="F9" s="141">
        <v>60404.299999999996</v>
      </c>
      <c r="G9" s="141">
        <v>139781.24000000002</v>
      </c>
      <c r="H9" s="141">
        <v>45869.29</v>
      </c>
      <c r="I9" s="141">
        <v>31354.73</v>
      </c>
      <c r="J9" s="141">
        <v>18473.039999999997</v>
      </c>
      <c r="K9" s="141">
        <v>21987.1</v>
      </c>
      <c r="L9" s="141">
        <v>351449.4</v>
      </c>
      <c r="M9" s="141">
        <v>85416.99</v>
      </c>
      <c r="N9" s="141">
        <v>17641.870000000003</v>
      </c>
      <c r="O9" s="141">
        <v>480743.35000000003</v>
      </c>
      <c r="P9" s="141">
        <v>120419.58000000002</v>
      </c>
      <c r="Q9" s="141">
        <v>75521.58</v>
      </c>
      <c r="R9" s="141">
        <v>27124.510000000006</v>
      </c>
      <c r="S9" s="141">
        <v>83016.709999999977</v>
      </c>
      <c r="T9" s="141">
        <v>28205.119999999999</v>
      </c>
      <c r="U9" s="141">
        <v>75227.69</v>
      </c>
      <c r="V9" s="141">
        <v>51425.589999999989</v>
      </c>
      <c r="W9" s="141">
        <v>20295.98</v>
      </c>
      <c r="X9" s="141">
        <v>45723.08</v>
      </c>
      <c r="Y9" s="141">
        <v>4120.33</v>
      </c>
      <c r="Z9" s="141">
        <v>12972.39</v>
      </c>
      <c r="AA9" s="141"/>
      <c r="AB9" s="141">
        <v>1739.7699999999998</v>
      </c>
      <c r="AC9" s="141">
        <v>73291.81</v>
      </c>
      <c r="AD9" s="141">
        <v>52989.91</v>
      </c>
      <c r="AE9" s="141">
        <v>96152.849999999991</v>
      </c>
      <c r="AF9" s="141">
        <v>3979.2300000000005</v>
      </c>
      <c r="AG9" s="141">
        <v>444232.54000000004</v>
      </c>
      <c r="AH9" s="141">
        <v>73185.909999999989</v>
      </c>
      <c r="AI9" s="141">
        <v>120260.01999999999</v>
      </c>
      <c r="AJ9" s="141">
        <v>20505.569999999996</v>
      </c>
      <c r="AK9" s="141">
        <v>44677.329999999987</v>
      </c>
      <c r="AL9" s="141">
        <v>2226.0100000000002</v>
      </c>
      <c r="AM9" s="141">
        <v>4561.6900000000005</v>
      </c>
      <c r="AN9" s="141">
        <v>35818.490000000005</v>
      </c>
      <c r="AO9" s="141">
        <v>110009.84999999999</v>
      </c>
      <c r="AP9" s="141">
        <v>56302.849999999991</v>
      </c>
      <c r="AQ9" s="141">
        <v>4735.13</v>
      </c>
      <c r="AR9" s="141">
        <v>297938.81999999989</v>
      </c>
      <c r="AS9" s="141">
        <v>238691.40999999997</v>
      </c>
      <c r="AT9" s="141">
        <v>42144.92</v>
      </c>
      <c r="AU9" s="141">
        <v>46668.509999999995</v>
      </c>
      <c r="AV9" s="141">
        <v>53985.47</v>
      </c>
      <c r="AW9" s="141">
        <v>21020.32</v>
      </c>
      <c r="AX9" s="141">
        <v>14957.159999999998</v>
      </c>
      <c r="AY9" s="141">
        <v>9769.6000000000022</v>
      </c>
      <c r="AZ9" s="141">
        <v>72976.73</v>
      </c>
      <c r="BA9" s="141">
        <v>127658.54</v>
      </c>
      <c r="BB9" s="141">
        <v>126244.64</v>
      </c>
      <c r="BC9" s="141">
        <v>3260.54</v>
      </c>
      <c r="BD9" s="141">
        <v>213993.00000000003</v>
      </c>
      <c r="BE9" s="141">
        <v>296738.06000000006</v>
      </c>
      <c r="BF9" s="141">
        <v>30165.48</v>
      </c>
      <c r="BG9" s="141">
        <v>26739.010000000002</v>
      </c>
      <c r="BH9" s="141">
        <v>42177.599999999999</v>
      </c>
      <c r="BI9" s="141">
        <v>23797.550000000003</v>
      </c>
      <c r="BJ9" s="141">
        <v>4103.41</v>
      </c>
      <c r="BK9" s="141">
        <v>16517.22</v>
      </c>
      <c r="BL9" s="141">
        <v>27683.950000000004</v>
      </c>
      <c r="BM9" s="141">
        <v>-40.70999999999998</v>
      </c>
      <c r="BN9" s="141">
        <v>181456.06999999998</v>
      </c>
      <c r="BO9" s="141">
        <v>17942.099999999999</v>
      </c>
      <c r="BP9" s="141">
        <v>74095.73000000001</v>
      </c>
      <c r="BQ9" s="141">
        <v>6646.24</v>
      </c>
      <c r="BR9" s="141"/>
      <c r="BS9" s="141">
        <v>5291800.6800000016</v>
      </c>
      <c r="BT9" t="s">
        <v>13</v>
      </c>
      <c r="BU9" s="141">
        <f t="shared" si="2"/>
        <v>15.935700000000002</v>
      </c>
      <c r="BV9" s="141">
        <f t="shared" si="2"/>
        <v>1070.7014160000001</v>
      </c>
      <c r="BW9" s="141">
        <f t="shared" si="2"/>
        <v>79.342848000000004</v>
      </c>
      <c r="BX9" s="141">
        <f t="shared" si="2"/>
        <v>6525.7199939999982</v>
      </c>
      <c r="BY9" s="141">
        <f t="shared" si="2"/>
        <v>241.6172</v>
      </c>
      <c r="BZ9" s="141">
        <f t="shared" si="2"/>
        <v>5493.4027320000014</v>
      </c>
      <c r="CA9" s="141">
        <f t="shared" si="2"/>
        <v>123.84708300000001</v>
      </c>
      <c r="CB9" s="141">
        <f t="shared" si="2"/>
        <v>106.60608199999999</v>
      </c>
      <c r="CC9" s="141">
        <f t="shared" si="2"/>
        <v>66.502943999999985</v>
      </c>
      <c r="CD9" s="141">
        <f t="shared" si="2"/>
        <v>28.583229999999997</v>
      </c>
      <c r="CE9" s="141">
        <f t="shared" si="2"/>
        <v>7767.0317400000013</v>
      </c>
      <c r="CF9" s="141">
        <f t="shared" si="2"/>
        <v>1417.9220340000002</v>
      </c>
      <c r="CG9" s="141">
        <f t="shared" si="2"/>
        <v>47.633049000000007</v>
      </c>
      <c r="CH9" s="141">
        <f t="shared" si="2"/>
        <v>47401.294309999997</v>
      </c>
      <c r="CI9" s="141">
        <f t="shared" si="2"/>
        <v>385.34265600000009</v>
      </c>
      <c r="CJ9" s="141">
        <f t="shared" si="2"/>
        <v>521.09890199999995</v>
      </c>
      <c r="CK9" s="141">
        <f t="shared" ref="CK9:CZ24" si="8">+R9*CK$3</f>
        <v>27.124510000000008</v>
      </c>
      <c r="CL9" s="141">
        <f t="shared" si="8"/>
        <v>1286.7590049999997</v>
      </c>
      <c r="CM9" s="141">
        <f t="shared" si="8"/>
        <v>73.333311999999992</v>
      </c>
      <c r="CN9" s="141">
        <f t="shared" si="8"/>
        <v>150.45538000000002</v>
      </c>
      <c r="CO9" s="141">
        <f t="shared" si="8"/>
        <v>1342.2078989999998</v>
      </c>
      <c r="CP9" s="141">
        <f t="shared" si="8"/>
        <v>150.19025200000002</v>
      </c>
      <c r="CQ9" s="141">
        <f t="shared" si="8"/>
        <v>59.440004000000002</v>
      </c>
      <c r="CR9" s="141">
        <f t="shared" si="8"/>
        <v>22.661814999999997</v>
      </c>
      <c r="CS9" s="141">
        <f t="shared" si="8"/>
        <v>70.050905999999998</v>
      </c>
      <c r="CT9" s="141">
        <f t="shared" si="8"/>
        <v>0</v>
      </c>
      <c r="CU9" s="141">
        <f t="shared" si="8"/>
        <v>3.4795399999999996</v>
      </c>
      <c r="CV9" s="141">
        <f t="shared" si="8"/>
        <v>234.53379200000001</v>
      </c>
      <c r="CW9" s="141">
        <f t="shared" si="8"/>
        <v>349.733406</v>
      </c>
      <c r="CX9" s="141">
        <f t="shared" si="8"/>
        <v>1221.1411949999999</v>
      </c>
      <c r="CY9" s="141">
        <f t="shared" si="8"/>
        <v>13.131459000000001</v>
      </c>
      <c r="CZ9" s="141">
        <f t="shared" si="8"/>
        <v>444.23254000000003</v>
      </c>
      <c r="DA9" s="141">
        <f t="shared" ref="DA9:DP24" si="9">+AH9*DA$3</f>
        <v>848.95655599999986</v>
      </c>
      <c r="DB9" s="141">
        <f t="shared" si="9"/>
        <v>132.286022</v>
      </c>
      <c r="DC9" s="141">
        <f t="shared" si="9"/>
        <v>133.28620499999997</v>
      </c>
      <c r="DD9" s="141">
        <f t="shared" si="9"/>
        <v>504.85382899999985</v>
      </c>
      <c r="DE9" s="141">
        <f t="shared" si="9"/>
        <v>8.2362370000000009</v>
      </c>
      <c r="DF9" s="141">
        <f t="shared" si="9"/>
        <v>11.860394000000001</v>
      </c>
      <c r="DG9" s="141">
        <f t="shared" si="9"/>
        <v>759.35198800000012</v>
      </c>
      <c r="DH9" s="141">
        <f t="shared" si="9"/>
        <v>3047.2728449999995</v>
      </c>
      <c r="DI9" s="141">
        <f t="shared" si="9"/>
        <v>1497.6558099999997</v>
      </c>
      <c r="DJ9" s="141">
        <f t="shared" si="9"/>
        <v>172.358732</v>
      </c>
      <c r="DK9" s="141">
        <f t="shared" si="9"/>
        <v>22404.999263999991</v>
      </c>
      <c r="DL9" s="141">
        <f t="shared" si="9"/>
        <v>3437.1563039999996</v>
      </c>
      <c r="DM9" s="141">
        <f t="shared" si="9"/>
        <v>712.24914799999988</v>
      </c>
      <c r="DN9" s="141">
        <f t="shared" si="9"/>
        <v>116.67127499999999</v>
      </c>
      <c r="DO9" s="141">
        <f t="shared" si="9"/>
        <v>507.46341800000005</v>
      </c>
      <c r="DP9" s="141">
        <f t="shared" si="9"/>
        <v>191.28491200000002</v>
      </c>
      <c r="DQ9" s="141">
        <f t="shared" ref="DQ9:EF24" si="10">+AX9*DQ$3</f>
        <v>7.4785799999999991</v>
      </c>
      <c r="DR9" s="141">
        <f t="shared" si="10"/>
        <v>4.8848000000000011</v>
      </c>
      <c r="DS9" s="141">
        <f t="shared" si="10"/>
        <v>1474.1299459999998</v>
      </c>
      <c r="DT9" s="141">
        <f t="shared" si="10"/>
        <v>4416.9854839999998</v>
      </c>
      <c r="DU9" s="141">
        <f t="shared" si="10"/>
        <v>3875.7104480000003</v>
      </c>
      <c r="DV9" s="141">
        <f t="shared" si="10"/>
        <v>11.737943999999999</v>
      </c>
      <c r="DW9" s="141">
        <f t="shared" si="10"/>
        <v>9565.4871000000003</v>
      </c>
      <c r="DX9" s="141">
        <f t="shared" si="10"/>
        <v>296.73806000000008</v>
      </c>
      <c r="DY9" s="141">
        <f t="shared" si="10"/>
        <v>479.63113200000004</v>
      </c>
      <c r="DZ9" s="141">
        <f t="shared" si="10"/>
        <v>240.65109000000001</v>
      </c>
      <c r="EA9" s="141">
        <f t="shared" si="10"/>
        <v>109.66175999999999</v>
      </c>
      <c r="EB9" s="141">
        <f t="shared" si="10"/>
        <v>145.16505500000002</v>
      </c>
      <c r="EC9" s="141">
        <f t="shared" si="10"/>
        <v>2.0517050000000001</v>
      </c>
      <c r="ED9" s="141">
        <f t="shared" si="10"/>
        <v>16.517220000000002</v>
      </c>
      <c r="EE9" s="141">
        <f t="shared" si="10"/>
        <v>155.03012000000001</v>
      </c>
      <c r="EF9" s="141">
        <f t="shared" si="10"/>
        <v>-4.8851999999999972E-2</v>
      </c>
      <c r="EG9" s="141">
        <f t="shared" si="7"/>
        <v>1487.9397739999999</v>
      </c>
      <c r="EH9" s="141">
        <f t="shared" si="1"/>
        <v>87.916289999999989</v>
      </c>
      <c r="EI9" s="141">
        <f t="shared" si="1"/>
        <v>74.095730000000017</v>
      </c>
      <c r="EJ9" s="141">
        <f t="shared" si="1"/>
        <v>15.286351999999999</v>
      </c>
      <c r="EK9" s="141">
        <f t="shared" si="1"/>
        <v>0</v>
      </c>
      <c r="EL9" s="158">
        <f t="shared" si="3"/>
        <v>133694.04961199997</v>
      </c>
      <c r="EM9" s="159">
        <f t="shared" si="4"/>
        <v>4.1995188512237103E-2</v>
      </c>
      <c r="EN9" s="152">
        <f t="shared" si="5"/>
        <v>3.4503246881653994E-2</v>
      </c>
      <c r="EQ9" s="160">
        <f t="shared" si="6"/>
        <v>3.4500000000000003E-2</v>
      </c>
      <c r="ER9" t="s">
        <v>13</v>
      </c>
    </row>
    <row r="10" spans="1:148">
      <c r="A10" t="s">
        <v>14</v>
      </c>
      <c r="B10" s="141">
        <v>136672.38</v>
      </c>
      <c r="C10" s="141">
        <v>512913.82999999996</v>
      </c>
      <c r="D10" s="141">
        <v>230762.57999999996</v>
      </c>
      <c r="E10" s="141">
        <v>1894468.5499999998</v>
      </c>
      <c r="F10" s="141">
        <v>218654.36000000002</v>
      </c>
      <c r="G10" s="141">
        <v>629059.30999999994</v>
      </c>
      <c r="H10" s="141">
        <v>409496.20999999996</v>
      </c>
      <c r="I10" s="141">
        <v>273864.95</v>
      </c>
      <c r="J10" s="141">
        <v>142805.05000000002</v>
      </c>
      <c r="K10" s="141">
        <v>169770.44</v>
      </c>
      <c r="L10" s="141">
        <v>2356969.9300000006</v>
      </c>
      <c r="M10" s="141">
        <v>716004.34</v>
      </c>
      <c r="N10" s="141">
        <v>144122.35999999999</v>
      </c>
      <c r="O10" s="141">
        <v>4596184.5500000007</v>
      </c>
      <c r="P10" s="141">
        <v>1327184.21</v>
      </c>
      <c r="Q10" s="141">
        <v>830630.94000000006</v>
      </c>
      <c r="R10" s="141">
        <v>232043.89</v>
      </c>
      <c r="S10" s="141">
        <v>830691.42</v>
      </c>
      <c r="T10" s="141">
        <v>214779.65000000002</v>
      </c>
      <c r="U10" s="141">
        <v>645172.35999999987</v>
      </c>
      <c r="V10" s="141">
        <v>441385.47000000009</v>
      </c>
      <c r="W10" s="141">
        <v>174136.06000000003</v>
      </c>
      <c r="X10" s="141">
        <v>474221.38999999996</v>
      </c>
      <c r="Y10" s="141">
        <v>45579.67</v>
      </c>
      <c r="Z10" s="141">
        <v>163056.89000000001</v>
      </c>
      <c r="AA10" s="141">
        <v>306919.84000000003</v>
      </c>
      <c r="AB10" s="141">
        <v>105951.17</v>
      </c>
      <c r="AC10" s="141">
        <v>612397.2699999999</v>
      </c>
      <c r="AD10" s="141">
        <v>528159.51000000013</v>
      </c>
      <c r="AE10" s="141">
        <v>839795.25000000023</v>
      </c>
      <c r="AF10" s="141">
        <v>32706.03</v>
      </c>
      <c r="AG10" s="141">
        <v>2664390.2900000005</v>
      </c>
      <c r="AH10" s="141">
        <v>747241.35</v>
      </c>
      <c r="AI10" s="141">
        <v>1024944.0900000002</v>
      </c>
      <c r="AJ10" s="141">
        <v>157770.77999999994</v>
      </c>
      <c r="AK10" s="141">
        <v>334144.19999999995</v>
      </c>
      <c r="AL10" s="141">
        <v>16991.12</v>
      </c>
      <c r="AM10" s="141">
        <v>34564.469999999994</v>
      </c>
      <c r="AN10" s="141">
        <v>417013.6700000001</v>
      </c>
      <c r="AO10" s="141">
        <v>1171877.5899999999</v>
      </c>
      <c r="AP10" s="141">
        <v>583494.00000000035</v>
      </c>
      <c r="AQ10" s="141">
        <v>7914.23</v>
      </c>
      <c r="AR10" s="141">
        <v>1283635.2</v>
      </c>
      <c r="AS10" s="141">
        <v>763718.46</v>
      </c>
      <c r="AT10" s="141">
        <v>307124.69999999995</v>
      </c>
      <c r="AU10" s="141">
        <v>360737.29000000004</v>
      </c>
      <c r="AV10" s="141">
        <v>419477.17000000004</v>
      </c>
      <c r="AW10" s="141">
        <v>174196.41999999998</v>
      </c>
      <c r="AX10" s="141">
        <v>114468.60000000002</v>
      </c>
      <c r="AY10" s="141">
        <v>75623.699999999983</v>
      </c>
      <c r="AZ10" s="141">
        <v>483993.84000000008</v>
      </c>
      <c r="BA10" s="141">
        <v>977274.23999999976</v>
      </c>
      <c r="BB10" s="141">
        <v>571241.99</v>
      </c>
      <c r="BC10" s="141">
        <v>161269.08000000002</v>
      </c>
      <c r="BD10" s="141">
        <v>1564953.2400000005</v>
      </c>
      <c r="BE10" s="141">
        <v>1260778.3999999999</v>
      </c>
      <c r="BF10" s="141">
        <v>233557.78</v>
      </c>
      <c r="BG10" s="141">
        <v>208762.64999999994</v>
      </c>
      <c r="BH10" s="141">
        <v>434353.63000000006</v>
      </c>
      <c r="BI10" s="141">
        <v>183686.59000000003</v>
      </c>
      <c r="BJ10" s="141">
        <v>36093.060000000005</v>
      </c>
      <c r="BK10" s="141">
        <v>281117.3</v>
      </c>
      <c r="BL10" s="141">
        <v>213702.17</v>
      </c>
      <c r="BM10" s="141">
        <v>-332.57999999999993</v>
      </c>
      <c r="BN10" s="141">
        <v>1140898.3200000003</v>
      </c>
      <c r="BO10" s="141">
        <v>138630.01999999999</v>
      </c>
      <c r="BP10" s="141">
        <v>577473.65999999992</v>
      </c>
      <c r="BQ10" s="141">
        <v>50959.989999999991</v>
      </c>
      <c r="BR10" s="141"/>
      <c r="BS10" s="141">
        <v>39414300.570000015</v>
      </c>
      <c r="BT10" t="s">
        <v>14</v>
      </c>
      <c r="BU10" s="141">
        <f t="shared" si="2"/>
        <v>136.67238</v>
      </c>
      <c r="BV10" s="141">
        <f t="shared" si="2"/>
        <v>8309.2040459999989</v>
      </c>
      <c r="BW10" s="141">
        <f t="shared" si="2"/>
        <v>738.44025599999986</v>
      </c>
      <c r="BX10" s="141">
        <f t="shared" si="2"/>
        <v>54750.141094999992</v>
      </c>
      <c r="BY10" s="141">
        <f t="shared" si="2"/>
        <v>874.6174400000001</v>
      </c>
      <c r="BZ10" s="141">
        <f t="shared" si="2"/>
        <v>24722.030882999999</v>
      </c>
      <c r="CA10" s="141">
        <f t="shared" si="2"/>
        <v>1105.6397669999999</v>
      </c>
      <c r="CB10" s="141">
        <f t="shared" si="2"/>
        <v>931.14082999999994</v>
      </c>
      <c r="CC10" s="141">
        <f t="shared" si="2"/>
        <v>514.09818000000007</v>
      </c>
      <c r="CD10" s="141">
        <f t="shared" si="2"/>
        <v>220.701572</v>
      </c>
      <c r="CE10" s="141">
        <f t="shared" si="2"/>
        <v>52089.035453000019</v>
      </c>
      <c r="CF10" s="141">
        <f t="shared" si="2"/>
        <v>11885.672043999999</v>
      </c>
      <c r="CG10" s="141">
        <f t="shared" si="2"/>
        <v>389.13037199999997</v>
      </c>
      <c r="CH10" s="141">
        <f t="shared" si="2"/>
        <v>453183.79663000006</v>
      </c>
      <c r="CI10" s="141">
        <f t="shared" si="2"/>
        <v>4246.9894720000002</v>
      </c>
      <c r="CJ10" s="141">
        <f t="shared" si="2"/>
        <v>5731.353486</v>
      </c>
      <c r="CK10" s="141">
        <f t="shared" si="8"/>
        <v>232.04389</v>
      </c>
      <c r="CL10" s="141">
        <f t="shared" si="8"/>
        <v>12875.71701</v>
      </c>
      <c r="CM10" s="141">
        <f t="shared" si="8"/>
        <v>558.42709000000002</v>
      </c>
      <c r="CN10" s="141">
        <f t="shared" si="8"/>
        <v>1290.3447199999998</v>
      </c>
      <c r="CO10" s="141">
        <f t="shared" si="8"/>
        <v>11520.160767000003</v>
      </c>
      <c r="CP10" s="141">
        <f t="shared" si="8"/>
        <v>1288.6068440000004</v>
      </c>
      <c r="CQ10" s="141">
        <f t="shared" si="8"/>
        <v>616.48780699999986</v>
      </c>
      <c r="CR10" s="141">
        <f t="shared" si="8"/>
        <v>250.68818499999998</v>
      </c>
      <c r="CS10" s="141">
        <f t="shared" si="8"/>
        <v>880.50720600000011</v>
      </c>
      <c r="CT10" s="141">
        <f t="shared" si="8"/>
        <v>306.91984000000002</v>
      </c>
      <c r="CU10" s="141">
        <f t="shared" si="8"/>
        <v>211.90234000000001</v>
      </c>
      <c r="CV10" s="141">
        <f t="shared" si="8"/>
        <v>1959.6712639999998</v>
      </c>
      <c r="CW10" s="141">
        <f t="shared" si="8"/>
        <v>3485.8527660000009</v>
      </c>
      <c r="CX10" s="141">
        <f t="shared" si="8"/>
        <v>10665.399675000002</v>
      </c>
      <c r="CY10" s="141">
        <f t="shared" si="8"/>
        <v>107.92989899999999</v>
      </c>
      <c r="CZ10" s="141">
        <f t="shared" si="8"/>
        <v>2664.3902900000007</v>
      </c>
      <c r="DA10" s="141">
        <f t="shared" si="9"/>
        <v>8667.9996599999995</v>
      </c>
      <c r="DB10" s="141">
        <f t="shared" si="9"/>
        <v>1127.4384990000003</v>
      </c>
      <c r="DC10" s="141">
        <f t="shared" si="9"/>
        <v>1025.5100699999996</v>
      </c>
      <c r="DD10" s="141">
        <f t="shared" si="9"/>
        <v>3775.829459999999</v>
      </c>
      <c r="DE10" s="141">
        <f t="shared" si="9"/>
        <v>62.867143999999996</v>
      </c>
      <c r="DF10" s="141">
        <f t="shared" si="9"/>
        <v>89.867621999999983</v>
      </c>
      <c r="DG10" s="141">
        <f t="shared" si="9"/>
        <v>8840.6898040000015</v>
      </c>
      <c r="DH10" s="141">
        <f t="shared" si="9"/>
        <v>32461.009242999993</v>
      </c>
      <c r="DI10" s="141">
        <f t="shared" si="9"/>
        <v>15520.940400000009</v>
      </c>
      <c r="DJ10" s="141">
        <f t="shared" si="9"/>
        <v>288.07797199999999</v>
      </c>
      <c r="DK10" s="141">
        <f t="shared" si="9"/>
        <v>96529.367039999997</v>
      </c>
      <c r="DL10" s="141">
        <f t="shared" si="9"/>
        <v>10997.545823999999</v>
      </c>
      <c r="DM10" s="141">
        <f t="shared" si="9"/>
        <v>5190.4074299999984</v>
      </c>
      <c r="DN10" s="141">
        <f t="shared" si="9"/>
        <v>901.84322500000007</v>
      </c>
      <c r="DO10" s="141">
        <f t="shared" si="9"/>
        <v>3943.0853980000006</v>
      </c>
      <c r="DP10" s="141">
        <f t="shared" si="9"/>
        <v>1585.187422</v>
      </c>
      <c r="DQ10" s="141">
        <f t="shared" si="10"/>
        <v>57.234300000000012</v>
      </c>
      <c r="DR10" s="141">
        <f t="shared" si="10"/>
        <v>37.811849999999993</v>
      </c>
      <c r="DS10" s="141">
        <f t="shared" si="10"/>
        <v>9776.6755680000006</v>
      </c>
      <c r="DT10" s="141">
        <f t="shared" si="10"/>
        <v>33813.688703999993</v>
      </c>
      <c r="DU10" s="141">
        <f t="shared" si="10"/>
        <v>17537.129093</v>
      </c>
      <c r="DV10" s="141">
        <f t="shared" si="10"/>
        <v>580.56868800000007</v>
      </c>
      <c r="DW10" s="141">
        <f t="shared" si="10"/>
        <v>69953.409828000018</v>
      </c>
      <c r="DX10" s="141">
        <f t="shared" si="10"/>
        <v>1260.7783999999999</v>
      </c>
      <c r="DY10" s="141">
        <f t="shared" si="10"/>
        <v>3713.568702</v>
      </c>
      <c r="DZ10" s="141">
        <f t="shared" si="10"/>
        <v>1878.8638499999993</v>
      </c>
      <c r="EA10" s="141">
        <f t="shared" si="10"/>
        <v>1129.3194380000002</v>
      </c>
      <c r="EB10" s="141">
        <f t="shared" si="10"/>
        <v>1120.4881990000001</v>
      </c>
      <c r="EC10" s="141">
        <f t="shared" si="10"/>
        <v>18.046530000000004</v>
      </c>
      <c r="ED10" s="141">
        <f t="shared" si="10"/>
        <v>281.1173</v>
      </c>
      <c r="EE10" s="141">
        <f t="shared" si="10"/>
        <v>1196.732152</v>
      </c>
      <c r="EF10" s="141">
        <f t="shared" si="10"/>
        <v>-0.3990959999999999</v>
      </c>
      <c r="EG10" s="141">
        <f t="shared" si="7"/>
        <v>9355.3662240000031</v>
      </c>
      <c r="EH10" s="141">
        <f t="shared" si="1"/>
        <v>679.2870979999999</v>
      </c>
      <c r="EI10" s="141">
        <f t="shared" si="1"/>
        <v>577.47365999999988</v>
      </c>
      <c r="EJ10" s="141">
        <f t="shared" si="1"/>
        <v>117.20797699999997</v>
      </c>
      <c r="EK10" s="141">
        <f t="shared" si="1"/>
        <v>0</v>
      </c>
      <c r="EL10" s="158">
        <f t="shared" si="3"/>
        <v>1012835.7481770001</v>
      </c>
      <c r="EM10" s="159">
        <f t="shared" si="4"/>
        <v>0.31814600799412152</v>
      </c>
      <c r="EN10" s="152">
        <f t="shared" si="5"/>
        <v>0.26138876016797019</v>
      </c>
      <c r="EO10" s="152">
        <v>0.17590000000000003</v>
      </c>
      <c r="EQ10" s="160">
        <f t="shared" si="6"/>
        <v>0.43730000000000002</v>
      </c>
      <c r="ER10" t="s">
        <v>14</v>
      </c>
    </row>
    <row r="11" spans="1:148">
      <c r="A11" t="s">
        <v>15</v>
      </c>
      <c r="B11" s="141">
        <v>5945.6100000000015</v>
      </c>
      <c r="C11" s="141">
        <v>24560.389999999992</v>
      </c>
      <c r="D11" s="141">
        <v>7682.7099999999991</v>
      </c>
      <c r="E11" s="141">
        <v>117529.27000000002</v>
      </c>
      <c r="F11" s="141">
        <v>9210.5499999999993</v>
      </c>
      <c r="G11" s="141">
        <v>107901.68999999997</v>
      </c>
      <c r="H11" s="141">
        <v>11767.720000000003</v>
      </c>
      <c r="I11" s="141">
        <v>10991.980000000001</v>
      </c>
      <c r="J11" s="141">
        <v>6882.6200000000008</v>
      </c>
      <c r="K11" s="141">
        <v>8178.3600000000006</v>
      </c>
      <c r="L11" s="141">
        <v>69787.959999999992</v>
      </c>
      <c r="M11" s="141">
        <v>31581.169999999995</v>
      </c>
      <c r="N11" s="141">
        <v>6362.62</v>
      </c>
      <c r="O11" s="141">
        <v>295652.84999999992</v>
      </c>
      <c r="P11" s="141">
        <v>28561.949999999997</v>
      </c>
      <c r="Q11" s="141">
        <v>18966.190000000002</v>
      </c>
      <c r="R11" s="141">
        <v>10930.169999999998</v>
      </c>
      <c r="S11" s="141">
        <v>31050.720000000001</v>
      </c>
      <c r="T11" s="141">
        <v>8152.619999999999</v>
      </c>
      <c r="U11" s="141">
        <v>28102.240000000005</v>
      </c>
      <c r="V11" s="141">
        <v>19198.579999999994</v>
      </c>
      <c r="W11" s="141">
        <v>7478.7500000000009</v>
      </c>
      <c r="X11" s="141">
        <v>10963.319999999998</v>
      </c>
      <c r="Y11" s="141">
        <v>1264.8699999999999</v>
      </c>
      <c r="Z11" s="141">
        <v>7535.4899999999989</v>
      </c>
      <c r="AA11" s="141"/>
      <c r="AB11" s="141">
        <v>1024.76</v>
      </c>
      <c r="AC11" s="141">
        <v>29995.16</v>
      </c>
      <c r="AD11" s="141">
        <v>14141.02</v>
      </c>
      <c r="AE11" s="141">
        <v>42987.540000000008</v>
      </c>
      <c r="AF11" s="141">
        <v>912.17000000000007</v>
      </c>
      <c r="AG11" s="141">
        <v>160479.35999999999</v>
      </c>
      <c r="AH11" s="141">
        <v>18465.120000000003</v>
      </c>
      <c r="AI11" s="141">
        <v>20866.419999999998</v>
      </c>
      <c r="AJ11" s="141">
        <v>7659.0500000000011</v>
      </c>
      <c r="AK11" s="141">
        <v>16542.79</v>
      </c>
      <c r="AL11" s="141">
        <v>830.52</v>
      </c>
      <c r="AM11" s="141">
        <v>1671.4</v>
      </c>
      <c r="AN11" s="141">
        <v>9529.8900000000012</v>
      </c>
      <c r="AO11" s="141">
        <v>26407.269999999997</v>
      </c>
      <c r="AP11" s="141">
        <v>13468.760000000006</v>
      </c>
      <c r="AQ11" s="141">
        <v>345.64</v>
      </c>
      <c r="AR11" s="141">
        <v>199688.05999999997</v>
      </c>
      <c r="AS11" s="141">
        <v>82230.95</v>
      </c>
      <c r="AT11" s="141">
        <v>15378.340000000004</v>
      </c>
      <c r="AU11" s="141">
        <v>17384.509999999998</v>
      </c>
      <c r="AV11" s="141">
        <v>10993.51</v>
      </c>
      <c r="AW11" s="141">
        <v>7479.9</v>
      </c>
      <c r="AX11" s="141">
        <v>5646.9800000000005</v>
      </c>
      <c r="AY11" s="141">
        <v>3642.7</v>
      </c>
      <c r="AZ11" s="141">
        <v>20460.619999999992</v>
      </c>
      <c r="BA11" s="141">
        <v>40408.589999999997</v>
      </c>
      <c r="BB11" s="141">
        <v>164214.76999999999</v>
      </c>
      <c r="BC11" s="141">
        <v>25948.269999999997</v>
      </c>
      <c r="BD11" s="141">
        <v>42478.939999999988</v>
      </c>
      <c r="BE11" s="141">
        <v>96541.109999999986</v>
      </c>
      <c r="BF11" s="141">
        <v>11212.300000000003</v>
      </c>
      <c r="BG11" s="141">
        <v>9889.6400000000012</v>
      </c>
      <c r="BH11" s="141">
        <v>20595.2</v>
      </c>
      <c r="BI11" s="141">
        <v>8853.9400000000023</v>
      </c>
      <c r="BJ11" s="141">
        <v>1421.25</v>
      </c>
      <c r="BK11" s="141">
        <v>4683.96</v>
      </c>
      <c r="BL11" s="141">
        <v>10296.150000000003</v>
      </c>
      <c r="BM11" s="141">
        <v>-17.610000000000014</v>
      </c>
      <c r="BN11" s="141">
        <v>23574.51</v>
      </c>
      <c r="BO11" s="141">
        <v>6675.59</v>
      </c>
      <c r="BP11" s="141">
        <v>27436.829999999998</v>
      </c>
      <c r="BQ11" s="141">
        <v>1345.4700000000003</v>
      </c>
      <c r="BR11" s="141"/>
      <c r="BS11" s="141">
        <v>2110031.7499999995</v>
      </c>
      <c r="BT11" t="s">
        <v>15</v>
      </c>
      <c r="BU11" s="141">
        <f t="shared" si="2"/>
        <v>5.9456100000000012</v>
      </c>
      <c r="BV11" s="141">
        <f t="shared" si="2"/>
        <v>397.87831799999987</v>
      </c>
      <c r="BW11" s="141">
        <f t="shared" si="2"/>
        <v>24.584671999999998</v>
      </c>
      <c r="BX11" s="141">
        <f t="shared" si="2"/>
        <v>3396.5959030000004</v>
      </c>
      <c r="BY11" s="141">
        <f t="shared" si="2"/>
        <v>36.842199999999998</v>
      </c>
      <c r="BZ11" s="141">
        <f t="shared" si="2"/>
        <v>4240.5364169999993</v>
      </c>
      <c r="CA11" s="141">
        <f t="shared" si="2"/>
        <v>31.77284400000001</v>
      </c>
      <c r="CB11" s="141">
        <f t="shared" si="2"/>
        <v>37.372731999999999</v>
      </c>
      <c r="CC11" s="141">
        <f t="shared" si="2"/>
        <v>24.777432000000001</v>
      </c>
      <c r="CD11" s="141">
        <f t="shared" si="2"/>
        <v>10.631868000000001</v>
      </c>
      <c r="CE11" s="141">
        <f t="shared" si="2"/>
        <v>1542.3139159999998</v>
      </c>
      <c r="CF11" s="141">
        <f t="shared" si="2"/>
        <v>524.24742199999991</v>
      </c>
      <c r="CG11" s="141">
        <f t="shared" si="2"/>
        <v>17.179074</v>
      </c>
      <c r="CH11" s="141">
        <f t="shared" si="2"/>
        <v>29151.371009999992</v>
      </c>
      <c r="CI11" s="141">
        <f t="shared" si="2"/>
        <v>91.398240000000001</v>
      </c>
      <c r="CJ11" s="141">
        <f t="shared" si="2"/>
        <v>130.86671100000001</v>
      </c>
      <c r="CK11" s="141">
        <f t="shared" si="8"/>
        <v>10.930169999999999</v>
      </c>
      <c r="CL11" s="141">
        <f t="shared" si="8"/>
        <v>481.28616</v>
      </c>
      <c r="CM11" s="141">
        <f t="shared" si="8"/>
        <v>21.196811999999998</v>
      </c>
      <c r="CN11" s="141">
        <f t="shared" si="8"/>
        <v>56.204480000000011</v>
      </c>
      <c r="CO11" s="141">
        <f t="shared" si="8"/>
        <v>501.0829379999999</v>
      </c>
      <c r="CP11" s="141">
        <f t="shared" si="8"/>
        <v>55.342750000000009</v>
      </c>
      <c r="CQ11" s="141">
        <f t="shared" si="8"/>
        <v>14.252315999999997</v>
      </c>
      <c r="CR11" s="141">
        <f t="shared" si="8"/>
        <v>6.9567849999999991</v>
      </c>
      <c r="CS11" s="141">
        <f t="shared" si="8"/>
        <v>40.691645999999999</v>
      </c>
      <c r="CT11" s="141">
        <f t="shared" si="8"/>
        <v>0</v>
      </c>
      <c r="CU11" s="141">
        <f t="shared" si="8"/>
        <v>2.0495200000000002</v>
      </c>
      <c r="CV11" s="141">
        <f t="shared" si="8"/>
        <v>95.984512000000009</v>
      </c>
      <c r="CW11" s="141">
        <f t="shared" si="8"/>
        <v>93.330731999999998</v>
      </c>
      <c r="CX11" s="141">
        <f t="shared" si="8"/>
        <v>545.94175800000005</v>
      </c>
      <c r="CY11" s="141">
        <f t="shared" si="8"/>
        <v>3.0101610000000001</v>
      </c>
      <c r="CZ11" s="141">
        <f t="shared" si="8"/>
        <v>160.47935999999999</v>
      </c>
      <c r="DA11" s="141">
        <f t="shared" si="9"/>
        <v>214.19539200000003</v>
      </c>
      <c r="DB11" s="141">
        <f t="shared" si="9"/>
        <v>22.953061999999999</v>
      </c>
      <c r="DC11" s="141">
        <f t="shared" si="9"/>
        <v>49.783825000000007</v>
      </c>
      <c r="DD11" s="141">
        <f t="shared" si="9"/>
        <v>186.933527</v>
      </c>
      <c r="DE11" s="141">
        <f t="shared" si="9"/>
        <v>3.072924</v>
      </c>
      <c r="DF11" s="141">
        <f t="shared" si="9"/>
        <v>4.3456400000000004</v>
      </c>
      <c r="DG11" s="141">
        <f t="shared" si="9"/>
        <v>202.03366800000003</v>
      </c>
      <c r="DH11" s="141">
        <f t="shared" si="9"/>
        <v>731.48137899999983</v>
      </c>
      <c r="DI11" s="141">
        <f t="shared" si="9"/>
        <v>358.26901600000014</v>
      </c>
      <c r="DJ11" s="141">
        <f t="shared" si="9"/>
        <v>12.581296</v>
      </c>
      <c r="DK11" s="141">
        <f t="shared" si="9"/>
        <v>15016.542111999997</v>
      </c>
      <c r="DL11" s="141">
        <f t="shared" si="9"/>
        <v>1184.1256799999999</v>
      </c>
      <c r="DM11" s="141">
        <f t="shared" si="9"/>
        <v>259.89394600000003</v>
      </c>
      <c r="DN11" s="141">
        <f t="shared" si="9"/>
        <v>43.461274999999993</v>
      </c>
      <c r="DO11" s="141">
        <f t="shared" si="9"/>
        <v>103.338994</v>
      </c>
      <c r="DP11" s="141">
        <f t="shared" si="9"/>
        <v>68.067089999999993</v>
      </c>
      <c r="DQ11" s="141">
        <f t="shared" si="10"/>
        <v>2.8234900000000005</v>
      </c>
      <c r="DR11" s="141">
        <f t="shared" si="10"/>
        <v>1.82135</v>
      </c>
      <c r="DS11" s="141">
        <f t="shared" si="10"/>
        <v>413.30452399999984</v>
      </c>
      <c r="DT11" s="141">
        <f t="shared" si="10"/>
        <v>1398.1372139999999</v>
      </c>
      <c r="DU11" s="141">
        <f t="shared" si="10"/>
        <v>5041.3934389999995</v>
      </c>
      <c r="DV11" s="141">
        <f t="shared" si="10"/>
        <v>93.41377199999998</v>
      </c>
      <c r="DW11" s="141">
        <f t="shared" si="10"/>
        <v>1898.8086179999993</v>
      </c>
      <c r="DX11" s="141">
        <f t="shared" si="10"/>
        <v>96.541109999999989</v>
      </c>
      <c r="DY11" s="141">
        <f t="shared" si="10"/>
        <v>178.27557000000004</v>
      </c>
      <c r="DZ11" s="141">
        <f t="shared" si="10"/>
        <v>89.00676</v>
      </c>
      <c r="EA11" s="141">
        <f t="shared" si="10"/>
        <v>53.547519999999999</v>
      </c>
      <c r="EB11" s="141">
        <f t="shared" si="10"/>
        <v>54.009034000000021</v>
      </c>
      <c r="EC11" s="141">
        <f t="shared" si="10"/>
        <v>0.71062500000000006</v>
      </c>
      <c r="ED11" s="141">
        <f t="shared" si="10"/>
        <v>4.6839599999999999</v>
      </c>
      <c r="EE11" s="141">
        <f t="shared" si="10"/>
        <v>57.65844000000002</v>
      </c>
      <c r="EF11" s="141">
        <f t="shared" si="10"/>
        <v>-2.1132000000000015E-2</v>
      </c>
      <c r="EG11" s="141">
        <f t="shared" si="7"/>
        <v>193.310982</v>
      </c>
      <c r="EH11" s="141">
        <f t="shared" si="1"/>
        <v>32.710391000000001</v>
      </c>
      <c r="EI11" s="141">
        <f t="shared" si="1"/>
        <v>27.436829999999997</v>
      </c>
      <c r="EJ11" s="141">
        <f t="shared" si="1"/>
        <v>3.0945810000000007</v>
      </c>
      <c r="EK11" s="141">
        <f t="shared" si="1"/>
        <v>0</v>
      </c>
      <c r="EL11" s="158">
        <f t="shared" si="3"/>
        <v>69854.800372999991</v>
      </c>
      <c r="EM11" s="159">
        <f t="shared" si="4"/>
        <v>2.1942379026310212E-2</v>
      </c>
      <c r="EN11" s="152">
        <f t="shared" si="5"/>
        <v>1.8027858608016464E-2</v>
      </c>
      <c r="EQ11" s="160">
        <f t="shared" si="6"/>
        <v>1.7999999999999999E-2</v>
      </c>
      <c r="ER11" t="s">
        <v>15</v>
      </c>
    </row>
    <row r="12" spans="1:148">
      <c r="A12" t="s">
        <v>16</v>
      </c>
      <c r="B12" s="141">
        <v>63031.460000000014</v>
      </c>
      <c r="C12" s="141">
        <v>215335.87999999998</v>
      </c>
      <c r="D12" s="141">
        <v>96145.589999999982</v>
      </c>
      <c r="E12" s="141">
        <v>913659.78000000014</v>
      </c>
      <c r="F12" s="141">
        <v>125539.87000000001</v>
      </c>
      <c r="G12" s="141">
        <v>362441.38999999996</v>
      </c>
      <c r="H12" s="141">
        <v>169766.56999999998</v>
      </c>
      <c r="I12" s="141">
        <v>138358.43</v>
      </c>
      <c r="J12" s="141">
        <v>59172.71</v>
      </c>
      <c r="K12" s="141">
        <v>70572.33</v>
      </c>
      <c r="L12" s="141">
        <v>1179123.23</v>
      </c>
      <c r="M12" s="141">
        <v>327745.45</v>
      </c>
      <c r="N12" s="141">
        <v>66842.97</v>
      </c>
      <c r="O12" s="141">
        <v>1524747.69</v>
      </c>
      <c r="P12" s="141">
        <v>371555.39</v>
      </c>
      <c r="Q12" s="141">
        <v>265758.63</v>
      </c>
      <c r="R12" s="141">
        <v>107531.23999999999</v>
      </c>
      <c r="S12" s="141">
        <v>358749.71000000008</v>
      </c>
      <c r="T12" s="141">
        <v>114740.04000000001</v>
      </c>
      <c r="U12" s="141">
        <v>297483.37999999995</v>
      </c>
      <c r="V12" s="141">
        <v>206745.96999999997</v>
      </c>
      <c r="W12" s="141">
        <v>80005.680000000022</v>
      </c>
      <c r="X12" s="141">
        <v>140819.75</v>
      </c>
      <c r="Y12" s="141">
        <v>15742.63</v>
      </c>
      <c r="Z12" s="141">
        <v>40617.18</v>
      </c>
      <c r="AA12" s="141"/>
      <c r="AB12" s="141">
        <v>31193.940000000002</v>
      </c>
      <c r="AC12" s="141">
        <v>327772.84000000003</v>
      </c>
      <c r="AD12" s="141">
        <v>179652.19000000003</v>
      </c>
      <c r="AE12" s="141">
        <v>303888.05999999994</v>
      </c>
      <c r="AF12" s="141">
        <v>19093.22</v>
      </c>
      <c r="AG12" s="141">
        <v>1521745.1800000004</v>
      </c>
      <c r="AH12" s="141">
        <v>235735.14999999997</v>
      </c>
      <c r="AI12" s="141">
        <v>424072.17999999993</v>
      </c>
      <c r="AJ12" s="141">
        <v>65906.5</v>
      </c>
      <c r="AK12" s="141">
        <v>146058.97</v>
      </c>
      <c r="AL12" s="141">
        <v>7520.31</v>
      </c>
      <c r="AM12" s="141">
        <v>14825.08</v>
      </c>
      <c r="AN12" s="141">
        <v>122295.37</v>
      </c>
      <c r="AO12" s="141">
        <v>347583.4</v>
      </c>
      <c r="AP12" s="141">
        <v>172856.71999999994</v>
      </c>
      <c r="AQ12" s="141">
        <v>3898.4900000000002</v>
      </c>
      <c r="AR12" s="141">
        <v>761475.77</v>
      </c>
      <c r="AS12" s="141">
        <v>445081.92999999988</v>
      </c>
      <c r="AT12" s="141">
        <v>145918.85</v>
      </c>
      <c r="AU12" s="141">
        <v>149735.43000000002</v>
      </c>
      <c r="AV12" s="141">
        <v>87064.370000000024</v>
      </c>
      <c r="AW12" s="141">
        <v>83729.000000000029</v>
      </c>
      <c r="AX12" s="141">
        <v>49240.42</v>
      </c>
      <c r="AY12" s="141">
        <v>31263.260000000006</v>
      </c>
      <c r="AZ12" s="141">
        <v>190767.38000000003</v>
      </c>
      <c r="BA12" s="141">
        <v>534594.69000000006</v>
      </c>
      <c r="BB12" s="141">
        <v>867337.87</v>
      </c>
      <c r="BC12" s="141">
        <v>48514.330000000009</v>
      </c>
      <c r="BD12" s="141">
        <v>695036.40000000014</v>
      </c>
      <c r="BE12" s="141">
        <v>871005.02000000014</v>
      </c>
      <c r="BF12" s="141">
        <v>97322.920000000013</v>
      </c>
      <c r="BG12" s="141">
        <v>88297.869999999981</v>
      </c>
      <c r="BH12" s="141">
        <v>248573.98999999993</v>
      </c>
      <c r="BI12" s="141">
        <v>76307.999999999985</v>
      </c>
      <c r="BJ12" s="141">
        <v>18051.100000000002</v>
      </c>
      <c r="BK12" s="141">
        <v>174658.69999999998</v>
      </c>
      <c r="BL12" s="141">
        <v>88774.68</v>
      </c>
      <c r="BM12" s="141">
        <v>-161.23000000000002</v>
      </c>
      <c r="BN12" s="141">
        <v>495131.55</v>
      </c>
      <c r="BO12" s="141">
        <v>57508.3</v>
      </c>
      <c r="BP12" s="141">
        <v>242567.53999999998</v>
      </c>
      <c r="BQ12" s="141">
        <v>19562.489999999998</v>
      </c>
      <c r="BR12" s="141"/>
      <c r="BS12" s="141">
        <v>17803691.179999996</v>
      </c>
      <c r="BT12" t="s">
        <v>16</v>
      </c>
      <c r="BU12" s="141">
        <f t="shared" si="2"/>
        <v>63.031460000000017</v>
      </c>
      <c r="BV12" s="141">
        <f t="shared" si="2"/>
        <v>3488.4412559999996</v>
      </c>
      <c r="BW12" s="141">
        <f t="shared" si="2"/>
        <v>307.66588799999994</v>
      </c>
      <c r="BX12" s="141">
        <f t="shared" si="2"/>
        <v>26404.767642000003</v>
      </c>
      <c r="BY12" s="141">
        <f t="shared" si="2"/>
        <v>502.15948000000003</v>
      </c>
      <c r="BZ12" s="141">
        <f t="shared" si="2"/>
        <v>14243.946626999999</v>
      </c>
      <c r="CA12" s="141">
        <f t="shared" si="2"/>
        <v>458.36973899999998</v>
      </c>
      <c r="CB12" s="141">
        <f t="shared" si="2"/>
        <v>470.41866199999993</v>
      </c>
      <c r="CC12" s="141">
        <f t="shared" si="2"/>
        <v>213.02175599999998</v>
      </c>
      <c r="CD12" s="141">
        <f t="shared" si="2"/>
        <v>91.744028999999998</v>
      </c>
      <c r="CE12" s="141">
        <f t="shared" si="2"/>
        <v>26058.623383000002</v>
      </c>
      <c r="CF12" s="141">
        <f t="shared" si="2"/>
        <v>5440.5744700000005</v>
      </c>
      <c r="CG12" s="141">
        <f t="shared" si="2"/>
        <v>180.47601900000001</v>
      </c>
      <c r="CH12" s="141">
        <f t="shared" si="2"/>
        <v>150340.12223399998</v>
      </c>
      <c r="CI12" s="141">
        <f t="shared" si="2"/>
        <v>1188.9772480000001</v>
      </c>
      <c r="CJ12" s="141">
        <f t="shared" si="2"/>
        <v>1833.734547</v>
      </c>
      <c r="CK12" s="141">
        <f t="shared" si="8"/>
        <v>107.53124</v>
      </c>
      <c r="CL12" s="141">
        <f t="shared" si="8"/>
        <v>5560.6205050000008</v>
      </c>
      <c r="CM12" s="141">
        <f t="shared" si="8"/>
        <v>298.32410400000003</v>
      </c>
      <c r="CN12" s="141">
        <f t="shared" si="8"/>
        <v>594.96675999999991</v>
      </c>
      <c r="CO12" s="141">
        <f t="shared" si="8"/>
        <v>5396.0698169999996</v>
      </c>
      <c r="CP12" s="141">
        <f t="shared" si="8"/>
        <v>592.04203200000018</v>
      </c>
      <c r="CQ12" s="141">
        <f t="shared" si="8"/>
        <v>183.065675</v>
      </c>
      <c r="CR12" s="141">
        <f t="shared" si="8"/>
        <v>86.584464999999994</v>
      </c>
      <c r="CS12" s="141">
        <f t="shared" si="8"/>
        <v>219.33277200000001</v>
      </c>
      <c r="CT12" s="141">
        <f t="shared" si="8"/>
        <v>0</v>
      </c>
      <c r="CU12" s="141">
        <f t="shared" si="8"/>
        <v>62.387880000000003</v>
      </c>
      <c r="CV12" s="141">
        <f t="shared" si="8"/>
        <v>1048.8730880000001</v>
      </c>
      <c r="CW12" s="141">
        <f t="shared" si="8"/>
        <v>1185.7044540000002</v>
      </c>
      <c r="CX12" s="141">
        <f t="shared" si="8"/>
        <v>3859.378361999999</v>
      </c>
      <c r="CY12" s="141">
        <f t="shared" si="8"/>
        <v>63.007626000000002</v>
      </c>
      <c r="CZ12" s="141">
        <f t="shared" si="8"/>
        <v>1521.7451800000003</v>
      </c>
      <c r="DA12" s="141">
        <f t="shared" si="9"/>
        <v>2734.5277399999995</v>
      </c>
      <c r="DB12" s="141">
        <f t="shared" si="9"/>
        <v>466.47939799999995</v>
      </c>
      <c r="DC12" s="141">
        <f t="shared" si="9"/>
        <v>428.39224999999999</v>
      </c>
      <c r="DD12" s="141">
        <f t="shared" si="9"/>
        <v>1650.466361</v>
      </c>
      <c r="DE12" s="141">
        <f t="shared" si="9"/>
        <v>27.825147000000001</v>
      </c>
      <c r="DF12" s="141">
        <f t="shared" si="9"/>
        <v>38.545207999999995</v>
      </c>
      <c r="DG12" s="141">
        <f t="shared" si="9"/>
        <v>2592.6618439999997</v>
      </c>
      <c r="DH12" s="141">
        <f t="shared" si="9"/>
        <v>9628.0601800000004</v>
      </c>
      <c r="DI12" s="141">
        <f t="shared" si="9"/>
        <v>4597.9887519999984</v>
      </c>
      <c r="DJ12" s="141">
        <f t="shared" si="9"/>
        <v>141.90503600000002</v>
      </c>
      <c r="DK12" s="141">
        <f t="shared" si="9"/>
        <v>57262.977904000007</v>
      </c>
      <c r="DL12" s="141">
        <f t="shared" si="9"/>
        <v>6409.1797919999981</v>
      </c>
      <c r="DM12" s="141">
        <f t="shared" si="9"/>
        <v>2466.0285650000001</v>
      </c>
      <c r="DN12" s="141">
        <f t="shared" si="9"/>
        <v>374.33857500000005</v>
      </c>
      <c r="DO12" s="141">
        <f t="shared" si="9"/>
        <v>818.40507800000023</v>
      </c>
      <c r="DP12" s="141">
        <f t="shared" si="9"/>
        <v>761.93390000000034</v>
      </c>
      <c r="DQ12" s="141">
        <f t="shared" si="10"/>
        <v>24.62021</v>
      </c>
      <c r="DR12" s="141">
        <f t="shared" si="10"/>
        <v>15.631630000000003</v>
      </c>
      <c r="DS12" s="141">
        <f t="shared" si="10"/>
        <v>3853.5010760000005</v>
      </c>
      <c r="DT12" s="141">
        <f t="shared" si="10"/>
        <v>18496.976274000001</v>
      </c>
      <c r="DU12" s="141">
        <f t="shared" si="10"/>
        <v>26627.272609</v>
      </c>
      <c r="DV12" s="141">
        <f t="shared" si="10"/>
        <v>174.65158800000003</v>
      </c>
      <c r="DW12" s="141">
        <f t="shared" si="10"/>
        <v>31068.127080000006</v>
      </c>
      <c r="DX12" s="141">
        <f t="shared" si="10"/>
        <v>871.00502000000017</v>
      </c>
      <c r="DY12" s="141">
        <f t="shared" si="10"/>
        <v>1547.4344280000003</v>
      </c>
      <c r="DZ12" s="141">
        <f t="shared" si="10"/>
        <v>794.68082999999979</v>
      </c>
      <c r="EA12" s="141">
        <f t="shared" si="10"/>
        <v>646.29237399999977</v>
      </c>
      <c r="EB12" s="141">
        <f t="shared" si="10"/>
        <v>465.47879999999992</v>
      </c>
      <c r="EC12" s="141">
        <f t="shared" si="10"/>
        <v>9.0255500000000008</v>
      </c>
      <c r="ED12" s="141">
        <f t="shared" si="10"/>
        <v>174.65869999999998</v>
      </c>
      <c r="EE12" s="141">
        <f t="shared" si="10"/>
        <v>497.13820799999996</v>
      </c>
      <c r="EF12" s="141">
        <f t="shared" si="10"/>
        <v>-0.19347600000000001</v>
      </c>
      <c r="EG12" s="141">
        <f t="shared" si="7"/>
        <v>4060.0787100000002</v>
      </c>
      <c r="EH12" s="141">
        <f t="shared" si="1"/>
        <v>281.79066999999998</v>
      </c>
      <c r="EI12" s="141">
        <f t="shared" si="1"/>
        <v>242.56753999999998</v>
      </c>
      <c r="EJ12" s="141">
        <f t="shared" si="1"/>
        <v>44.993726999999993</v>
      </c>
      <c r="EK12" s="141">
        <f t="shared" si="1"/>
        <v>0</v>
      </c>
      <c r="EL12" s="158">
        <f t="shared" si="3"/>
        <v>432361.15567800001</v>
      </c>
      <c r="EM12" s="159">
        <f t="shared" si="4"/>
        <v>0.13581074319134528</v>
      </c>
      <c r="EN12" s="152">
        <f t="shared" si="5"/>
        <v>0.11158210660600926</v>
      </c>
      <c r="EQ12" s="160">
        <f t="shared" si="6"/>
        <v>0.1116</v>
      </c>
      <c r="ER12" t="s">
        <v>16</v>
      </c>
    </row>
    <row r="13" spans="1:148">
      <c r="A13" t="s">
        <v>17</v>
      </c>
      <c r="B13" s="141">
        <v>27778.719999999998</v>
      </c>
      <c r="C13" s="141">
        <v>118743.81999999996</v>
      </c>
      <c r="D13" s="141">
        <v>43045.760000000002</v>
      </c>
      <c r="E13" s="141">
        <v>854422.38000000024</v>
      </c>
      <c r="F13" s="141">
        <v>101388.48000000001</v>
      </c>
      <c r="G13" s="141">
        <v>208493.58999999997</v>
      </c>
      <c r="H13" s="141">
        <v>83329.670000000013</v>
      </c>
      <c r="I13" s="141">
        <v>68891.820000000007</v>
      </c>
      <c r="J13" s="141">
        <v>32919.240000000005</v>
      </c>
      <c r="K13" s="141">
        <v>39212.579999999994</v>
      </c>
      <c r="L13" s="141">
        <v>460384.38000000006</v>
      </c>
      <c r="M13" s="141">
        <v>173929.75</v>
      </c>
      <c r="N13" s="141">
        <v>34757.240000000005</v>
      </c>
      <c r="O13" s="141">
        <v>766055.38000000012</v>
      </c>
      <c r="P13" s="141">
        <v>217969</v>
      </c>
      <c r="Q13" s="141">
        <v>163502.21</v>
      </c>
      <c r="R13" s="141">
        <v>50055.229999999996</v>
      </c>
      <c r="S13" s="141">
        <v>181011.97999999998</v>
      </c>
      <c r="T13" s="141">
        <v>60256.78</v>
      </c>
      <c r="U13" s="141">
        <v>131104.35</v>
      </c>
      <c r="V13" s="141">
        <v>89628.74000000002</v>
      </c>
      <c r="W13" s="141">
        <v>35388.99</v>
      </c>
      <c r="X13" s="141">
        <v>82698.83</v>
      </c>
      <c r="Y13" s="141">
        <v>8397.2199999999993</v>
      </c>
      <c r="Z13" s="141">
        <v>23942.999999999996</v>
      </c>
      <c r="AA13" s="141"/>
      <c r="AB13" s="141">
        <v>20275.36</v>
      </c>
      <c r="AC13" s="141">
        <v>168202.14</v>
      </c>
      <c r="AD13" s="141">
        <v>100062.89999999998</v>
      </c>
      <c r="AE13" s="141">
        <v>176011.89</v>
      </c>
      <c r="AF13" s="141">
        <v>3158.54</v>
      </c>
      <c r="AG13" s="141">
        <v>980315.53000000014</v>
      </c>
      <c r="AH13" s="141">
        <v>135922.26999999999</v>
      </c>
      <c r="AI13" s="141">
        <v>255410.11</v>
      </c>
      <c r="AJ13" s="141">
        <v>36675.509999999995</v>
      </c>
      <c r="AK13" s="141">
        <v>81333.67</v>
      </c>
      <c r="AL13" s="141">
        <v>4149.4199999999992</v>
      </c>
      <c r="AM13" s="141">
        <v>8139.0099999999993</v>
      </c>
      <c r="AN13" s="141">
        <v>71825.48000000001</v>
      </c>
      <c r="AO13" s="141">
        <v>199084.83</v>
      </c>
      <c r="AP13" s="141">
        <v>101531.79999999999</v>
      </c>
      <c r="AQ13" s="141">
        <v>2011.8799999999999</v>
      </c>
      <c r="AR13" s="141">
        <v>444737.42</v>
      </c>
      <c r="AS13" s="141">
        <v>281645.78000000003</v>
      </c>
      <c r="AT13" s="141">
        <v>100253.78</v>
      </c>
      <c r="AU13" s="141">
        <v>83198.530000000013</v>
      </c>
      <c r="AV13" s="141">
        <v>47352.779999999992</v>
      </c>
      <c r="AW13" s="141">
        <v>42647.80999999999</v>
      </c>
      <c r="AX13" s="141">
        <v>28539.729999999996</v>
      </c>
      <c r="AY13" s="141">
        <v>17407.379999999997</v>
      </c>
      <c r="AZ13" s="141">
        <v>104360.23000000001</v>
      </c>
      <c r="BA13" s="141">
        <v>233099.18</v>
      </c>
      <c r="BB13" s="141">
        <v>292661.42000000004</v>
      </c>
      <c r="BC13" s="141">
        <v>57181.329999999994</v>
      </c>
      <c r="BD13" s="141">
        <v>609014.30999999994</v>
      </c>
      <c r="BE13" s="141">
        <v>583642.08000000007</v>
      </c>
      <c r="BF13" s="141">
        <v>53961.9</v>
      </c>
      <c r="BG13" s="141">
        <v>48358.67</v>
      </c>
      <c r="BH13" s="141">
        <v>108567.73</v>
      </c>
      <c r="BI13" s="141">
        <v>42411.700000000004</v>
      </c>
      <c r="BJ13" s="141">
        <v>8662.3000000000011</v>
      </c>
      <c r="BK13" s="141">
        <v>29282.86</v>
      </c>
      <c r="BL13" s="141">
        <v>49340.32</v>
      </c>
      <c r="BM13" s="141">
        <v>-113.07000000000005</v>
      </c>
      <c r="BN13" s="141">
        <v>215658.09999999992</v>
      </c>
      <c r="BO13" s="141">
        <v>31979.269999999997</v>
      </c>
      <c r="BP13" s="141">
        <v>132983.06</v>
      </c>
      <c r="BQ13" s="141">
        <v>12071.390000000001</v>
      </c>
      <c r="BR13" s="141"/>
      <c r="BS13" s="141">
        <v>10060325.470000003</v>
      </c>
      <c r="BT13" t="s">
        <v>17</v>
      </c>
      <c r="BU13" s="141">
        <f t="shared" si="2"/>
        <v>27.77872</v>
      </c>
      <c r="BV13" s="141">
        <f t="shared" si="2"/>
        <v>1923.6498839999992</v>
      </c>
      <c r="BW13" s="141">
        <f t="shared" si="2"/>
        <v>137.74643200000003</v>
      </c>
      <c r="BX13" s="141">
        <f t="shared" si="2"/>
        <v>24692.806782000007</v>
      </c>
      <c r="BY13" s="141">
        <f t="shared" si="2"/>
        <v>405.55392000000006</v>
      </c>
      <c r="BZ13" s="141">
        <f t="shared" si="2"/>
        <v>8193.7980869999992</v>
      </c>
      <c r="CA13" s="141">
        <f t="shared" si="2"/>
        <v>224.99010900000005</v>
      </c>
      <c r="CB13" s="141">
        <f t="shared" si="2"/>
        <v>234.23218800000001</v>
      </c>
      <c r="CC13" s="141">
        <f t="shared" si="2"/>
        <v>118.50926400000002</v>
      </c>
      <c r="CD13" s="141">
        <f t="shared" si="2"/>
        <v>50.976353999999994</v>
      </c>
      <c r="CE13" s="141">
        <f t="shared" si="2"/>
        <v>10174.494798000002</v>
      </c>
      <c r="CF13" s="141">
        <f t="shared" si="2"/>
        <v>2887.2338500000001</v>
      </c>
      <c r="CG13" s="141">
        <f t="shared" si="2"/>
        <v>93.844548000000017</v>
      </c>
      <c r="CH13" s="141">
        <f t="shared" si="2"/>
        <v>75533.060468000011</v>
      </c>
      <c r="CI13" s="141">
        <f t="shared" si="2"/>
        <v>697.50080000000003</v>
      </c>
      <c r="CJ13" s="141">
        <f t="shared" si="2"/>
        <v>1128.1652489999999</v>
      </c>
      <c r="CK13" s="141">
        <f t="shared" si="8"/>
        <v>50.055229999999995</v>
      </c>
      <c r="CL13" s="141">
        <f t="shared" si="8"/>
        <v>2805.6856899999998</v>
      </c>
      <c r="CM13" s="141">
        <f t="shared" si="8"/>
        <v>156.66762799999998</v>
      </c>
      <c r="CN13" s="141">
        <f t="shared" si="8"/>
        <v>262.20870000000002</v>
      </c>
      <c r="CO13" s="141">
        <f t="shared" si="8"/>
        <v>2339.3101140000008</v>
      </c>
      <c r="CP13" s="141">
        <f t="shared" si="8"/>
        <v>261.87852600000002</v>
      </c>
      <c r="CQ13" s="141">
        <f t="shared" si="8"/>
        <v>107.50847899999999</v>
      </c>
      <c r="CR13" s="141">
        <f t="shared" si="8"/>
        <v>46.184709999999995</v>
      </c>
      <c r="CS13" s="141">
        <f t="shared" si="8"/>
        <v>129.29219999999998</v>
      </c>
      <c r="CT13" s="141">
        <f t="shared" si="8"/>
        <v>0</v>
      </c>
      <c r="CU13" s="141">
        <f t="shared" si="8"/>
        <v>40.550720000000005</v>
      </c>
      <c r="CV13" s="141">
        <f t="shared" si="8"/>
        <v>538.24684800000011</v>
      </c>
      <c r="CW13" s="141">
        <f t="shared" si="8"/>
        <v>660.41513999999984</v>
      </c>
      <c r="CX13" s="141">
        <f t="shared" si="8"/>
        <v>2235.3510030000002</v>
      </c>
      <c r="CY13" s="141">
        <f t="shared" si="8"/>
        <v>10.423182000000001</v>
      </c>
      <c r="CZ13" s="141">
        <f t="shared" si="8"/>
        <v>980.31553000000019</v>
      </c>
      <c r="DA13" s="141">
        <f t="shared" si="9"/>
        <v>1576.6983319999997</v>
      </c>
      <c r="DB13" s="141">
        <f t="shared" si="9"/>
        <v>280.951121</v>
      </c>
      <c r="DC13" s="141">
        <f t="shared" si="9"/>
        <v>238.39081499999995</v>
      </c>
      <c r="DD13" s="141">
        <f t="shared" si="9"/>
        <v>919.07047099999988</v>
      </c>
      <c r="DE13" s="141">
        <f t="shared" si="9"/>
        <v>15.352853999999997</v>
      </c>
      <c r="DF13" s="141">
        <f t="shared" si="9"/>
        <v>21.161425999999999</v>
      </c>
      <c r="DG13" s="141">
        <f t="shared" si="9"/>
        <v>1522.7001760000003</v>
      </c>
      <c r="DH13" s="141">
        <f t="shared" si="9"/>
        <v>5514.6497909999998</v>
      </c>
      <c r="DI13" s="141">
        <f t="shared" si="9"/>
        <v>2700.7458799999995</v>
      </c>
      <c r="DJ13" s="141">
        <f t="shared" si="9"/>
        <v>73.232432000000003</v>
      </c>
      <c r="DK13" s="141">
        <f t="shared" si="9"/>
        <v>33444.253984000003</v>
      </c>
      <c r="DL13" s="141">
        <f t="shared" si="9"/>
        <v>4055.6992320000004</v>
      </c>
      <c r="DM13" s="141">
        <f t="shared" si="9"/>
        <v>1694.2888819999998</v>
      </c>
      <c r="DN13" s="141">
        <f t="shared" si="9"/>
        <v>207.99632500000004</v>
      </c>
      <c r="DO13" s="141">
        <f t="shared" si="9"/>
        <v>445.11613199999994</v>
      </c>
      <c r="DP13" s="141">
        <f t="shared" si="9"/>
        <v>388.0950709999999</v>
      </c>
      <c r="DQ13" s="141">
        <f t="shared" si="10"/>
        <v>14.269864999999998</v>
      </c>
      <c r="DR13" s="141">
        <f t="shared" si="10"/>
        <v>8.7036899999999982</v>
      </c>
      <c r="DS13" s="141">
        <f t="shared" si="10"/>
        <v>2108.076646</v>
      </c>
      <c r="DT13" s="141">
        <f t="shared" si="10"/>
        <v>8065.2316279999995</v>
      </c>
      <c r="DU13" s="141">
        <f t="shared" si="10"/>
        <v>8984.7055940000009</v>
      </c>
      <c r="DV13" s="141">
        <f t="shared" si="10"/>
        <v>205.85278799999998</v>
      </c>
      <c r="DW13" s="141">
        <f t="shared" si="10"/>
        <v>27222.939656999995</v>
      </c>
      <c r="DX13" s="141">
        <f t="shared" si="10"/>
        <v>583.64208000000008</v>
      </c>
      <c r="DY13" s="141">
        <f t="shared" si="10"/>
        <v>857.99421000000007</v>
      </c>
      <c r="DZ13" s="141">
        <f t="shared" si="10"/>
        <v>435.22802999999993</v>
      </c>
      <c r="EA13" s="141">
        <f t="shared" si="10"/>
        <v>282.27609799999999</v>
      </c>
      <c r="EB13" s="141">
        <f t="shared" si="10"/>
        <v>258.71137000000004</v>
      </c>
      <c r="EC13" s="141">
        <f t="shared" si="10"/>
        <v>4.3311500000000009</v>
      </c>
      <c r="ED13" s="141">
        <f t="shared" si="10"/>
        <v>29.282859999999999</v>
      </c>
      <c r="EE13" s="141">
        <f t="shared" si="10"/>
        <v>276.305792</v>
      </c>
      <c r="EF13" s="141">
        <f t="shared" si="10"/>
        <v>-0.13568400000000005</v>
      </c>
      <c r="EG13" s="141">
        <f t="shared" si="7"/>
        <v>1768.3964199999996</v>
      </c>
      <c r="EH13" s="141">
        <f t="shared" si="1"/>
        <v>156.69842299999999</v>
      </c>
      <c r="EI13" s="141">
        <f t="shared" si="1"/>
        <v>132.98305999999999</v>
      </c>
      <c r="EJ13" s="141">
        <f t="shared" si="1"/>
        <v>27.764197000000003</v>
      </c>
      <c r="EK13" s="141">
        <f t="shared" si="1"/>
        <v>0</v>
      </c>
      <c r="EL13" s="158">
        <f t="shared" si="3"/>
        <v>241670.09595099997</v>
      </c>
      <c r="EM13" s="159">
        <f t="shared" si="4"/>
        <v>7.5911989102630417E-2</v>
      </c>
      <c r="EN13" s="152">
        <f t="shared" si="5"/>
        <v>6.236929024672113E-2</v>
      </c>
      <c r="EQ13" s="160">
        <f t="shared" si="6"/>
        <v>6.2399999999999997E-2</v>
      </c>
      <c r="ER13" t="s">
        <v>17</v>
      </c>
    </row>
    <row r="14" spans="1:148">
      <c r="A14" t="s">
        <v>18</v>
      </c>
      <c r="B14" s="141">
        <v>343.93</v>
      </c>
      <c r="C14" s="141">
        <v>3091.9099999999989</v>
      </c>
      <c r="D14" s="141">
        <v>1482.8</v>
      </c>
      <c r="E14" s="141">
        <v>46665.16</v>
      </c>
      <c r="F14" s="141"/>
      <c r="G14" s="141">
        <v>31426.829999999998</v>
      </c>
      <c r="H14" s="141"/>
      <c r="I14" s="141">
        <v>41.92</v>
      </c>
      <c r="J14" s="141">
        <v>1456.9199999999996</v>
      </c>
      <c r="K14" s="141">
        <v>1009.3900000000001</v>
      </c>
      <c r="L14" s="141">
        <v>-0.04</v>
      </c>
      <c r="M14" s="141">
        <v>3484.9999999999995</v>
      </c>
      <c r="N14" s="141">
        <v>1623.48</v>
      </c>
      <c r="O14" s="141"/>
      <c r="P14" s="141">
        <v>0.26</v>
      </c>
      <c r="Q14" s="141"/>
      <c r="R14" s="141">
        <v>661.81000000000006</v>
      </c>
      <c r="S14" s="141">
        <v>161.02999999999997</v>
      </c>
      <c r="T14" s="141">
        <v>28.83</v>
      </c>
      <c r="U14" s="141">
        <v>1588.98</v>
      </c>
      <c r="V14" s="141">
        <v>1106.6900000000003</v>
      </c>
      <c r="W14" s="141">
        <v>450.2600000000001</v>
      </c>
      <c r="X14" s="141"/>
      <c r="Y14" s="141"/>
      <c r="Z14" s="141">
        <v>309.88000000000005</v>
      </c>
      <c r="AA14" s="141"/>
      <c r="AB14" s="141">
        <v>69.710000000000008</v>
      </c>
      <c r="AC14" s="141"/>
      <c r="AD14" s="141"/>
      <c r="AE14" s="141"/>
      <c r="AF14" s="141"/>
      <c r="AG14" s="141"/>
      <c r="AH14" s="141"/>
      <c r="AI14" s="141"/>
      <c r="AJ14" s="141">
        <v>895.6500000000002</v>
      </c>
      <c r="AK14" s="141">
        <v>1514.0900000000001</v>
      </c>
      <c r="AL14" s="141">
        <v>82.45</v>
      </c>
      <c r="AM14" s="141">
        <v>234.43</v>
      </c>
      <c r="AN14" s="141"/>
      <c r="AO14" s="141"/>
      <c r="AP14" s="141"/>
      <c r="AQ14" s="141">
        <v>15812.459999999995</v>
      </c>
      <c r="AR14" s="141">
        <v>210.29999999999998</v>
      </c>
      <c r="AS14" s="141">
        <v>150.13</v>
      </c>
      <c r="AT14" s="141">
        <v>1158.1399999999999</v>
      </c>
      <c r="AU14" s="141">
        <v>2137.54</v>
      </c>
      <c r="AV14" s="141"/>
      <c r="AW14" s="141">
        <v>1722.5800000000004</v>
      </c>
      <c r="AX14" s="141">
        <v>1476.8500000000001</v>
      </c>
      <c r="AY14" s="141">
        <v>442</v>
      </c>
      <c r="AZ14" s="141">
        <v>1204.8999999999999</v>
      </c>
      <c r="BA14" s="141">
        <v>8917.3000000000011</v>
      </c>
      <c r="BB14" s="141">
        <v>8</v>
      </c>
      <c r="BC14" s="141">
        <v>33.17</v>
      </c>
      <c r="BD14" s="141"/>
      <c r="BE14" s="141"/>
      <c r="BF14" s="141">
        <v>1357.0700000000004</v>
      </c>
      <c r="BG14" s="141">
        <v>1332.5499999999997</v>
      </c>
      <c r="BH14" s="141">
        <v>0.28000000000000003</v>
      </c>
      <c r="BI14" s="141">
        <v>1095.7099999999996</v>
      </c>
      <c r="BJ14" s="141">
        <v>395.17999999999995</v>
      </c>
      <c r="BK14" s="141">
        <v>389.23</v>
      </c>
      <c r="BL14" s="141">
        <v>1277.82</v>
      </c>
      <c r="BM14" s="141">
        <v>4562</v>
      </c>
      <c r="BN14" s="141">
        <v>353.56</v>
      </c>
      <c r="BO14" s="141">
        <v>823.8</v>
      </c>
      <c r="BP14" s="141">
        <v>3435.3000000000011</v>
      </c>
      <c r="BQ14" s="141"/>
      <c r="BR14" s="141"/>
      <c r="BS14" s="141">
        <v>146027.23999999993</v>
      </c>
      <c r="BT14" t="s">
        <v>18</v>
      </c>
      <c r="BU14" s="141">
        <f t="shared" si="2"/>
        <v>0.34393000000000001</v>
      </c>
      <c r="BV14" s="141">
        <f t="shared" si="2"/>
        <v>50.088941999999982</v>
      </c>
      <c r="BW14" s="141">
        <f t="shared" si="2"/>
        <v>4.7449599999999998</v>
      </c>
      <c r="BX14" s="141">
        <f t="shared" si="2"/>
        <v>1348.623124</v>
      </c>
      <c r="BY14" s="141">
        <f t="shared" si="2"/>
        <v>0</v>
      </c>
      <c r="BZ14" s="141">
        <f t="shared" si="2"/>
        <v>1235.074419</v>
      </c>
      <c r="CA14" s="141">
        <f t="shared" si="2"/>
        <v>0</v>
      </c>
      <c r="CB14" s="141">
        <f t="shared" si="2"/>
        <v>0.14252799999999999</v>
      </c>
      <c r="CC14" s="141">
        <f t="shared" si="2"/>
        <v>5.2449119999999985</v>
      </c>
      <c r="CD14" s="141">
        <f t="shared" si="2"/>
        <v>1.3122070000000001</v>
      </c>
      <c r="CE14" s="141">
        <f t="shared" si="2"/>
        <v>-8.8400000000000013E-4</v>
      </c>
      <c r="CF14" s="141">
        <f t="shared" si="2"/>
        <v>57.850999999999992</v>
      </c>
      <c r="CG14" s="141">
        <f t="shared" si="2"/>
        <v>4.3833960000000003</v>
      </c>
      <c r="CH14" s="141">
        <f t="shared" si="2"/>
        <v>0</v>
      </c>
      <c r="CI14" s="141">
        <f t="shared" si="2"/>
        <v>8.3200000000000006E-4</v>
      </c>
      <c r="CJ14" s="141">
        <f t="shared" si="2"/>
        <v>0</v>
      </c>
      <c r="CK14" s="141">
        <f t="shared" si="8"/>
        <v>0.66181000000000012</v>
      </c>
      <c r="CL14" s="141">
        <f t="shared" si="8"/>
        <v>2.4959649999999995</v>
      </c>
      <c r="CM14" s="141">
        <f t="shared" si="8"/>
        <v>7.4957999999999997E-2</v>
      </c>
      <c r="CN14" s="141">
        <f t="shared" si="8"/>
        <v>3.1779600000000001</v>
      </c>
      <c r="CO14" s="141">
        <f t="shared" si="8"/>
        <v>28.884609000000008</v>
      </c>
      <c r="CP14" s="141">
        <f t="shared" si="8"/>
        <v>3.3319240000000008</v>
      </c>
      <c r="CQ14" s="141">
        <f t="shared" si="8"/>
        <v>0</v>
      </c>
      <c r="CR14" s="141">
        <f t="shared" si="8"/>
        <v>0</v>
      </c>
      <c r="CS14" s="141">
        <f t="shared" si="8"/>
        <v>1.6733520000000004</v>
      </c>
      <c r="CT14" s="141">
        <f t="shared" si="8"/>
        <v>0</v>
      </c>
      <c r="CU14" s="141">
        <f t="shared" si="8"/>
        <v>0.13942000000000002</v>
      </c>
      <c r="CV14" s="141">
        <f t="shared" si="8"/>
        <v>0</v>
      </c>
      <c r="CW14" s="141">
        <f t="shared" si="8"/>
        <v>0</v>
      </c>
      <c r="CX14" s="141">
        <f t="shared" si="8"/>
        <v>0</v>
      </c>
      <c r="CY14" s="141">
        <f t="shared" si="8"/>
        <v>0</v>
      </c>
      <c r="CZ14" s="141">
        <f t="shared" si="8"/>
        <v>0</v>
      </c>
      <c r="DA14" s="141">
        <f t="shared" si="9"/>
        <v>0</v>
      </c>
      <c r="DB14" s="141">
        <f t="shared" si="9"/>
        <v>0</v>
      </c>
      <c r="DC14" s="141">
        <f t="shared" si="9"/>
        <v>5.8217250000000007</v>
      </c>
      <c r="DD14" s="141">
        <f t="shared" si="9"/>
        <v>17.109217000000001</v>
      </c>
      <c r="DE14" s="141">
        <f t="shared" si="9"/>
        <v>0.30506500000000003</v>
      </c>
      <c r="DF14" s="141">
        <f t="shared" si="9"/>
        <v>0.609518</v>
      </c>
      <c r="DG14" s="141">
        <f t="shared" si="9"/>
        <v>0</v>
      </c>
      <c r="DH14" s="141">
        <f t="shared" si="9"/>
        <v>0</v>
      </c>
      <c r="DI14" s="141">
        <f t="shared" si="9"/>
        <v>0</v>
      </c>
      <c r="DJ14" s="141">
        <f t="shared" si="9"/>
        <v>575.57354399999986</v>
      </c>
      <c r="DK14" s="141">
        <f t="shared" si="9"/>
        <v>15.81456</v>
      </c>
      <c r="DL14" s="141">
        <f t="shared" si="9"/>
        <v>2.1618719999999998</v>
      </c>
      <c r="DM14" s="141">
        <f t="shared" si="9"/>
        <v>19.572565999999995</v>
      </c>
      <c r="DN14" s="141">
        <f t="shared" si="9"/>
        <v>5.3438499999999998</v>
      </c>
      <c r="DO14" s="141">
        <f t="shared" si="9"/>
        <v>0</v>
      </c>
      <c r="DP14" s="141">
        <f t="shared" si="9"/>
        <v>15.675478000000004</v>
      </c>
      <c r="DQ14" s="141">
        <f t="shared" si="10"/>
        <v>0.73842500000000011</v>
      </c>
      <c r="DR14" s="141">
        <f t="shared" si="10"/>
        <v>0.221</v>
      </c>
      <c r="DS14" s="141">
        <f t="shared" si="10"/>
        <v>24.338979999999996</v>
      </c>
      <c r="DT14" s="141">
        <f t="shared" si="10"/>
        <v>308.53858000000002</v>
      </c>
      <c r="DU14" s="141">
        <f t="shared" si="10"/>
        <v>0.24560000000000001</v>
      </c>
      <c r="DV14" s="141">
        <f t="shared" si="10"/>
        <v>0.119412</v>
      </c>
      <c r="DW14" s="141">
        <f t="shared" si="10"/>
        <v>0</v>
      </c>
      <c r="DX14" s="141">
        <f t="shared" si="10"/>
        <v>0</v>
      </c>
      <c r="DY14" s="141">
        <f t="shared" si="10"/>
        <v>21.577413000000007</v>
      </c>
      <c r="DZ14" s="141">
        <f t="shared" si="10"/>
        <v>11.992949999999997</v>
      </c>
      <c r="EA14" s="141">
        <f t="shared" si="10"/>
        <v>7.2800000000000002E-4</v>
      </c>
      <c r="EB14" s="141">
        <f t="shared" si="10"/>
        <v>6.6838309999999979</v>
      </c>
      <c r="EC14" s="141">
        <f t="shared" si="10"/>
        <v>0.19758999999999999</v>
      </c>
      <c r="ED14" s="141">
        <f t="shared" si="10"/>
        <v>0.38923000000000002</v>
      </c>
      <c r="EE14" s="141">
        <f t="shared" si="10"/>
        <v>7.1557919999999999</v>
      </c>
      <c r="EF14" s="141">
        <f t="shared" si="10"/>
        <v>5.4743999999999993</v>
      </c>
      <c r="EG14" s="141">
        <f t="shared" si="7"/>
        <v>2.8991920000000002</v>
      </c>
      <c r="EH14" s="141">
        <f t="shared" si="1"/>
        <v>4.0366199999999992</v>
      </c>
      <c r="EI14" s="141">
        <f t="shared" si="1"/>
        <v>3.4353000000000011</v>
      </c>
      <c r="EJ14" s="141">
        <f t="shared" si="1"/>
        <v>0</v>
      </c>
      <c r="EK14" s="141">
        <f t="shared" si="1"/>
        <v>0</v>
      </c>
      <c r="EL14" s="158">
        <f t="shared" si="3"/>
        <v>3804.2818020000009</v>
      </c>
      <c r="EM14" s="159">
        <f t="shared" si="4"/>
        <v>1.1949786238977338E-3</v>
      </c>
      <c r="EN14" s="152">
        <f t="shared" si="5"/>
        <v>9.817944373943779E-4</v>
      </c>
      <c r="EQ14" s="160">
        <f t="shared" si="6"/>
        <v>1E-3</v>
      </c>
      <c r="ER14" t="s">
        <v>18</v>
      </c>
    </row>
    <row r="15" spans="1:148">
      <c r="A15" t="s">
        <v>19</v>
      </c>
      <c r="B15" s="141">
        <v>111388.87999999999</v>
      </c>
      <c r="C15" s="141">
        <v>672246.03</v>
      </c>
      <c r="D15" s="141">
        <v>317536.59999999998</v>
      </c>
      <c r="E15" s="141">
        <v>3320421.92</v>
      </c>
      <c r="F15" s="141"/>
      <c r="G15" s="141">
        <v>1011501.89</v>
      </c>
      <c r="H15" s="141"/>
      <c r="I15" s="141">
        <v>7836.3799999999992</v>
      </c>
      <c r="J15" s="141">
        <v>299546.21000000008</v>
      </c>
      <c r="K15" s="141">
        <v>306678.8</v>
      </c>
      <c r="L15" s="141">
        <v>-13.27</v>
      </c>
      <c r="M15" s="141">
        <v>1280377.53</v>
      </c>
      <c r="N15" s="141">
        <v>274642.71000000002</v>
      </c>
      <c r="O15" s="141"/>
      <c r="P15" s="141">
        <v>58.82</v>
      </c>
      <c r="Q15" s="141"/>
      <c r="R15" s="141">
        <v>215250.51</v>
      </c>
      <c r="S15" s="141">
        <v>37553.87000000001</v>
      </c>
      <c r="T15" s="141">
        <v>6686.4400000000005</v>
      </c>
      <c r="U15" s="141">
        <v>527301.49999999988</v>
      </c>
      <c r="V15" s="141">
        <v>391461.20999999996</v>
      </c>
      <c r="W15" s="141">
        <v>215608.11</v>
      </c>
      <c r="X15" s="141"/>
      <c r="Y15" s="141">
        <v>1748.45</v>
      </c>
      <c r="Z15" s="141">
        <v>37634.679999999993</v>
      </c>
      <c r="AA15" s="141"/>
      <c r="AB15" s="141">
        <v>13345.509999999998</v>
      </c>
      <c r="AC15" s="141"/>
      <c r="AD15" s="141"/>
      <c r="AE15" s="141"/>
      <c r="AF15" s="141"/>
      <c r="AG15" s="141"/>
      <c r="AH15" s="141"/>
      <c r="AI15" s="141"/>
      <c r="AJ15" s="141">
        <v>190003.41</v>
      </c>
      <c r="AK15" s="141">
        <v>288976.81000000006</v>
      </c>
      <c r="AL15" s="141">
        <v>16158.529999999999</v>
      </c>
      <c r="AM15" s="141">
        <v>45988.18</v>
      </c>
      <c r="AN15" s="141"/>
      <c r="AO15" s="141"/>
      <c r="AP15" s="141"/>
      <c r="AQ15" s="141">
        <v>2827288.52</v>
      </c>
      <c r="AR15" s="141">
        <v>33955.61</v>
      </c>
      <c r="AS15" s="141">
        <v>7325.32</v>
      </c>
      <c r="AT15" s="141">
        <v>182509.36000000004</v>
      </c>
      <c r="AU15" s="141">
        <v>468433.68000000011</v>
      </c>
      <c r="AV15" s="141"/>
      <c r="AW15" s="141">
        <v>261093.44</v>
      </c>
      <c r="AX15" s="141">
        <v>224575.8</v>
      </c>
      <c r="AY15" s="141">
        <v>98054.599999999991</v>
      </c>
      <c r="AZ15" s="141">
        <v>751310.18</v>
      </c>
      <c r="BA15" s="141">
        <v>2028015.54</v>
      </c>
      <c r="BB15" s="141">
        <v>1940.14</v>
      </c>
      <c r="BC15" s="141">
        <v>265319.06</v>
      </c>
      <c r="BD15" s="141"/>
      <c r="BE15" s="141"/>
      <c r="BF15" s="141">
        <v>296880.08999999997</v>
      </c>
      <c r="BG15" s="141">
        <v>279438.46000000002</v>
      </c>
      <c r="BH15" s="141">
        <v>83.14</v>
      </c>
      <c r="BI15" s="141">
        <v>239012.21999999997</v>
      </c>
      <c r="BJ15" s="141">
        <v>62788.34</v>
      </c>
      <c r="BK15" s="141">
        <v>220059.36000000002</v>
      </c>
      <c r="BL15" s="141">
        <v>278063.2</v>
      </c>
      <c r="BM15" s="141">
        <v>815451.3</v>
      </c>
      <c r="BN15" s="141">
        <v>145009.17000000001</v>
      </c>
      <c r="BO15" s="141">
        <v>180207.68</v>
      </c>
      <c r="BP15" s="141">
        <v>742471.47</v>
      </c>
      <c r="BQ15" s="141">
        <v>701.36</v>
      </c>
      <c r="BR15" s="141"/>
      <c r="BS15" s="141">
        <v>19999926.75</v>
      </c>
      <c r="BT15" t="s">
        <v>19</v>
      </c>
      <c r="BU15" s="141">
        <f t="shared" si="2"/>
        <v>111.38887999999999</v>
      </c>
      <c r="BV15" s="141">
        <f t="shared" si="2"/>
        <v>10890.385686</v>
      </c>
      <c r="BW15" s="141">
        <f t="shared" si="2"/>
        <v>1016.11712</v>
      </c>
      <c r="BX15" s="141">
        <f t="shared" si="2"/>
        <v>95960.19348799999</v>
      </c>
      <c r="BY15" s="141">
        <f t="shared" si="2"/>
        <v>0</v>
      </c>
      <c r="BZ15" s="141">
        <f t="shared" si="2"/>
        <v>39752.024277000004</v>
      </c>
      <c r="CA15" s="141">
        <f t="shared" si="2"/>
        <v>0</v>
      </c>
      <c r="CB15" s="141">
        <f t="shared" si="2"/>
        <v>26.643691999999994</v>
      </c>
      <c r="CC15" s="141">
        <f t="shared" si="2"/>
        <v>1078.3663560000002</v>
      </c>
      <c r="CD15" s="141">
        <f t="shared" si="2"/>
        <v>398.68243999999999</v>
      </c>
      <c r="CE15" s="141">
        <f t="shared" si="2"/>
        <v>-0.293267</v>
      </c>
      <c r="CF15" s="141">
        <f t="shared" si="2"/>
        <v>21254.266997999999</v>
      </c>
      <c r="CG15" s="141">
        <f t="shared" si="2"/>
        <v>741.53531700000008</v>
      </c>
      <c r="CH15" s="141">
        <f t="shared" si="2"/>
        <v>0</v>
      </c>
      <c r="CI15" s="141">
        <f t="shared" si="2"/>
        <v>0.188224</v>
      </c>
      <c r="CJ15" s="141">
        <f t="shared" si="2"/>
        <v>0</v>
      </c>
      <c r="CK15" s="141">
        <f t="shared" si="8"/>
        <v>215.25051000000002</v>
      </c>
      <c r="CL15" s="141">
        <f t="shared" si="8"/>
        <v>582.08498500000019</v>
      </c>
      <c r="CM15" s="141">
        <f t="shared" si="8"/>
        <v>17.384744000000001</v>
      </c>
      <c r="CN15" s="141">
        <f t="shared" si="8"/>
        <v>1054.6029999999998</v>
      </c>
      <c r="CO15" s="141">
        <f t="shared" si="8"/>
        <v>10217.137580999999</v>
      </c>
      <c r="CP15" s="141">
        <f t="shared" si="8"/>
        <v>1595.500014</v>
      </c>
      <c r="CQ15" s="141">
        <f t="shared" si="8"/>
        <v>0</v>
      </c>
      <c r="CR15" s="141">
        <f t="shared" si="8"/>
        <v>9.6164749999999994</v>
      </c>
      <c r="CS15" s="141">
        <f t="shared" si="8"/>
        <v>203.22727199999997</v>
      </c>
      <c r="CT15" s="141">
        <f t="shared" si="8"/>
        <v>0</v>
      </c>
      <c r="CU15" s="141">
        <f t="shared" si="8"/>
        <v>26.691019999999998</v>
      </c>
      <c r="CV15" s="141">
        <f t="shared" si="8"/>
        <v>0</v>
      </c>
      <c r="CW15" s="141">
        <f t="shared" si="8"/>
        <v>0</v>
      </c>
      <c r="CX15" s="141">
        <f t="shared" si="8"/>
        <v>0</v>
      </c>
      <c r="CY15" s="141">
        <f t="shared" si="8"/>
        <v>0</v>
      </c>
      <c r="CZ15" s="141">
        <f t="shared" si="8"/>
        <v>0</v>
      </c>
      <c r="DA15" s="141">
        <f t="shared" si="9"/>
        <v>0</v>
      </c>
      <c r="DB15" s="141">
        <f t="shared" si="9"/>
        <v>0</v>
      </c>
      <c r="DC15" s="141">
        <f t="shared" si="9"/>
        <v>1235.0221649999999</v>
      </c>
      <c r="DD15" s="141">
        <f t="shared" si="9"/>
        <v>3265.4379530000006</v>
      </c>
      <c r="DE15" s="141">
        <f t="shared" si="9"/>
        <v>59.786560999999999</v>
      </c>
      <c r="DF15" s="141">
        <f t="shared" si="9"/>
        <v>119.56926799999999</v>
      </c>
      <c r="DG15" s="141">
        <f t="shared" si="9"/>
        <v>0</v>
      </c>
      <c r="DH15" s="141">
        <f t="shared" si="9"/>
        <v>0</v>
      </c>
      <c r="DI15" s="141">
        <f t="shared" si="9"/>
        <v>0</v>
      </c>
      <c r="DJ15" s="141">
        <f t="shared" si="9"/>
        <v>102913.30212800001</v>
      </c>
      <c r="DK15" s="141">
        <f t="shared" si="9"/>
        <v>2553.4618720000003</v>
      </c>
      <c r="DL15" s="141">
        <f t="shared" si="9"/>
        <v>105.48460799999999</v>
      </c>
      <c r="DM15" s="141">
        <f t="shared" si="9"/>
        <v>3084.4081840000003</v>
      </c>
      <c r="DN15" s="141">
        <f t="shared" si="9"/>
        <v>1171.0842000000002</v>
      </c>
      <c r="DO15" s="141">
        <f t="shared" si="9"/>
        <v>0</v>
      </c>
      <c r="DP15" s="141">
        <f t="shared" si="9"/>
        <v>2375.950304</v>
      </c>
      <c r="DQ15" s="141">
        <f t="shared" si="10"/>
        <v>112.28789999999999</v>
      </c>
      <c r="DR15" s="141">
        <f t="shared" si="10"/>
        <v>49.027299999999997</v>
      </c>
      <c r="DS15" s="141">
        <f t="shared" si="10"/>
        <v>15176.465636000001</v>
      </c>
      <c r="DT15" s="141">
        <f t="shared" si="10"/>
        <v>70169.337683999998</v>
      </c>
      <c r="DU15" s="141">
        <f t="shared" si="10"/>
        <v>59.562298000000006</v>
      </c>
      <c r="DV15" s="141">
        <f t="shared" si="10"/>
        <v>955.14861599999995</v>
      </c>
      <c r="DW15" s="141">
        <f t="shared" si="10"/>
        <v>0</v>
      </c>
      <c r="DX15" s="141">
        <f t="shared" si="10"/>
        <v>0</v>
      </c>
      <c r="DY15" s="141">
        <f t="shared" si="10"/>
        <v>4720.3934309999995</v>
      </c>
      <c r="DZ15" s="141">
        <f t="shared" si="10"/>
        <v>2514.94614</v>
      </c>
      <c r="EA15" s="141">
        <f t="shared" si="10"/>
        <v>0.216164</v>
      </c>
      <c r="EB15" s="141">
        <f t="shared" si="10"/>
        <v>1457.9745419999999</v>
      </c>
      <c r="EC15" s="141">
        <f t="shared" si="10"/>
        <v>31.394169999999999</v>
      </c>
      <c r="ED15" s="141">
        <f t="shared" si="10"/>
        <v>220.05936000000003</v>
      </c>
      <c r="EE15" s="141">
        <f t="shared" si="10"/>
        <v>1557.15392</v>
      </c>
      <c r="EF15" s="141">
        <f t="shared" si="10"/>
        <v>978.54156</v>
      </c>
      <c r="EG15" s="141">
        <f t="shared" si="7"/>
        <v>1189.0751940000002</v>
      </c>
      <c r="EH15" s="141">
        <f t="shared" si="1"/>
        <v>883.01763199999994</v>
      </c>
      <c r="EI15" s="141">
        <f t="shared" si="1"/>
        <v>742.47146999999995</v>
      </c>
      <c r="EJ15" s="141">
        <f t="shared" si="1"/>
        <v>1.6131279999999999</v>
      </c>
      <c r="EK15" s="141">
        <f t="shared" si="1"/>
        <v>0</v>
      </c>
      <c r="EL15" s="158">
        <f t="shared" si="3"/>
        <v>402853.18819999986</v>
      </c>
      <c r="EM15" s="159">
        <f t="shared" si="4"/>
        <v>0.12654187400496114</v>
      </c>
      <c r="EN15" s="152">
        <f t="shared" si="5"/>
        <v>0.10396680368247604</v>
      </c>
      <c r="EP15" s="161">
        <v>2.5000000000000001E-3</v>
      </c>
      <c r="EQ15" s="160">
        <f t="shared" si="6"/>
        <v>0.1065</v>
      </c>
      <c r="ER15" t="s">
        <v>19</v>
      </c>
    </row>
    <row r="16" spans="1:148">
      <c r="A16" t="s">
        <v>20</v>
      </c>
      <c r="B16" s="141">
        <v>282.97000000000003</v>
      </c>
      <c r="C16" s="141">
        <v>865.73</v>
      </c>
      <c r="D16" s="141">
        <v>304.81000000000006</v>
      </c>
      <c r="E16" s="141">
        <v>7381.69</v>
      </c>
      <c r="F16" s="141"/>
      <c r="G16" s="141">
        <v>25601.4</v>
      </c>
      <c r="H16" s="141"/>
      <c r="I16" s="141">
        <v>7.9399999999999986</v>
      </c>
      <c r="J16" s="141">
        <v>238.85000000000005</v>
      </c>
      <c r="K16" s="141">
        <v>280.43000000000006</v>
      </c>
      <c r="L16" s="141"/>
      <c r="M16" s="141">
        <v>16185.31</v>
      </c>
      <c r="N16" s="141">
        <v>197.82000000000002</v>
      </c>
      <c r="O16" s="141"/>
      <c r="P16" s="141">
        <v>3.59</v>
      </c>
      <c r="Q16" s="141"/>
      <c r="R16" s="141">
        <v>466.91999999999996</v>
      </c>
      <c r="S16" s="141"/>
      <c r="T16" s="141">
        <v>11.86</v>
      </c>
      <c r="U16" s="141">
        <v>1356.2099999999998</v>
      </c>
      <c r="V16" s="141">
        <v>921.71999999999991</v>
      </c>
      <c r="W16" s="141">
        <v>340.4</v>
      </c>
      <c r="X16" s="141"/>
      <c r="Y16" s="141"/>
      <c r="Z16" s="141">
        <v>154.22999999999999</v>
      </c>
      <c r="AA16" s="141"/>
      <c r="AB16" s="141">
        <v>20.029999999999998</v>
      </c>
      <c r="AC16" s="141"/>
      <c r="AD16" s="141"/>
      <c r="AE16" s="141"/>
      <c r="AF16" s="141"/>
      <c r="AG16" s="141"/>
      <c r="AH16" s="141"/>
      <c r="AI16" s="141"/>
      <c r="AJ16" s="141">
        <v>270.56</v>
      </c>
      <c r="AK16" s="141">
        <v>592.47</v>
      </c>
      <c r="AL16" s="141">
        <v>30.33</v>
      </c>
      <c r="AM16" s="141">
        <v>59.169999999999995</v>
      </c>
      <c r="AN16" s="141"/>
      <c r="AO16" s="141"/>
      <c r="AP16" s="141"/>
      <c r="AQ16" s="141">
        <v>13.47</v>
      </c>
      <c r="AR16" s="141">
        <v>39.729999999999997</v>
      </c>
      <c r="AS16" s="141">
        <v>123.92</v>
      </c>
      <c r="AT16" s="141">
        <v>25153.87</v>
      </c>
      <c r="AU16" s="141">
        <v>607.0100000000001</v>
      </c>
      <c r="AV16" s="141"/>
      <c r="AW16" s="141">
        <v>96.39</v>
      </c>
      <c r="AX16" s="141">
        <v>175.55999999999997</v>
      </c>
      <c r="AY16" s="141">
        <v>127.02000000000001</v>
      </c>
      <c r="AZ16" s="141">
        <v>682.86</v>
      </c>
      <c r="BA16" s="141">
        <v>539.19000000000005</v>
      </c>
      <c r="BB16" s="141">
        <v>2.44</v>
      </c>
      <c r="BC16" s="141">
        <v>8.5399999999999991</v>
      </c>
      <c r="BD16" s="141"/>
      <c r="BE16" s="141"/>
      <c r="BF16" s="141">
        <v>395.58</v>
      </c>
      <c r="BG16" s="141">
        <v>348.92</v>
      </c>
      <c r="BH16" s="141">
        <v>0.1</v>
      </c>
      <c r="BI16" s="141">
        <v>307.7</v>
      </c>
      <c r="BJ16" s="141">
        <v>55.560000000000016</v>
      </c>
      <c r="BK16" s="141">
        <v>32.81</v>
      </c>
      <c r="BL16" s="141">
        <v>360.45000000000005</v>
      </c>
      <c r="BM16" s="141">
        <v>-0.14000000000000012</v>
      </c>
      <c r="BN16" s="141">
        <v>297.51</v>
      </c>
      <c r="BO16" s="141">
        <v>232.65</v>
      </c>
      <c r="BP16" s="141">
        <v>957.12000000000012</v>
      </c>
      <c r="BQ16" s="141"/>
      <c r="BR16" s="141"/>
      <c r="BS16" s="141">
        <v>86132.699999999983</v>
      </c>
      <c r="BT16" t="s">
        <v>20</v>
      </c>
      <c r="BU16" s="141">
        <f t="shared" si="2"/>
        <v>0.28297000000000005</v>
      </c>
      <c r="BV16" s="141">
        <f t="shared" si="2"/>
        <v>14.024825999999999</v>
      </c>
      <c r="BW16" s="141">
        <f t="shared" si="2"/>
        <v>0.97539200000000026</v>
      </c>
      <c r="BX16" s="141">
        <f t="shared" si="2"/>
        <v>213.33084099999996</v>
      </c>
      <c r="BY16" s="141">
        <f t="shared" si="2"/>
        <v>0</v>
      </c>
      <c r="BZ16" s="141">
        <f t="shared" si="2"/>
        <v>1006.1350200000001</v>
      </c>
      <c r="CA16" s="141">
        <f t="shared" si="2"/>
        <v>0</v>
      </c>
      <c r="CB16" s="141">
        <f t="shared" si="2"/>
        <v>2.6995999999999992E-2</v>
      </c>
      <c r="CC16" s="141">
        <f t="shared" si="2"/>
        <v>0.85986000000000018</v>
      </c>
      <c r="CD16" s="141">
        <f t="shared" si="2"/>
        <v>0.36455900000000008</v>
      </c>
      <c r="CE16" s="141">
        <f t="shared" si="2"/>
        <v>0</v>
      </c>
      <c r="CF16" s="141">
        <f t="shared" si="2"/>
        <v>268.67614600000002</v>
      </c>
      <c r="CG16" s="141">
        <f t="shared" si="2"/>
        <v>0.53411400000000009</v>
      </c>
      <c r="CH16" s="141">
        <f t="shared" si="2"/>
        <v>0</v>
      </c>
      <c r="CI16" s="141">
        <f t="shared" si="2"/>
        <v>1.1488E-2</v>
      </c>
      <c r="CJ16" s="141">
        <f t="shared" si="2"/>
        <v>0</v>
      </c>
      <c r="CK16" s="141">
        <f t="shared" si="8"/>
        <v>0.46691999999999995</v>
      </c>
      <c r="CL16" s="141">
        <f t="shared" si="8"/>
        <v>0</v>
      </c>
      <c r="CM16" s="141">
        <f t="shared" si="8"/>
        <v>3.0835999999999999E-2</v>
      </c>
      <c r="CN16" s="141">
        <f t="shared" si="8"/>
        <v>2.7124199999999998</v>
      </c>
      <c r="CO16" s="141">
        <f t="shared" si="8"/>
        <v>24.056891999999998</v>
      </c>
      <c r="CP16" s="141">
        <f t="shared" si="8"/>
        <v>2.5189599999999999</v>
      </c>
      <c r="CQ16" s="141">
        <f t="shared" si="8"/>
        <v>0</v>
      </c>
      <c r="CR16" s="141">
        <f t="shared" si="8"/>
        <v>0</v>
      </c>
      <c r="CS16" s="141">
        <f t="shared" si="8"/>
        <v>0.83284199999999997</v>
      </c>
      <c r="CT16" s="141">
        <f t="shared" si="8"/>
        <v>0</v>
      </c>
      <c r="CU16" s="141">
        <f t="shared" si="8"/>
        <v>4.0059999999999998E-2</v>
      </c>
      <c r="CV16" s="141">
        <f t="shared" si="8"/>
        <v>0</v>
      </c>
      <c r="CW16" s="141">
        <f t="shared" si="8"/>
        <v>0</v>
      </c>
      <c r="CX16" s="141">
        <f t="shared" si="8"/>
        <v>0</v>
      </c>
      <c r="CY16" s="141">
        <f t="shared" si="8"/>
        <v>0</v>
      </c>
      <c r="CZ16" s="141">
        <f t="shared" si="8"/>
        <v>0</v>
      </c>
      <c r="DA16" s="141">
        <f t="shared" si="9"/>
        <v>0</v>
      </c>
      <c r="DB16" s="141">
        <f t="shared" si="9"/>
        <v>0</v>
      </c>
      <c r="DC16" s="141">
        <f t="shared" si="9"/>
        <v>1.75864</v>
      </c>
      <c r="DD16" s="141">
        <f t="shared" si="9"/>
        <v>6.6949110000000003</v>
      </c>
      <c r="DE16" s="141">
        <f t="shared" si="9"/>
        <v>0.112221</v>
      </c>
      <c r="DF16" s="141">
        <f t="shared" si="9"/>
        <v>0.15384199999999998</v>
      </c>
      <c r="DG16" s="141">
        <f t="shared" si="9"/>
        <v>0</v>
      </c>
      <c r="DH16" s="141">
        <f t="shared" si="9"/>
        <v>0</v>
      </c>
      <c r="DI16" s="141">
        <f t="shared" si="9"/>
        <v>0</v>
      </c>
      <c r="DJ16" s="141">
        <f t="shared" si="9"/>
        <v>0.49030800000000002</v>
      </c>
      <c r="DK16" s="141">
        <f t="shared" si="9"/>
        <v>2.9876959999999997</v>
      </c>
      <c r="DL16" s="141">
        <f t="shared" si="9"/>
        <v>1.784448</v>
      </c>
      <c r="DM16" s="141">
        <f t="shared" si="9"/>
        <v>425.10040299999991</v>
      </c>
      <c r="DN16" s="141">
        <f t="shared" si="9"/>
        <v>1.5175250000000002</v>
      </c>
      <c r="DO16" s="141">
        <f t="shared" si="9"/>
        <v>0</v>
      </c>
      <c r="DP16" s="141">
        <f t="shared" si="9"/>
        <v>0.87714900000000007</v>
      </c>
      <c r="DQ16" s="141">
        <f t="shared" si="10"/>
        <v>8.7779999999999983E-2</v>
      </c>
      <c r="DR16" s="141">
        <f t="shared" si="10"/>
        <v>6.3510000000000011E-2</v>
      </c>
      <c r="DS16" s="141">
        <f t="shared" si="10"/>
        <v>13.793772000000001</v>
      </c>
      <c r="DT16" s="141">
        <f t="shared" si="10"/>
        <v>18.655974000000001</v>
      </c>
      <c r="DU16" s="141">
        <f t="shared" si="10"/>
        <v>7.4908000000000002E-2</v>
      </c>
      <c r="DV16" s="141">
        <f t="shared" si="10"/>
        <v>3.0743999999999997E-2</v>
      </c>
      <c r="DW16" s="141">
        <f t="shared" si="10"/>
        <v>0</v>
      </c>
      <c r="DX16" s="141">
        <f t="shared" si="10"/>
        <v>0</v>
      </c>
      <c r="DY16" s="141">
        <f t="shared" si="10"/>
        <v>6.2897220000000003</v>
      </c>
      <c r="DZ16" s="141">
        <f t="shared" si="10"/>
        <v>3.1402799999999997</v>
      </c>
      <c r="EA16" s="141">
        <f t="shared" si="10"/>
        <v>2.5999999999999998E-4</v>
      </c>
      <c r="EB16" s="141">
        <f t="shared" si="10"/>
        <v>1.87697</v>
      </c>
      <c r="EC16" s="141">
        <f t="shared" si="10"/>
        <v>2.778000000000001E-2</v>
      </c>
      <c r="ED16" s="141">
        <f t="shared" si="10"/>
        <v>3.2810000000000006E-2</v>
      </c>
      <c r="EE16" s="141">
        <f t="shared" si="10"/>
        <v>2.0185200000000001</v>
      </c>
      <c r="EF16" s="141">
        <f t="shared" si="10"/>
        <v>-1.6800000000000013E-4</v>
      </c>
      <c r="EG16" s="141">
        <f t="shared" si="7"/>
        <v>2.4395820000000001</v>
      </c>
      <c r="EH16" s="141">
        <f t="shared" si="1"/>
        <v>1.139985</v>
      </c>
      <c r="EI16" s="141">
        <f t="shared" si="1"/>
        <v>0.95712000000000019</v>
      </c>
      <c r="EJ16" s="141">
        <f t="shared" si="1"/>
        <v>0</v>
      </c>
      <c r="EK16" s="141">
        <f t="shared" si="1"/>
        <v>0</v>
      </c>
      <c r="EL16" s="158">
        <f t="shared" si="3"/>
        <v>2027.9878340000005</v>
      </c>
      <c r="EM16" s="159">
        <f t="shared" si="4"/>
        <v>6.3701961034553925E-4</v>
      </c>
      <c r="EN16" s="152">
        <f t="shared" si="5"/>
        <v>5.2337531185989486E-4</v>
      </c>
      <c r="EQ16" s="160">
        <f t="shared" si="6"/>
        <v>5.0000000000000001E-4</v>
      </c>
      <c r="ER16" t="s">
        <v>20</v>
      </c>
    </row>
    <row r="17" spans="1:148">
      <c r="A17" t="s">
        <v>21</v>
      </c>
      <c r="B17" s="141">
        <v>2116.21</v>
      </c>
      <c r="C17" s="141">
        <v>63411.22</v>
      </c>
      <c r="D17" s="141">
        <v>5246.46</v>
      </c>
      <c r="E17" s="141">
        <v>649461.42000000004</v>
      </c>
      <c r="F17" s="141"/>
      <c r="G17" s="141">
        <v>95804.090000000011</v>
      </c>
      <c r="H17" s="141"/>
      <c r="I17" s="141">
        <v>719.25</v>
      </c>
      <c r="J17" s="141">
        <v>18450.61</v>
      </c>
      <c r="K17" s="141">
        <v>21794.06</v>
      </c>
      <c r="L17" s="141">
        <v>-1.47</v>
      </c>
      <c r="M17" s="141">
        <v>73518.22</v>
      </c>
      <c r="N17" s="141">
        <v>7709.08</v>
      </c>
      <c r="O17" s="141"/>
      <c r="P17" s="141">
        <v>10.8</v>
      </c>
      <c r="Q17" s="141"/>
      <c r="R17" s="141">
        <v>5062.2699999999995</v>
      </c>
      <c r="S17" s="141"/>
      <c r="T17" s="141">
        <v>81.38</v>
      </c>
      <c r="U17" s="141">
        <v>10382.870000000001</v>
      </c>
      <c r="V17" s="141">
        <v>6773.9500000000007</v>
      </c>
      <c r="W17" s="141">
        <v>2418.9899999999998</v>
      </c>
      <c r="X17" s="141"/>
      <c r="Y17" s="141"/>
      <c r="Z17" s="141">
        <v>3561.38</v>
      </c>
      <c r="AA17" s="141"/>
      <c r="AB17" s="141">
        <v>1128.76</v>
      </c>
      <c r="AC17" s="141"/>
      <c r="AD17" s="141"/>
      <c r="AE17" s="141"/>
      <c r="AF17" s="141"/>
      <c r="AG17" s="141"/>
      <c r="AH17" s="141"/>
      <c r="AI17" s="141"/>
      <c r="AJ17" s="141">
        <v>19181.110000000004</v>
      </c>
      <c r="AK17" s="141">
        <v>30920.640000000003</v>
      </c>
      <c r="AL17" s="141">
        <v>1510.23</v>
      </c>
      <c r="AM17" s="141">
        <v>4247.26</v>
      </c>
      <c r="AN17" s="141"/>
      <c r="AO17" s="141"/>
      <c r="AP17" s="141"/>
      <c r="AQ17" s="141">
        <v>135.20999999999998</v>
      </c>
      <c r="AR17" s="141">
        <v>577.66000000000008</v>
      </c>
      <c r="AS17" s="141">
        <v>746.86999999999989</v>
      </c>
      <c r="AT17" s="141">
        <v>358367.32</v>
      </c>
      <c r="AU17" s="141">
        <v>46298.069999999992</v>
      </c>
      <c r="AV17" s="141"/>
      <c r="AW17" s="141">
        <v>4682.9900000000007</v>
      </c>
      <c r="AX17" s="141">
        <v>10417.99</v>
      </c>
      <c r="AY17" s="141">
        <v>9795.81</v>
      </c>
      <c r="AZ17" s="141">
        <v>5766.61</v>
      </c>
      <c r="BA17" s="141">
        <v>5619</v>
      </c>
      <c r="BB17" s="141">
        <v>201.11000000000004</v>
      </c>
      <c r="BC17" s="141">
        <v>30227.11</v>
      </c>
      <c r="BD17" s="141"/>
      <c r="BE17" s="141"/>
      <c r="BF17" s="141">
        <v>29448.750000000004</v>
      </c>
      <c r="BG17" s="141">
        <v>24738.950000000004</v>
      </c>
      <c r="BH17" s="141">
        <v>9.17</v>
      </c>
      <c r="BI17" s="141">
        <v>23624.010000000002</v>
      </c>
      <c r="BJ17" s="141">
        <v>592.39999999999986</v>
      </c>
      <c r="BK17" s="141">
        <v>2389.25</v>
      </c>
      <c r="BL17" s="141">
        <v>27497.65</v>
      </c>
      <c r="BM17" s="141">
        <v>19.200000000000003</v>
      </c>
      <c r="BN17" s="141">
        <v>2183.36</v>
      </c>
      <c r="BO17" s="141">
        <v>17869.98</v>
      </c>
      <c r="BP17" s="141">
        <v>67932.31</v>
      </c>
      <c r="BQ17" s="141"/>
      <c r="BR17" s="141"/>
      <c r="BS17" s="141">
        <v>1692649.5700000003</v>
      </c>
      <c r="BT17" t="s">
        <v>21</v>
      </c>
      <c r="BU17" s="141">
        <f t="shared" si="2"/>
        <v>2.1162100000000001</v>
      </c>
      <c r="BV17" s="141">
        <f t="shared" si="2"/>
        <v>1027.2617639999999</v>
      </c>
      <c r="BW17" s="141">
        <f t="shared" si="2"/>
        <v>16.788672000000002</v>
      </c>
      <c r="BX17" s="141">
        <f t="shared" si="2"/>
        <v>18769.435038</v>
      </c>
      <c r="BY17" s="141">
        <f t="shared" si="2"/>
        <v>0</v>
      </c>
      <c r="BZ17" s="141">
        <f t="shared" si="2"/>
        <v>3765.1007370000007</v>
      </c>
      <c r="CA17" s="141">
        <f t="shared" si="2"/>
        <v>0</v>
      </c>
      <c r="CB17" s="141">
        <f t="shared" si="2"/>
        <v>2.4454499999999997</v>
      </c>
      <c r="CC17" s="141">
        <f t="shared" si="2"/>
        <v>66.422196</v>
      </c>
      <c r="CD17" s="141">
        <f t="shared" si="2"/>
        <v>28.332277999999999</v>
      </c>
      <c r="CE17" s="141">
        <f t="shared" si="2"/>
        <v>-3.2487000000000002E-2</v>
      </c>
      <c r="CF17" s="141">
        <f t="shared" si="2"/>
        <v>1220.402452</v>
      </c>
      <c r="CG17" s="141">
        <f t="shared" si="2"/>
        <v>20.814516000000001</v>
      </c>
      <c r="CH17" s="141">
        <f t="shared" si="2"/>
        <v>0</v>
      </c>
      <c r="CI17" s="141">
        <f t="shared" si="2"/>
        <v>3.4560000000000007E-2</v>
      </c>
      <c r="CJ17" s="141">
        <f t="shared" si="2"/>
        <v>0</v>
      </c>
      <c r="CK17" s="141">
        <f t="shared" si="8"/>
        <v>5.0622699999999998</v>
      </c>
      <c r="CL17" s="141">
        <f t="shared" si="8"/>
        <v>0</v>
      </c>
      <c r="CM17" s="141">
        <f t="shared" si="8"/>
        <v>0.21158799999999997</v>
      </c>
      <c r="CN17" s="141">
        <f t="shared" si="8"/>
        <v>20.765740000000001</v>
      </c>
      <c r="CO17" s="141">
        <f t="shared" si="8"/>
        <v>176.80009500000003</v>
      </c>
      <c r="CP17" s="141">
        <f t="shared" si="8"/>
        <v>17.900525999999999</v>
      </c>
      <c r="CQ17" s="141">
        <f t="shared" si="8"/>
        <v>0</v>
      </c>
      <c r="CR17" s="141">
        <f t="shared" si="8"/>
        <v>0</v>
      </c>
      <c r="CS17" s="141">
        <f t="shared" si="8"/>
        <v>19.231452000000001</v>
      </c>
      <c r="CT17" s="141">
        <f t="shared" si="8"/>
        <v>0</v>
      </c>
      <c r="CU17" s="141">
        <f t="shared" si="8"/>
        <v>2.25752</v>
      </c>
      <c r="CV17" s="141">
        <f t="shared" si="8"/>
        <v>0</v>
      </c>
      <c r="CW17" s="141">
        <f t="shared" si="8"/>
        <v>0</v>
      </c>
      <c r="CX17" s="141">
        <f t="shared" si="8"/>
        <v>0</v>
      </c>
      <c r="CY17" s="141">
        <f t="shared" si="8"/>
        <v>0</v>
      </c>
      <c r="CZ17" s="141">
        <f t="shared" si="8"/>
        <v>0</v>
      </c>
      <c r="DA17" s="141">
        <f t="shared" si="9"/>
        <v>0</v>
      </c>
      <c r="DB17" s="141">
        <f t="shared" si="9"/>
        <v>0</v>
      </c>
      <c r="DC17" s="141">
        <f t="shared" si="9"/>
        <v>124.67721500000002</v>
      </c>
      <c r="DD17" s="141">
        <f t="shared" si="9"/>
        <v>349.403232</v>
      </c>
      <c r="DE17" s="141">
        <f t="shared" si="9"/>
        <v>5.5878510000000006</v>
      </c>
      <c r="DF17" s="141">
        <f t="shared" si="9"/>
        <v>11.042876</v>
      </c>
      <c r="DG17" s="141">
        <f t="shared" si="9"/>
        <v>0</v>
      </c>
      <c r="DH17" s="141">
        <f t="shared" si="9"/>
        <v>0</v>
      </c>
      <c r="DI17" s="141">
        <f t="shared" si="9"/>
        <v>0</v>
      </c>
      <c r="DJ17" s="141">
        <f t="shared" si="9"/>
        <v>4.9216439999999997</v>
      </c>
      <c r="DK17" s="141">
        <f t="shared" si="9"/>
        <v>43.440032000000009</v>
      </c>
      <c r="DL17" s="141">
        <f t="shared" si="9"/>
        <v>10.754927999999998</v>
      </c>
      <c r="DM17" s="141">
        <f t="shared" si="9"/>
        <v>6056.4077079999997</v>
      </c>
      <c r="DN17" s="141">
        <f t="shared" si="9"/>
        <v>115.74517499999999</v>
      </c>
      <c r="DO17" s="141">
        <f t="shared" si="9"/>
        <v>0</v>
      </c>
      <c r="DP17" s="141">
        <f t="shared" si="9"/>
        <v>42.615209000000007</v>
      </c>
      <c r="DQ17" s="141">
        <f t="shared" si="10"/>
        <v>5.2089949999999998</v>
      </c>
      <c r="DR17" s="141">
        <f t="shared" si="10"/>
        <v>4.8979049999999997</v>
      </c>
      <c r="DS17" s="141">
        <f t="shared" si="10"/>
        <v>116.48552199999999</v>
      </c>
      <c r="DT17" s="141">
        <f t="shared" si="10"/>
        <v>194.41739999999999</v>
      </c>
      <c r="DU17" s="141">
        <f t="shared" si="10"/>
        <v>6.1740770000000014</v>
      </c>
      <c r="DV17" s="141">
        <f t="shared" si="10"/>
        <v>108.81759599999999</v>
      </c>
      <c r="DW17" s="141">
        <f t="shared" si="10"/>
        <v>0</v>
      </c>
      <c r="DX17" s="141">
        <f t="shared" si="10"/>
        <v>0</v>
      </c>
      <c r="DY17" s="141">
        <f t="shared" si="10"/>
        <v>468.2351250000001</v>
      </c>
      <c r="DZ17" s="141">
        <f t="shared" si="10"/>
        <v>222.65055000000001</v>
      </c>
      <c r="EA17" s="141">
        <f t="shared" si="10"/>
        <v>2.3841999999999999E-2</v>
      </c>
      <c r="EB17" s="141">
        <f t="shared" si="10"/>
        <v>144.10646100000002</v>
      </c>
      <c r="EC17" s="141">
        <f t="shared" si="10"/>
        <v>0.29619999999999996</v>
      </c>
      <c r="ED17" s="141">
        <f t="shared" si="10"/>
        <v>2.3892500000000001</v>
      </c>
      <c r="EE17" s="141">
        <f t="shared" si="10"/>
        <v>153.98684</v>
      </c>
      <c r="EF17" s="141">
        <f t="shared" si="10"/>
        <v>2.3040000000000001E-2</v>
      </c>
      <c r="EG17" s="141">
        <f t="shared" si="7"/>
        <v>17.903552000000001</v>
      </c>
      <c r="EH17" s="141">
        <f t="shared" si="1"/>
        <v>87.562901999999994</v>
      </c>
      <c r="EI17" s="141">
        <f t="shared" si="1"/>
        <v>67.932310000000001</v>
      </c>
      <c r="EJ17" s="141">
        <f t="shared" si="1"/>
        <v>0</v>
      </c>
      <c r="EK17" s="141">
        <f t="shared" si="1"/>
        <v>0</v>
      </c>
      <c r="EL17" s="158">
        <f t="shared" si="3"/>
        <v>33527.058013999987</v>
      </c>
      <c r="EM17" s="159">
        <f t="shared" si="4"/>
        <v>1.053132226635959E-2</v>
      </c>
      <c r="EN17" s="152">
        <f t="shared" si="5"/>
        <v>8.6525343740410359E-3</v>
      </c>
      <c r="EQ17" s="162">
        <f>ROUND(SUM(EN17:EP17),4)-0.0002</f>
        <v>8.4999999999999989E-3</v>
      </c>
      <c r="ER17" t="s">
        <v>21</v>
      </c>
    </row>
    <row r="18" spans="1:148">
      <c r="A18" t="s">
        <v>22</v>
      </c>
      <c r="B18" s="141">
        <v>299907.13</v>
      </c>
      <c r="C18" s="141">
        <v>768780.47999999986</v>
      </c>
      <c r="D18" s="141">
        <v>421338.35</v>
      </c>
      <c r="E18" s="141">
        <v>2109256.0700000003</v>
      </c>
      <c r="F18" s="141">
        <v>192564.95</v>
      </c>
      <c r="G18" s="141">
        <v>1156312.19</v>
      </c>
      <c r="H18" s="141"/>
      <c r="I18" s="141">
        <v>7586.58</v>
      </c>
      <c r="J18" s="141">
        <v>253649.93999999997</v>
      </c>
      <c r="K18" s="141">
        <v>244727.79</v>
      </c>
      <c r="L18" s="141">
        <v>679.07</v>
      </c>
      <c r="M18" s="141">
        <v>945533.2699999999</v>
      </c>
      <c r="N18" s="141">
        <v>233573.45</v>
      </c>
      <c r="O18" s="141"/>
      <c r="P18" s="141">
        <v>-1673.6000000000004</v>
      </c>
      <c r="Q18" s="141"/>
      <c r="R18" s="141">
        <v>516747.26</v>
      </c>
      <c r="S18" s="141">
        <v>19158.290000000008</v>
      </c>
      <c r="T18" s="141">
        <v>12146.66</v>
      </c>
      <c r="U18" s="141">
        <v>1415612.56</v>
      </c>
      <c r="V18" s="141">
        <v>966609.32999999984</v>
      </c>
      <c r="W18" s="141">
        <v>363511.26</v>
      </c>
      <c r="X18" s="141"/>
      <c r="Y18" s="141"/>
      <c r="Z18" s="141">
        <v>35130.89</v>
      </c>
      <c r="AA18" s="141"/>
      <c r="AB18" s="141">
        <v>38661.18</v>
      </c>
      <c r="AC18" s="141"/>
      <c r="AD18" s="141"/>
      <c r="AE18" s="141">
        <v>39926.33</v>
      </c>
      <c r="AF18" s="141"/>
      <c r="AG18" s="141">
        <v>640791.16</v>
      </c>
      <c r="AH18" s="141"/>
      <c r="AI18" s="141"/>
      <c r="AJ18" s="141">
        <v>226668.29</v>
      </c>
      <c r="AK18" s="141">
        <v>341002.94</v>
      </c>
      <c r="AL18" s="141">
        <v>18566.849999999999</v>
      </c>
      <c r="AM18" s="141">
        <v>51611.37000000001</v>
      </c>
      <c r="AN18" s="141"/>
      <c r="AO18" s="141"/>
      <c r="AP18" s="141"/>
      <c r="AQ18" s="141">
        <v>20546.64</v>
      </c>
      <c r="AR18" s="141">
        <v>57000.31</v>
      </c>
      <c r="AS18" s="141">
        <v>9152.4</v>
      </c>
      <c r="AT18" s="141">
        <v>236721.49999999994</v>
      </c>
      <c r="AU18" s="141">
        <v>522169.29999999987</v>
      </c>
      <c r="AV18" s="141">
        <v>15558.13</v>
      </c>
      <c r="AW18" s="141">
        <v>445074.31000000006</v>
      </c>
      <c r="AX18" s="141">
        <v>185419.42</v>
      </c>
      <c r="AY18" s="141">
        <v>108738.82999999999</v>
      </c>
      <c r="AZ18" s="141">
        <v>478524.29</v>
      </c>
      <c r="BA18" s="141">
        <v>1472370.41</v>
      </c>
      <c r="BB18" s="141">
        <v>2416.5099999999998</v>
      </c>
      <c r="BC18" s="141">
        <v>3189.0499999999993</v>
      </c>
      <c r="BD18" s="141"/>
      <c r="BE18" s="141"/>
      <c r="BF18" s="141">
        <v>329656.04000000004</v>
      </c>
      <c r="BG18" s="141">
        <v>330477.02999999997</v>
      </c>
      <c r="BH18" s="141">
        <v>91.66</v>
      </c>
      <c r="BI18" s="141">
        <v>265446.15000000002</v>
      </c>
      <c r="BJ18" s="141">
        <v>1017394.3300000001</v>
      </c>
      <c r="BK18" s="141">
        <v>1040851.3499999999</v>
      </c>
      <c r="BL18" s="141">
        <v>308833.88</v>
      </c>
      <c r="BM18" s="141">
        <v>-1419.0299999999988</v>
      </c>
      <c r="BN18" s="141">
        <v>311005.23</v>
      </c>
      <c r="BO18" s="141">
        <v>258099.14</v>
      </c>
      <c r="BP18" s="141">
        <v>940916.34</v>
      </c>
      <c r="BQ18" s="141">
        <v>73537.959999999992</v>
      </c>
      <c r="BR18" s="141">
        <v>54002.899999999994</v>
      </c>
      <c r="BS18" s="141">
        <v>19804154.120000001</v>
      </c>
      <c r="BT18" t="s">
        <v>22</v>
      </c>
      <c r="BU18" s="141">
        <f t="shared" si="2"/>
        <v>299.90713</v>
      </c>
      <c r="BV18" s="141">
        <f t="shared" si="2"/>
        <v>12454.243775999998</v>
      </c>
      <c r="BW18" s="141">
        <f t="shared" si="2"/>
        <v>1348.2827199999999</v>
      </c>
      <c r="BX18" s="141">
        <f t="shared" si="2"/>
        <v>60957.500423000005</v>
      </c>
      <c r="BY18" s="141">
        <f t="shared" si="2"/>
        <v>770.25980000000004</v>
      </c>
      <c r="BZ18" s="141">
        <f t="shared" si="2"/>
        <v>45443.069066999997</v>
      </c>
      <c r="CA18" s="141">
        <f t="shared" si="2"/>
        <v>0</v>
      </c>
      <c r="CB18" s="141">
        <f t="shared" si="2"/>
        <v>25.794371999999999</v>
      </c>
      <c r="CC18" s="141">
        <f t="shared" si="2"/>
        <v>913.13978399999985</v>
      </c>
      <c r="CD18" s="141">
        <f t="shared" si="2"/>
        <v>318.14612699999998</v>
      </c>
      <c r="CE18" s="141">
        <f t="shared" si="2"/>
        <v>15.007447000000003</v>
      </c>
      <c r="CF18" s="141">
        <f t="shared" si="2"/>
        <v>15695.852281999998</v>
      </c>
      <c r="CG18" s="141">
        <f t="shared" si="2"/>
        <v>630.64831500000003</v>
      </c>
      <c r="CH18" s="141">
        <f t="shared" si="2"/>
        <v>0</v>
      </c>
      <c r="CI18" s="141">
        <f t="shared" si="2"/>
        <v>-5.3555200000000012</v>
      </c>
      <c r="CJ18" s="141">
        <f t="shared" si="2"/>
        <v>0</v>
      </c>
      <c r="CK18" s="141">
        <f t="shared" si="8"/>
        <v>516.74725999999998</v>
      </c>
      <c r="CL18" s="141">
        <f t="shared" si="8"/>
        <v>296.95349500000015</v>
      </c>
      <c r="CM18" s="141">
        <f t="shared" si="8"/>
        <v>31.581315999999998</v>
      </c>
      <c r="CN18" s="141">
        <f t="shared" si="8"/>
        <v>2831.2251200000001</v>
      </c>
      <c r="CO18" s="141">
        <f t="shared" si="8"/>
        <v>25228.503512999996</v>
      </c>
      <c r="CP18" s="141">
        <f t="shared" si="8"/>
        <v>2689.9833240000003</v>
      </c>
      <c r="CQ18" s="141">
        <f t="shared" si="8"/>
        <v>0</v>
      </c>
      <c r="CR18" s="141">
        <f t="shared" si="8"/>
        <v>0</v>
      </c>
      <c r="CS18" s="141">
        <f t="shared" si="8"/>
        <v>189.706806</v>
      </c>
      <c r="CT18" s="141">
        <f t="shared" si="8"/>
        <v>0</v>
      </c>
      <c r="CU18" s="141">
        <f t="shared" si="8"/>
        <v>77.322360000000003</v>
      </c>
      <c r="CV18" s="141">
        <f t="shared" si="8"/>
        <v>0</v>
      </c>
      <c r="CW18" s="141">
        <f t="shared" si="8"/>
        <v>0</v>
      </c>
      <c r="CX18" s="141">
        <f t="shared" si="8"/>
        <v>507.064391</v>
      </c>
      <c r="CY18" s="141">
        <f t="shared" si="8"/>
        <v>0</v>
      </c>
      <c r="CZ18" s="141">
        <f t="shared" si="8"/>
        <v>640.79115999999999</v>
      </c>
      <c r="DA18" s="141">
        <f t="shared" si="9"/>
        <v>0</v>
      </c>
      <c r="DB18" s="141">
        <f t="shared" si="9"/>
        <v>0</v>
      </c>
      <c r="DC18" s="141">
        <f t="shared" si="9"/>
        <v>1473.343885</v>
      </c>
      <c r="DD18" s="141">
        <f t="shared" si="9"/>
        <v>3853.3332219999998</v>
      </c>
      <c r="DE18" s="141">
        <f t="shared" si="9"/>
        <v>68.697344999999999</v>
      </c>
      <c r="DF18" s="141">
        <f t="shared" si="9"/>
        <v>134.18956200000002</v>
      </c>
      <c r="DG18" s="141">
        <f t="shared" si="9"/>
        <v>0</v>
      </c>
      <c r="DH18" s="141">
        <f t="shared" si="9"/>
        <v>0</v>
      </c>
      <c r="DI18" s="141">
        <f t="shared" si="9"/>
        <v>0</v>
      </c>
      <c r="DJ18" s="141">
        <f t="shared" si="9"/>
        <v>747.897696</v>
      </c>
      <c r="DK18" s="141">
        <f t="shared" si="9"/>
        <v>4286.4233119999999</v>
      </c>
      <c r="DL18" s="141">
        <f t="shared" si="9"/>
        <v>131.79455999999999</v>
      </c>
      <c r="DM18" s="141">
        <f t="shared" si="9"/>
        <v>4000.5933499999987</v>
      </c>
      <c r="DN18" s="141">
        <f t="shared" si="9"/>
        <v>1305.4232499999996</v>
      </c>
      <c r="DO18" s="141">
        <f t="shared" si="9"/>
        <v>146.246422</v>
      </c>
      <c r="DP18" s="141">
        <f t="shared" si="9"/>
        <v>4050.1762210000006</v>
      </c>
      <c r="DQ18" s="141">
        <f t="shared" si="10"/>
        <v>92.709710000000015</v>
      </c>
      <c r="DR18" s="141">
        <f t="shared" si="10"/>
        <v>54.369414999999996</v>
      </c>
      <c r="DS18" s="141">
        <f t="shared" si="10"/>
        <v>9666.1906579999995</v>
      </c>
      <c r="DT18" s="141">
        <f t="shared" si="10"/>
        <v>50944.016185999993</v>
      </c>
      <c r="DU18" s="141">
        <f t="shared" si="10"/>
        <v>74.186857000000003</v>
      </c>
      <c r="DV18" s="141">
        <f t="shared" si="10"/>
        <v>11.480579999999996</v>
      </c>
      <c r="DW18" s="141">
        <f t="shared" si="10"/>
        <v>0</v>
      </c>
      <c r="DX18" s="141">
        <f t="shared" si="10"/>
        <v>0</v>
      </c>
      <c r="DY18" s="141">
        <f t="shared" si="10"/>
        <v>5241.5310360000012</v>
      </c>
      <c r="DZ18" s="141">
        <f t="shared" si="10"/>
        <v>2974.2932699999997</v>
      </c>
      <c r="EA18" s="141">
        <f t="shared" si="10"/>
        <v>0.23831599999999997</v>
      </c>
      <c r="EB18" s="141">
        <f t="shared" si="10"/>
        <v>1619.2215150000002</v>
      </c>
      <c r="EC18" s="141">
        <f t="shared" si="10"/>
        <v>508.69716500000004</v>
      </c>
      <c r="ED18" s="141">
        <f t="shared" si="10"/>
        <v>1040.8513499999999</v>
      </c>
      <c r="EE18" s="141">
        <f t="shared" si="10"/>
        <v>1729.469728</v>
      </c>
      <c r="EF18" s="141">
        <f t="shared" si="10"/>
        <v>-1.7028359999999985</v>
      </c>
      <c r="EG18" s="141">
        <f t="shared" si="7"/>
        <v>2550.242886</v>
      </c>
      <c r="EH18" s="141">
        <f t="shared" si="1"/>
        <v>1264.685786</v>
      </c>
      <c r="EI18" s="141">
        <f t="shared" si="1"/>
        <v>940.91633999999999</v>
      </c>
      <c r="EJ18" s="141">
        <f t="shared" si="1"/>
        <v>169.13730799999999</v>
      </c>
      <c r="EK18" s="141">
        <f t="shared" si="1"/>
        <v>54.002899999999997</v>
      </c>
      <c r="EL18" s="158">
        <f t="shared" si="3"/>
        <v>271009.03146299999</v>
      </c>
      <c r="EM18" s="159">
        <f t="shared" si="4"/>
        <v>8.5127762962054446E-2</v>
      </c>
      <c r="EN18" s="152">
        <f t="shared" si="5"/>
        <v>6.9940970049623907E-2</v>
      </c>
      <c r="EQ18" s="160">
        <f t="shared" si="6"/>
        <v>6.9900000000000004E-2</v>
      </c>
      <c r="ER18" t="s">
        <v>22</v>
      </c>
    </row>
    <row r="19" spans="1:148">
      <c r="A19" t="s">
        <v>23</v>
      </c>
      <c r="B19" s="141">
        <v>467.40999999999997</v>
      </c>
      <c r="C19" s="141">
        <v>18066.29</v>
      </c>
      <c r="D19" s="141">
        <v>5715.8399999999983</v>
      </c>
      <c r="E19" s="141">
        <v>215786.70999999996</v>
      </c>
      <c r="F19" s="141"/>
      <c r="G19" s="141">
        <v>42332.219999999994</v>
      </c>
      <c r="H19" s="141"/>
      <c r="I19" s="141">
        <v>263.08000000000004</v>
      </c>
      <c r="J19" s="141">
        <v>5016.18</v>
      </c>
      <c r="K19" s="141">
        <v>5827.31</v>
      </c>
      <c r="L19" s="141">
        <v>-0.38</v>
      </c>
      <c r="M19" s="141">
        <v>20004.8</v>
      </c>
      <c r="N19" s="141">
        <v>3968.2500000000005</v>
      </c>
      <c r="O19" s="141"/>
      <c r="P19" s="141">
        <v>98.32</v>
      </c>
      <c r="Q19" s="141"/>
      <c r="R19" s="141">
        <v>1201.22</v>
      </c>
      <c r="S19" s="141"/>
      <c r="T19" s="141">
        <v>16.38</v>
      </c>
      <c r="U19" s="141">
        <v>2303.2000000000003</v>
      </c>
      <c r="V19" s="141">
        <v>1512.37</v>
      </c>
      <c r="W19" s="141">
        <v>526.30000000000007</v>
      </c>
      <c r="X19" s="141"/>
      <c r="Y19" s="141"/>
      <c r="Z19" s="141">
        <v>1021.0700000000002</v>
      </c>
      <c r="AA19" s="141"/>
      <c r="AB19" s="141">
        <v>11565.939999999999</v>
      </c>
      <c r="AC19" s="141"/>
      <c r="AD19" s="141"/>
      <c r="AE19" s="141"/>
      <c r="AF19" s="141"/>
      <c r="AG19" s="141"/>
      <c r="AH19" s="141"/>
      <c r="AI19" s="141"/>
      <c r="AJ19" s="141">
        <v>5242.5000000000009</v>
      </c>
      <c r="AK19" s="141">
        <v>8094.369999999999</v>
      </c>
      <c r="AL19" s="141">
        <v>316.94</v>
      </c>
      <c r="AM19" s="141">
        <v>923.88000000000011</v>
      </c>
      <c r="AN19" s="141"/>
      <c r="AO19" s="141"/>
      <c r="AP19" s="141"/>
      <c r="AQ19" s="141">
        <v>289.59999999999997</v>
      </c>
      <c r="AR19" s="141">
        <v>765.34999999999991</v>
      </c>
      <c r="AS19" s="141">
        <v>182.49</v>
      </c>
      <c r="AT19" s="141">
        <v>55043.83</v>
      </c>
      <c r="AU19" s="141">
        <v>12609.23</v>
      </c>
      <c r="AV19" s="141"/>
      <c r="AW19" s="141">
        <v>5653.76</v>
      </c>
      <c r="AX19" s="141">
        <v>3383.63</v>
      </c>
      <c r="AY19" s="141">
        <v>2684.2700000000004</v>
      </c>
      <c r="AZ19" s="141">
        <v>1243.76</v>
      </c>
      <c r="BA19" s="141">
        <v>1455.8600000000001</v>
      </c>
      <c r="BB19" s="141">
        <v>63.209999999999987</v>
      </c>
      <c r="BC19" s="141">
        <v>161.66999999999996</v>
      </c>
      <c r="BD19" s="141"/>
      <c r="BE19" s="141"/>
      <c r="BF19" s="141">
        <v>8317.69</v>
      </c>
      <c r="BG19" s="141">
        <v>7406.43</v>
      </c>
      <c r="BH19" s="141">
        <v>2.4500000000000002</v>
      </c>
      <c r="BI19" s="141">
        <v>6331.5199999999995</v>
      </c>
      <c r="BJ19" s="141">
        <v>1494.85</v>
      </c>
      <c r="BK19" s="141">
        <v>591.41000000000008</v>
      </c>
      <c r="BL19" s="141">
        <v>7352.74</v>
      </c>
      <c r="BM19" s="141">
        <v>-6.5699999999999932</v>
      </c>
      <c r="BN19" s="141">
        <v>478.46000000000004</v>
      </c>
      <c r="BO19" s="141">
        <v>4792.32</v>
      </c>
      <c r="BP19" s="141">
        <v>18761.580000000002</v>
      </c>
      <c r="BQ19" s="141"/>
      <c r="BR19" s="141"/>
      <c r="BS19" s="141">
        <v>489329.73999999993</v>
      </c>
      <c r="BT19" t="s">
        <v>23</v>
      </c>
      <c r="BU19" s="141">
        <f t="shared" si="2"/>
        <v>0.46740999999999999</v>
      </c>
      <c r="BV19" s="141">
        <f t="shared" si="2"/>
        <v>292.67389800000001</v>
      </c>
      <c r="BW19" s="141">
        <f t="shared" si="2"/>
        <v>18.290687999999996</v>
      </c>
      <c r="BX19" s="141">
        <f t="shared" si="2"/>
        <v>6236.2359189999988</v>
      </c>
      <c r="BY19" s="141">
        <f t="shared" si="2"/>
        <v>0</v>
      </c>
      <c r="BZ19" s="141">
        <f t="shared" si="2"/>
        <v>1663.6562459999998</v>
      </c>
      <c r="CA19" s="141">
        <f t="shared" si="2"/>
        <v>0</v>
      </c>
      <c r="CB19" s="141">
        <f t="shared" si="2"/>
        <v>0.89447200000000004</v>
      </c>
      <c r="CC19" s="141">
        <f t="shared" si="2"/>
        <v>18.058247999999999</v>
      </c>
      <c r="CD19" s="141">
        <f t="shared" si="2"/>
        <v>7.5755030000000003</v>
      </c>
      <c r="CE19" s="141">
        <f t="shared" si="2"/>
        <v>-8.398000000000001E-3</v>
      </c>
      <c r="CF19" s="141">
        <f t="shared" si="2"/>
        <v>332.07968</v>
      </c>
      <c r="CG19" s="141">
        <f t="shared" si="2"/>
        <v>10.714275000000002</v>
      </c>
      <c r="CH19" s="141">
        <f t="shared" si="2"/>
        <v>0</v>
      </c>
      <c r="CI19" s="141">
        <f t="shared" si="2"/>
        <v>0.31462400000000001</v>
      </c>
      <c r="CJ19" s="141">
        <f t="shared" si="2"/>
        <v>0</v>
      </c>
      <c r="CK19" s="141">
        <f t="shared" si="8"/>
        <v>1.20122</v>
      </c>
      <c r="CL19" s="141">
        <f t="shared" si="8"/>
        <v>0</v>
      </c>
      <c r="CM19" s="141">
        <f t="shared" si="8"/>
        <v>4.2587999999999994E-2</v>
      </c>
      <c r="CN19" s="141">
        <f t="shared" si="8"/>
        <v>4.6064000000000007</v>
      </c>
      <c r="CO19" s="141">
        <f t="shared" si="8"/>
        <v>39.472856999999998</v>
      </c>
      <c r="CP19" s="141">
        <f t="shared" si="8"/>
        <v>3.8946200000000006</v>
      </c>
      <c r="CQ19" s="141">
        <f t="shared" si="8"/>
        <v>0</v>
      </c>
      <c r="CR19" s="141">
        <f t="shared" si="8"/>
        <v>0</v>
      </c>
      <c r="CS19" s="141">
        <f t="shared" si="8"/>
        <v>5.5137780000000012</v>
      </c>
      <c r="CT19" s="141">
        <f t="shared" si="8"/>
        <v>0</v>
      </c>
      <c r="CU19" s="141">
        <f t="shared" si="8"/>
        <v>23.131879999999999</v>
      </c>
      <c r="CV19" s="141">
        <f t="shared" si="8"/>
        <v>0</v>
      </c>
      <c r="CW19" s="141">
        <f t="shared" si="8"/>
        <v>0</v>
      </c>
      <c r="CX19" s="141">
        <f t="shared" si="8"/>
        <v>0</v>
      </c>
      <c r="CY19" s="141">
        <f t="shared" si="8"/>
        <v>0</v>
      </c>
      <c r="CZ19" s="141">
        <f t="shared" si="8"/>
        <v>0</v>
      </c>
      <c r="DA19" s="141">
        <f t="shared" si="9"/>
        <v>0</v>
      </c>
      <c r="DB19" s="141">
        <f t="shared" si="9"/>
        <v>0</v>
      </c>
      <c r="DC19" s="141">
        <f t="shared" si="9"/>
        <v>34.076250000000002</v>
      </c>
      <c r="DD19" s="141">
        <f t="shared" si="9"/>
        <v>91.466380999999984</v>
      </c>
      <c r="DE19" s="141">
        <f t="shared" si="9"/>
        <v>1.1726780000000001</v>
      </c>
      <c r="DF19" s="141">
        <f t="shared" si="9"/>
        <v>2.402088</v>
      </c>
      <c r="DG19" s="141">
        <f t="shared" si="9"/>
        <v>0</v>
      </c>
      <c r="DH19" s="141">
        <f t="shared" si="9"/>
        <v>0</v>
      </c>
      <c r="DI19" s="141">
        <f t="shared" si="9"/>
        <v>0</v>
      </c>
      <c r="DJ19" s="141">
        <f t="shared" si="9"/>
        <v>10.54144</v>
      </c>
      <c r="DK19" s="141">
        <f t="shared" si="9"/>
        <v>57.554319999999997</v>
      </c>
      <c r="DL19" s="141">
        <f t="shared" si="9"/>
        <v>2.627856</v>
      </c>
      <c r="DM19" s="141">
        <f t="shared" si="9"/>
        <v>930.24072699999999</v>
      </c>
      <c r="DN19" s="141">
        <f t="shared" si="9"/>
        <v>31.523074999999999</v>
      </c>
      <c r="DO19" s="141">
        <f t="shared" si="9"/>
        <v>0</v>
      </c>
      <c r="DP19" s="141">
        <f t="shared" si="9"/>
        <v>51.449216000000007</v>
      </c>
      <c r="DQ19" s="141">
        <f t="shared" si="10"/>
        <v>1.6918150000000001</v>
      </c>
      <c r="DR19" s="141">
        <f t="shared" si="10"/>
        <v>1.3421350000000003</v>
      </c>
      <c r="DS19" s="141">
        <f t="shared" si="10"/>
        <v>25.123951999999999</v>
      </c>
      <c r="DT19" s="141">
        <f t="shared" si="10"/>
        <v>50.372756000000003</v>
      </c>
      <c r="DU19" s="141">
        <f t="shared" si="10"/>
        <v>1.9405469999999998</v>
      </c>
      <c r="DV19" s="141">
        <f t="shared" si="10"/>
        <v>0.58201199999999986</v>
      </c>
      <c r="DW19" s="141">
        <f t="shared" si="10"/>
        <v>0</v>
      </c>
      <c r="DX19" s="141">
        <f t="shared" si="10"/>
        <v>0</v>
      </c>
      <c r="DY19" s="141">
        <f t="shared" si="10"/>
        <v>132.251271</v>
      </c>
      <c r="DZ19" s="141">
        <f t="shared" si="10"/>
        <v>66.657870000000003</v>
      </c>
      <c r="EA19" s="141">
        <f t="shared" si="10"/>
        <v>6.3699999999999998E-3</v>
      </c>
      <c r="EB19" s="141">
        <f t="shared" si="10"/>
        <v>38.622272000000002</v>
      </c>
      <c r="EC19" s="141">
        <f t="shared" si="10"/>
        <v>0.74742500000000001</v>
      </c>
      <c r="ED19" s="141">
        <f t="shared" si="10"/>
        <v>0.5914100000000001</v>
      </c>
      <c r="EE19" s="141">
        <f t="shared" si="10"/>
        <v>41.175343999999996</v>
      </c>
      <c r="EF19" s="141">
        <f t="shared" si="10"/>
        <v>-7.8839999999999917E-3</v>
      </c>
      <c r="EG19" s="141">
        <f t="shared" si="7"/>
        <v>3.9233720000000005</v>
      </c>
      <c r="EH19" s="141">
        <f t="shared" si="1"/>
        <v>23.482367999999997</v>
      </c>
      <c r="EI19" s="141">
        <f t="shared" si="1"/>
        <v>18.761580000000002</v>
      </c>
      <c r="EJ19" s="141">
        <f t="shared" si="1"/>
        <v>0</v>
      </c>
      <c r="EK19" s="141">
        <f t="shared" si="1"/>
        <v>0</v>
      </c>
      <c r="EL19" s="158">
        <f t="shared" si="3"/>
        <v>10279.134554000004</v>
      </c>
      <c r="EM19" s="159">
        <f t="shared" si="4"/>
        <v>3.2288212870405461E-3</v>
      </c>
      <c r="EN19" s="152">
        <f t="shared" si="5"/>
        <v>2.6527995694325119E-3</v>
      </c>
      <c r="EQ19" s="160">
        <f t="shared" si="6"/>
        <v>2.7000000000000001E-3</v>
      </c>
      <c r="ER19" t="s">
        <v>23</v>
      </c>
    </row>
    <row r="20" spans="1:148">
      <c r="A20" t="s">
        <v>24</v>
      </c>
      <c r="B20" s="141">
        <v>8.23</v>
      </c>
      <c r="C20" s="141">
        <v>1.6299999999999997</v>
      </c>
      <c r="D20" s="141">
        <v>3.05</v>
      </c>
      <c r="E20" s="141">
        <v>30.089999999999996</v>
      </c>
      <c r="F20" s="141"/>
      <c r="G20" s="141">
        <v>2276.2600000000002</v>
      </c>
      <c r="H20" s="141"/>
      <c r="I20" s="141">
        <v>-1.999999999999999E-2</v>
      </c>
      <c r="J20" s="141"/>
      <c r="K20" s="141"/>
      <c r="L20" s="141"/>
      <c r="M20" s="141">
        <v>5.84</v>
      </c>
      <c r="N20" s="141">
        <v>3.56</v>
      </c>
      <c r="O20" s="141"/>
      <c r="P20" s="141">
        <v>0.01</v>
      </c>
      <c r="Q20" s="141"/>
      <c r="R20" s="141">
        <v>12.989999999999998</v>
      </c>
      <c r="S20" s="141"/>
      <c r="T20" s="141">
        <v>0.55000000000000004</v>
      </c>
      <c r="U20" s="141">
        <v>39</v>
      </c>
      <c r="V20" s="141">
        <v>25.89</v>
      </c>
      <c r="W20" s="141">
        <v>11.120000000000001</v>
      </c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>
        <v>3.7899999999999996</v>
      </c>
      <c r="AK20" s="141">
        <v>52.02</v>
      </c>
      <c r="AL20" s="141">
        <v>4.08</v>
      </c>
      <c r="AM20" s="141"/>
      <c r="AN20" s="141"/>
      <c r="AO20" s="141"/>
      <c r="AP20" s="141"/>
      <c r="AQ20" s="141">
        <v>0.51</v>
      </c>
      <c r="AR20" s="141">
        <v>1.1600000000000001</v>
      </c>
      <c r="AS20" s="141">
        <v>37.72</v>
      </c>
      <c r="AT20" s="141">
        <v>11291.670000000002</v>
      </c>
      <c r="AU20" s="141">
        <v>0.09</v>
      </c>
      <c r="AV20" s="141"/>
      <c r="AW20" s="141">
        <v>9.24</v>
      </c>
      <c r="AX20" s="141">
        <v>5.4200000000000008</v>
      </c>
      <c r="AY20" s="141"/>
      <c r="AZ20" s="141">
        <v>24.009999999999998</v>
      </c>
      <c r="BA20" s="141">
        <v>15.299999999999999</v>
      </c>
      <c r="BB20" s="141"/>
      <c r="BC20" s="141"/>
      <c r="BD20" s="141"/>
      <c r="BE20" s="141"/>
      <c r="BF20" s="141">
        <v>0.14000000000000001</v>
      </c>
      <c r="BG20" s="141">
        <v>0.1</v>
      </c>
      <c r="BH20" s="141"/>
      <c r="BI20" s="141"/>
      <c r="BJ20" s="141"/>
      <c r="BK20" s="141"/>
      <c r="BL20" s="141"/>
      <c r="BM20" s="141"/>
      <c r="BN20" s="141">
        <v>8.7899999999999991</v>
      </c>
      <c r="BO20" s="141"/>
      <c r="BP20" s="141">
        <v>1.8900000000000001</v>
      </c>
      <c r="BQ20" s="141"/>
      <c r="BR20" s="141"/>
      <c r="BS20" s="141">
        <v>13874.130000000001</v>
      </c>
      <c r="BT20" t="s">
        <v>24</v>
      </c>
      <c r="BU20" s="141">
        <f t="shared" si="2"/>
        <v>8.2300000000000012E-3</v>
      </c>
      <c r="BV20" s="141">
        <f t="shared" si="2"/>
        <v>2.6405999999999992E-2</v>
      </c>
      <c r="BW20" s="141">
        <f t="shared" si="2"/>
        <v>9.7599999999999996E-3</v>
      </c>
      <c r="BX20" s="141">
        <f t="shared" si="2"/>
        <v>0.86960099999999985</v>
      </c>
      <c r="BY20" s="141">
        <f t="shared" si="2"/>
        <v>0</v>
      </c>
      <c r="BZ20" s="141">
        <f t="shared" si="2"/>
        <v>89.457018000000019</v>
      </c>
      <c r="CA20" s="141">
        <f t="shared" si="2"/>
        <v>0</v>
      </c>
      <c r="CB20" s="141">
        <f t="shared" si="2"/>
        <v>-6.7999999999999959E-5</v>
      </c>
      <c r="CC20" s="141">
        <f t="shared" si="2"/>
        <v>0</v>
      </c>
      <c r="CD20" s="141">
        <f t="shared" si="2"/>
        <v>0</v>
      </c>
      <c r="CE20" s="141">
        <f t="shared" si="2"/>
        <v>0</v>
      </c>
      <c r="CF20" s="141">
        <f t="shared" si="2"/>
        <v>9.6944000000000002E-2</v>
      </c>
      <c r="CG20" s="141">
        <f t="shared" si="2"/>
        <v>9.6120000000000008E-3</v>
      </c>
      <c r="CH20" s="141">
        <f t="shared" si="2"/>
        <v>0</v>
      </c>
      <c r="CI20" s="141">
        <f t="shared" si="2"/>
        <v>3.2000000000000005E-5</v>
      </c>
      <c r="CJ20" s="141">
        <f t="shared" si="2"/>
        <v>0</v>
      </c>
      <c r="CK20" s="141">
        <f t="shared" si="8"/>
        <v>1.2989999999999998E-2</v>
      </c>
      <c r="CL20" s="141">
        <f t="shared" si="8"/>
        <v>0</v>
      </c>
      <c r="CM20" s="141">
        <f t="shared" si="8"/>
        <v>1.4300000000000001E-3</v>
      </c>
      <c r="CN20" s="141">
        <f t="shared" si="8"/>
        <v>7.8E-2</v>
      </c>
      <c r="CO20" s="141">
        <f t="shared" si="8"/>
        <v>0.67572900000000002</v>
      </c>
      <c r="CP20" s="141">
        <f t="shared" si="8"/>
        <v>8.2288000000000014E-2</v>
      </c>
      <c r="CQ20" s="141">
        <f t="shared" si="8"/>
        <v>0</v>
      </c>
      <c r="CR20" s="141">
        <f t="shared" si="8"/>
        <v>0</v>
      </c>
      <c r="CS20" s="141">
        <f t="shared" si="8"/>
        <v>0</v>
      </c>
      <c r="CT20" s="141">
        <f t="shared" si="8"/>
        <v>0</v>
      </c>
      <c r="CU20" s="141">
        <f t="shared" si="8"/>
        <v>0</v>
      </c>
      <c r="CV20" s="141">
        <f t="shared" si="8"/>
        <v>0</v>
      </c>
      <c r="CW20" s="141">
        <f t="shared" si="8"/>
        <v>0</v>
      </c>
      <c r="CX20" s="141">
        <f t="shared" si="8"/>
        <v>0</v>
      </c>
      <c r="CY20" s="141">
        <f t="shared" si="8"/>
        <v>0</v>
      </c>
      <c r="CZ20" s="141">
        <f t="shared" si="8"/>
        <v>0</v>
      </c>
      <c r="DA20" s="141">
        <f t="shared" si="9"/>
        <v>0</v>
      </c>
      <c r="DB20" s="141">
        <f t="shared" si="9"/>
        <v>0</v>
      </c>
      <c r="DC20" s="141">
        <f t="shared" si="9"/>
        <v>2.4634999999999997E-2</v>
      </c>
      <c r="DD20" s="141">
        <f t="shared" si="9"/>
        <v>0.58782599999999996</v>
      </c>
      <c r="DE20" s="141">
        <f t="shared" si="9"/>
        <v>1.5096000000000002E-2</v>
      </c>
      <c r="DF20" s="141">
        <f t="shared" si="9"/>
        <v>0</v>
      </c>
      <c r="DG20" s="141">
        <f t="shared" si="9"/>
        <v>0</v>
      </c>
      <c r="DH20" s="141">
        <f t="shared" si="9"/>
        <v>0</v>
      </c>
      <c r="DI20" s="141">
        <f t="shared" si="9"/>
        <v>0</v>
      </c>
      <c r="DJ20" s="141">
        <f t="shared" si="9"/>
        <v>1.8564000000000001E-2</v>
      </c>
      <c r="DK20" s="141">
        <f t="shared" si="9"/>
        <v>8.7232000000000018E-2</v>
      </c>
      <c r="DL20" s="141">
        <f t="shared" si="9"/>
        <v>0.54316799999999998</v>
      </c>
      <c r="DM20" s="141">
        <f t="shared" si="9"/>
        <v>190.82922300000001</v>
      </c>
      <c r="DN20" s="141">
        <f t="shared" si="9"/>
        <v>2.2499999999999999E-4</v>
      </c>
      <c r="DO20" s="141">
        <f t="shared" si="9"/>
        <v>0</v>
      </c>
      <c r="DP20" s="141">
        <f t="shared" si="9"/>
        <v>8.4084000000000006E-2</v>
      </c>
      <c r="DQ20" s="141">
        <f t="shared" si="10"/>
        <v>2.7100000000000006E-3</v>
      </c>
      <c r="DR20" s="141">
        <f t="shared" si="10"/>
        <v>0</v>
      </c>
      <c r="DS20" s="141">
        <f t="shared" si="10"/>
        <v>0.48500199999999993</v>
      </c>
      <c r="DT20" s="141">
        <f t="shared" si="10"/>
        <v>0.52937999999999996</v>
      </c>
      <c r="DU20" s="141">
        <f t="shared" si="10"/>
        <v>0</v>
      </c>
      <c r="DV20" s="141">
        <f t="shared" si="10"/>
        <v>0</v>
      </c>
      <c r="DW20" s="141">
        <f t="shared" si="10"/>
        <v>0</v>
      </c>
      <c r="DX20" s="141">
        <f t="shared" si="10"/>
        <v>0</v>
      </c>
      <c r="DY20" s="141">
        <f t="shared" si="10"/>
        <v>2.2260000000000005E-3</v>
      </c>
      <c r="DZ20" s="141">
        <f t="shared" si="10"/>
        <v>8.9999999999999998E-4</v>
      </c>
      <c r="EA20" s="141">
        <f t="shared" si="10"/>
        <v>0</v>
      </c>
      <c r="EB20" s="141">
        <f t="shared" si="10"/>
        <v>0</v>
      </c>
      <c r="EC20" s="141">
        <f t="shared" si="10"/>
        <v>0</v>
      </c>
      <c r="ED20" s="141">
        <f t="shared" si="10"/>
        <v>0</v>
      </c>
      <c r="EE20" s="141">
        <f t="shared" si="10"/>
        <v>0</v>
      </c>
      <c r="EF20" s="141">
        <f t="shared" si="10"/>
        <v>0</v>
      </c>
      <c r="EG20" s="141">
        <f t="shared" si="7"/>
        <v>7.2078000000000003E-2</v>
      </c>
      <c r="EH20" s="141">
        <f t="shared" si="1"/>
        <v>0</v>
      </c>
      <c r="EI20" s="141">
        <f t="shared" si="1"/>
        <v>1.8900000000000002E-3</v>
      </c>
      <c r="EJ20" s="141">
        <f t="shared" si="1"/>
        <v>0</v>
      </c>
      <c r="EK20" s="141">
        <f t="shared" si="1"/>
        <v>0</v>
      </c>
      <c r="EL20" s="158">
        <f t="shared" si="3"/>
        <v>284.61221100000006</v>
      </c>
      <c r="EM20" s="159">
        <f t="shared" si="4"/>
        <v>8.9400713708030262E-5</v>
      </c>
      <c r="EN20" s="152">
        <f t="shared" si="5"/>
        <v>7.3451626382517644E-5</v>
      </c>
      <c r="EQ20" s="160">
        <f t="shared" si="6"/>
        <v>1E-4</v>
      </c>
      <c r="ER20" t="s">
        <v>24</v>
      </c>
    </row>
    <row r="21" spans="1:148">
      <c r="A21" t="s">
        <v>27</v>
      </c>
      <c r="B21" s="141">
        <v>42.11</v>
      </c>
      <c r="C21" s="141">
        <v>2115.14</v>
      </c>
      <c r="D21" s="141">
        <v>195.37999999999997</v>
      </c>
      <c r="E21" s="141">
        <v>13659.989999999998</v>
      </c>
      <c r="F21" s="141"/>
      <c r="G21" s="141">
        <v>19938.669999999998</v>
      </c>
      <c r="H21" s="141"/>
      <c r="I21" s="141">
        <v>24.14</v>
      </c>
      <c r="J21" s="141">
        <v>620.25</v>
      </c>
      <c r="K21" s="141">
        <v>734.46</v>
      </c>
      <c r="L21" s="141"/>
      <c r="M21" s="141">
        <v>2468.9900000000007</v>
      </c>
      <c r="N21" s="141">
        <v>290.45999999999998</v>
      </c>
      <c r="O21" s="141"/>
      <c r="P21" s="141">
        <v>0.46</v>
      </c>
      <c r="Q21" s="141"/>
      <c r="R21" s="141">
        <v>125.38</v>
      </c>
      <c r="S21" s="141"/>
      <c r="T21" s="141">
        <v>1.6099999999999999</v>
      </c>
      <c r="U21" s="141">
        <v>209.14</v>
      </c>
      <c r="V21" s="141">
        <v>135.11000000000001</v>
      </c>
      <c r="W21" s="141">
        <v>48.519999999999996</v>
      </c>
      <c r="X21" s="141"/>
      <c r="Y21" s="141"/>
      <c r="Z21" s="141">
        <v>138.32000000000002</v>
      </c>
      <c r="AA21" s="141"/>
      <c r="AB21" s="141">
        <v>40.219999999999992</v>
      </c>
      <c r="AC21" s="141"/>
      <c r="AD21" s="141"/>
      <c r="AE21" s="141"/>
      <c r="AF21" s="141"/>
      <c r="AG21" s="141"/>
      <c r="AH21" s="141"/>
      <c r="AI21" s="141"/>
      <c r="AJ21" s="141">
        <v>623.23</v>
      </c>
      <c r="AK21" s="141">
        <v>847.66</v>
      </c>
      <c r="AL21" s="141">
        <v>45.429999999999993</v>
      </c>
      <c r="AM21" s="141">
        <v>157.43</v>
      </c>
      <c r="AN21" s="141"/>
      <c r="AO21" s="141"/>
      <c r="AP21" s="141"/>
      <c r="AQ21" s="141">
        <v>7.97</v>
      </c>
      <c r="AR21" s="141">
        <v>28.349999999999998</v>
      </c>
      <c r="AS21" s="141">
        <v>20.010000000000002</v>
      </c>
      <c r="AT21" s="141">
        <v>7058.4800000000005</v>
      </c>
      <c r="AU21" s="141">
        <v>1569.9599999999998</v>
      </c>
      <c r="AV21" s="141"/>
      <c r="AW21" s="141">
        <v>127.91</v>
      </c>
      <c r="AX21" s="141">
        <v>322.01</v>
      </c>
      <c r="AY21" s="141">
        <v>326.43</v>
      </c>
      <c r="AZ21" s="141">
        <v>112.45999999999998</v>
      </c>
      <c r="BA21" s="141">
        <v>145.17999999999998</v>
      </c>
      <c r="BB21" s="141">
        <v>6.67</v>
      </c>
      <c r="BC21" s="141">
        <v>23.32</v>
      </c>
      <c r="BD21" s="141"/>
      <c r="BE21" s="141"/>
      <c r="BF21" s="141">
        <v>992.75</v>
      </c>
      <c r="BG21" s="141">
        <v>832.91000000000008</v>
      </c>
      <c r="BH21" s="141">
        <v>0.18</v>
      </c>
      <c r="BI21" s="141">
        <v>800.18</v>
      </c>
      <c r="BJ21" s="141">
        <v>31.900000000000002</v>
      </c>
      <c r="BK21" s="141">
        <v>85.780000000000015</v>
      </c>
      <c r="BL21" s="141">
        <v>930.30000000000007</v>
      </c>
      <c r="BM21" s="141">
        <v>0.64999999999999991</v>
      </c>
      <c r="BN21" s="141">
        <v>43.349999999999994</v>
      </c>
      <c r="BO21" s="141">
        <v>598.66999999999996</v>
      </c>
      <c r="BP21" s="141">
        <v>2314.11</v>
      </c>
      <c r="BQ21" s="141"/>
      <c r="BR21" s="141"/>
      <c r="BS21" s="141">
        <v>58841.630000000005</v>
      </c>
      <c r="BT21" t="s">
        <v>27</v>
      </c>
      <c r="BU21" s="141">
        <f t="shared" si="2"/>
        <v>4.2110000000000002E-2</v>
      </c>
      <c r="BV21" s="141">
        <f t="shared" si="2"/>
        <v>34.265267999999999</v>
      </c>
      <c r="BW21" s="141">
        <f t="shared" si="2"/>
        <v>0.62521599999999988</v>
      </c>
      <c r="BX21" s="141">
        <f t="shared" si="2"/>
        <v>394.77371099999993</v>
      </c>
      <c r="BY21" s="141">
        <f t="shared" si="2"/>
        <v>0</v>
      </c>
      <c r="BZ21" s="141">
        <f t="shared" si="2"/>
        <v>783.58973099999992</v>
      </c>
      <c r="CA21" s="141">
        <f t="shared" si="2"/>
        <v>0</v>
      </c>
      <c r="CB21" s="141">
        <f t="shared" si="2"/>
        <v>8.2075999999999996E-2</v>
      </c>
      <c r="CC21" s="141">
        <f t="shared" si="2"/>
        <v>2.2328999999999999</v>
      </c>
      <c r="CD21" s="141">
        <f t="shared" si="2"/>
        <v>0.95479800000000004</v>
      </c>
      <c r="CE21" s="141">
        <f t="shared" si="2"/>
        <v>0</v>
      </c>
      <c r="CF21" s="141">
        <f t="shared" si="2"/>
        <v>40.985234000000013</v>
      </c>
      <c r="CG21" s="141">
        <f t="shared" si="2"/>
        <v>0.78424199999999999</v>
      </c>
      <c r="CH21" s="141">
        <f t="shared" si="2"/>
        <v>0</v>
      </c>
      <c r="CI21" s="141">
        <f t="shared" si="2"/>
        <v>1.4720000000000002E-3</v>
      </c>
      <c r="CJ21" s="141">
        <f t="shared" si="2"/>
        <v>0</v>
      </c>
      <c r="CK21" s="141">
        <f t="shared" si="8"/>
        <v>0.12537999999999999</v>
      </c>
      <c r="CL21" s="141">
        <f t="shared" si="8"/>
        <v>0</v>
      </c>
      <c r="CM21" s="141">
        <f t="shared" si="8"/>
        <v>4.1859999999999996E-3</v>
      </c>
      <c r="CN21" s="141">
        <f t="shared" si="8"/>
        <v>0.41827999999999999</v>
      </c>
      <c r="CO21" s="141">
        <f t="shared" si="8"/>
        <v>3.5263710000000006</v>
      </c>
      <c r="CP21" s="141">
        <f t="shared" si="8"/>
        <v>0.35904799999999998</v>
      </c>
      <c r="CQ21" s="141">
        <f t="shared" si="8"/>
        <v>0</v>
      </c>
      <c r="CR21" s="141">
        <f t="shared" si="8"/>
        <v>0</v>
      </c>
      <c r="CS21" s="141">
        <f t="shared" si="8"/>
        <v>0.74692800000000015</v>
      </c>
      <c r="CT21" s="141">
        <f t="shared" si="8"/>
        <v>0</v>
      </c>
      <c r="CU21" s="141">
        <f t="shared" si="8"/>
        <v>8.0439999999999984E-2</v>
      </c>
      <c r="CV21" s="141">
        <f t="shared" si="8"/>
        <v>0</v>
      </c>
      <c r="CW21" s="141">
        <f t="shared" si="8"/>
        <v>0</v>
      </c>
      <c r="CX21" s="141">
        <f t="shared" si="8"/>
        <v>0</v>
      </c>
      <c r="CY21" s="141">
        <f t="shared" si="8"/>
        <v>0</v>
      </c>
      <c r="CZ21" s="141">
        <f t="shared" si="8"/>
        <v>0</v>
      </c>
      <c r="DA21" s="141">
        <f t="shared" si="9"/>
        <v>0</v>
      </c>
      <c r="DB21" s="141">
        <f t="shared" si="9"/>
        <v>0</v>
      </c>
      <c r="DC21" s="141">
        <f t="shared" si="9"/>
        <v>4.0509950000000003</v>
      </c>
      <c r="DD21" s="141">
        <f t="shared" si="9"/>
        <v>9.5785579999999992</v>
      </c>
      <c r="DE21" s="141">
        <f t="shared" si="9"/>
        <v>0.16809099999999999</v>
      </c>
      <c r="DF21" s="141">
        <f t="shared" si="9"/>
        <v>0.40931800000000002</v>
      </c>
      <c r="DG21" s="141">
        <f t="shared" si="9"/>
        <v>0</v>
      </c>
      <c r="DH21" s="141">
        <f t="shared" si="9"/>
        <v>0</v>
      </c>
      <c r="DI21" s="141">
        <f t="shared" si="9"/>
        <v>0</v>
      </c>
      <c r="DJ21" s="141">
        <f t="shared" si="9"/>
        <v>0.29010800000000003</v>
      </c>
      <c r="DK21" s="141">
        <f t="shared" si="9"/>
        <v>2.13192</v>
      </c>
      <c r="DL21" s="141">
        <f t="shared" si="9"/>
        <v>0.28814400000000001</v>
      </c>
      <c r="DM21" s="141">
        <f t="shared" si="9"/>
        <v>119.28831199999999</v>
      </c>
      <c r="DN21" s="141">
        <f t="shared" si="9"/>
        <v>3.9248999999999996</v>
      </c>
      <c r="DO21" s="141">
        <f t="shared" si="9"/>
        <v>0</v>
      </c>
      <c r="DP21" s="141">
        <f t="shared" si="9"/>
        <v>1.1639809999999999</v>
      </c>
      <c r="DQ21" s="141">
        <f t="shared" si="10"/>
        <v>0.16100500000000001</v>
      </c>
      <c r="DR21" s="141">
        <f t="shared" si="10"/>
        <v>0.163215</v>
      </c>
      <c r="DS21" s="141">
        <f t="shared" si="10"/>
        <v>2.2716919999999994</v>
      </c>
      <c r="DT21" s="141">
        <f t="shared" si="10"/>
        <v>5.0232279999999987</v>
      </c>
      <c r="DU21" s="141">
        <f t="shared" si="10"/>
        <v>0.20476900000000001</v>
      </c>
      <c r="DV21" s="141">
        <f t="shared" si="10"/>
        <v>8.3951999999999999E-2</v>
      </c>
      <c r="DW21" s="141">
        <f t="shared" si="10"/>
        <v>0</v>
      </c>
      <c r="DX21" s="141">
        <f t="shared" si="10"/>
        <v>0</v>
      </c>
      <c r="DY21" s="141">
        <f t="shared" si="10"/>
        <v>15.784725000000002</v>
      </c>
      <c r="DZ21" s="141">
        <f t="shared" si="10"/>
        <v>7.4961900000000004</v>
      </c>
      <c r="EA21" s="141">
        <f t="shared" si="10"/>
        <v>4.6799999999999994E-4</v>
      </c>
      <c r="EB21" s="141">
        <f t="shared" si="10"/>
        <v>4.8810979999999997</v>
      </c>
      <c r="EC21" s="141">
        <f t="shared" si="10"/>
        <v>1.5950000000000002E-2</v>
      </c>
      <c r="ED21" s="141">
        <f t="shared" si="10"/>
        <v>8.5780000000000023E-2</v>
      </c>
      <c r="EE21" s="141">
        <f t="shared" si="10"/>
        <v>5.2096800000000005</v>
      </c>
      <c r="EF21" s="141">
        <f t="shared" si="10"/>
        <v>7.7999999999999988E-4</v>
      </c>
      <c r="EG21" s="141">
        <f t="shared" si="7"/>
        <v>0.35547000000000001</v>
      </c>
      <c r="EH21" s="141">
        <f t="shared" si="7"/>
        <v>2.9334829999999998</v>
      </c>
      <c r="EI21" s="141">
        <f t="shared" si="7"/>
        <v>2.3141100000000003</v>
      </c>
      <c r="EJ21" s="141">
        <f t="shared" si="7"/>
        <v>0</v>
      </c>
      <c r="EK21" s="141">
        <f t="shared" si="7"/>
        <v>0</v>
      </c>
      <c r="EL21" s="158">
        <f t="shared" si="3"/>
        <v>1451.8773129999993</v>
      </c>
      <c r="EM21" s="159">
        <f t="shared" si="4"/>
        <v>4.5605516201375194E-4</v>
      </c>
      <c r="EN21" s="152">
        <f t="shared" si="5"/>
        <v>3.7469492111049849E-4</v>
      </c>
      <c r="EQ21" s="160">
        <f t="shared" si="6"/>
        <v>4.0000000000000002E-4</v>
      </c>
      <c r="ER21" t="s">
        <v>27</v>
      </c>
    </row>
    <row r="22" spans="1:148">
      <c r="A22" t="s">
        <v>29</v>
      </c>
      <c r="B22" s="141">
        <v>1205.0599999999997</v>
      </c>
      <c r="C22" s="141">
        <v>6701.8900000000012</v>
      </c>
      <c r="D22" s="141">
        <v>2619.86</v>
      </c>
      <c r="E22" s="141">
        <v>77088.509999999995</v>
      </c>
      <c r="F22" s="141"/>
      <c r="G22" s="141">
        <v>39768.270000000011</v>
      </c>
      <c r="H22" s="141"/>
      <c r="I22" s="141">
        <v>62.260000000000012</v>
      </c>
      <c r="J22" s="141">
        <v>1885.2000000000003</v>
      </c>
      <c r="K22" s="141">
        <v>2252.9399999999996</v>
      </c>
      <c r="L22" s="141">
        <v>-7.0000000000000007E-2</v>
      </c>
      <c r="M22" s="141">
        <v>8254.2100000000009</v>
      </c>
      <c r="N22" s="141">
        <v>1556.7499999999998</v>
      </c>
      <c r="O22" s="141"/>
      <c r="P22" s="141">
        <v>4.07</v>
      </c>
      <c r="Q22" s="141"/>
      <c r="R22" s="141">
        <v>59967.010000000009</v>
      </c>
      <c r="S22" s="141"/>
      <c r="T22" s="141">
        <v>4035.15</v>
      </c>
      <c r="U22" s="141">
        <v>5736.38</v>
      </c>
      <c r="V22" s="141">
        <v>3912.5800000000004</v>
      </c>
      <c r="W22" s="141">
        <v>1422.86</v>
      </c>
      <c r="X22" s="141"/>
      <c r="Y22" s="141"/>
      <c r="Z22" s="141">
        <v>663.0100000000001</v>
      </c>
      <c r="AA22" s="141"/>
      <c r="AB22" s="141">
        <v>5230.670000000001</v>
      </c>
      <c r="AC22" s="141"/>
      <c r="AD22" s="141"/>
      <c r="AE22" s="141"/>
      <c r="AF22" s="141"/>
      <c r="AG22" s="141"/>
      <c r="AH22" s="141"/>
      <c r="AI22" s="141"/>
      <c r="AJ22" s="141">
        <v>2568.3100000000004</v>
      </c>
      <c r="AK22" s="141">
        <v>9427.4499999999989</v>
      </c>
      <c r="AL22" s="141">
        <v>471.57</v>
      </c>
      <c r="AM22" s="141">
        <v>510.77000000000004</v>
      </c>
      <c r="AN22" s="141"/>
      <c r="AO22" s="141"/>
      <c r="AP22" s="141"/>
      <c r="AQ22" s="141">
        <v>103.99</v>
      </c>
      <c r="AR22" s="141">
        <v>16401.929999999997</v>
      </c>
      <c r="AS22" s="141">
        <v>233.53000000000003</v>
      </c>
      <c r="AT22" s="141">
        <v>11352.05</v>
      </c>
      <c r="AU22" s="141">
        <v>4786.67</v>
      </c>
      <c r="AV22" s="141"/>
      <c r="AW22" s="141">
        <v>1571.8999999999999</v>
      </c>
      <c r="AX22" s="141">
        <v>1936.7800000000002</v>
      </c>
      <c r="AY22" s="141">
        <v>988.86</v>
      </c>
      <c r="AZ22" s="141">
        <v>3317.7999999999997</v>
      </c>
      <c r="BA22" s="141">
        <v>2436.67</v>
      </c>
      <c r="BB22" s="141">
        <v>18.940000000000001</v>
      </c>
      <c r="BC22" s="141">
        <v>73.570000000000007</v>
      </c>
      <c r="BD22" s="141"/>
      <c r="BE22" s="141"/>
      <c r="BF22" s="141">
        <v>3040.84</v>
      </c>
      <c r="BG22" s="141">
        <v>2679.5299999999997</v>
      </c>
      <c r="BH22" s="141">
        <v>0.61</v>
      </c>
      <c r="BI22" s="141">
        <v>2445.65</v>
      </c>
      <c r="BJ22" s="141">
        <v>295.29000000000008</v>
      </c>
      <c r="BK22" s="141">
        <v>268.68</v>
      </c>
      <c r="BL22" s="141">
        <v>2841.2300000000005</v>
      </c>
      <c r="BM22" s="141">
        <v>1.6899999999999995</v>
      </c>
      <c r="BN22" s="141">
        <v>1254.32</v>
      </c>
      <c r="BO22" s="141">
        <v>1833.7599999999998</v>
      </c>
      <c r="BP22" s="141">
        <v>7467.9199999999983</v>
      </c>
      <c r="BQ22" s="141">
        <v>54625.94</v>
      </c>
      <c r="BR22" s="141">
        <v>108531.3</v>
      </c>
      <c r="BS22" s="141">
        <v>463854.16</v>
      </c>
      <c r="BT22" t="s">
        <v>29</v>
      </c>
      <c r="BU22" s="141">
        <f t="shared" si="2"/>
        <v>1.2050599999999998</v>
      </c>
      <c r="BV22" s="141">
        <f t="shared" si="2"/>
        <v>108.57061800000001</v>
      </c>
      <c r="BW22" s="141">
        <f t="shared" si="2"/>
        <v>8.3835520000000017</v>
      </c>
      <c r="BX22" s="141">
        <f t="shared" si="2"/>
        <v>2227.8579389999995</v>
      </c>
      <c r="BY22" s="141">
        <f t="shared" si="2"/>
        <v>0</v>
      </c>
      <c r="BZ22" s="141">
        <f t="shared" si="2"/>
        <v>1562.8930110000006</v>
      </c>
      <c r="CA22" s="141">
        <f t="shared" si="2"/>
        <v>0</v>
      </c>
      <c r="CB22" s="141">
        <f t="shared" si="2"/>
        <v>0.21168400000000004</v>
      </c>
      <c r="CC22" s="141">
        <f t="shared" si="2"/>
        <v>6.7867200000000008</v>
      </c>
      <c r="CD22" s="141">
        <f t="shared" si="2"/>
        <v>2.9288219999999994</v>
      </c>
      <c r="CE22" s="141">
        <f t="shared" si="2"/>
        <v>-1.5470000000000002E-3</v>
      </c>
      <c r="CF22" s="141">
        <f t="shared" si="2"/>
        <v>137.01988600000001</v>
      </c>
      <c r="CG22" s="141">
        <f t="shared" si="2"/>
        <v>4.2032249999999998</v>
      </c>
      <c r="CH22" s="141">
        <f t="shared" si="2"/>
        <v>0</v>
      </c>
      <c r="CI22" s="141">
        <f t="shared" si="2"/>
        <v>1.3024000000000001E-2</v>
      </c>
      <c r="CJ22" s="141">
        <f t="shared" si="2"/>
        <v>0</v>
      </c>
      <c r="CK22" s="141">
        <f t="shared" si="8"/>
        <v>59.967010000000009</v>
      </c>
      <c r="CL22" s="141">
        <f t="shared" si="8"/>
        <v>0</v>
      </c>
      <c r="CM22" s="141">
        <f t="shared" si="8"/>
        <v>10.491389999999999</v>
      </c>
      <c r="CN22" s="141">
        <f t="shared" si="8"/>
        <v>11.472760000000001</v>
      </c>
      <c r="CO22" s="141">
        <f t="shared" si="8"/>
        <v>102.11833800000002</v>
      </c>
      <c r="CP22" s="141">
        <f t="shared" si="8"/>
        <v>10.529164</v>
      </c>
      <c r="CQ22" s="141">
        <f t="shared" si="8"/>
        <v>0</v>
      </c>
      <c r="CR22" s="141">
        <f t="shared" si="8"/>
        <v>0</v>
      </c>
      <c r="CS22" s="141">
        <f t="shared" si="8"/>
        <v>3.5802540000000009</v>
      </c>
      <c r="CT22" s="141">
        <f t="shared" si="8"/>
        <v>0</v>
      </c>
      <c r="CU22" s="141">
        <f t="shared" si="8"/>
        <v>10.461340000000002</v>
      </c>
      <c r="CV22" s="141">
        <f t="shared" si="8"/>
        <v>0</v>
      </c>
      <c r="CW22" s="141">
        <f t="shared" si="8"/>
        <v>0</v>
      </c>
      <c r="CX22" s="141">
        <f t="shared" si="8"/>
        <v>0</v>
      </c>
      <c r="CY22" s="141">
        <f t="shared" si="8"/>
        <v>0</v>
      </c>
      <c r="CZ22" s="141">
        <f t="shared" si="8"/>
        <v>0</v>
      </c>
      <c r="DA22" s="141">
        <f t="shared" si="9"/>
        <v>0</v>
      </c>
      <c r="DB22" s="141">
        <f t="shared" si="9"/>
        <v>0</v>
      </c>
      <c r="DC22" s="141">
        <f t="shared" si="9"/>
        <v>16.694015</v>
      </c>
      <c r="DD22" s="141">
        <f t="shared" si="9"/>
        <v>106.53018499999997</v>
      </c>
      <c r="DE22" s="141">
        <f t="shared" si="9"/>
        <v>1.7448090000000001</v>
      </c>
      <c r="DF22" s="141">
        <f t="shared" si="9"/>
        <v>1.3280020000000001</v>
      </c>
      <c r="DG22" s="141">
        <f t="shared" si="9"/>
        <v>0</v>
      </c>
      <c r="DH22" s="141">
        <f t="shared" si="9"/>
        <v>0</v>
      </c>
      <c r="DI22" s="141">
        <f t="shared" si="9"/>
        <v>0</v>
      </c>
      <c r="DJ22" s="141">
        <f t="shared" si="9"/>
        <v>3.7852359999999998</v>
      </c>
      <c r="DK22" s="141">
        <f t="shared" si="9"/>
        <v>1233.4251359999998</v>
      </c>
      <c r="DL22" s="141">
        <f t="shared" si="9"/>
        <v>3.3628320000000005</v>
      </c>
      <c r="DM22" s="141">
        <f t="shared" si="9"/>
        <v>191.84964499999998</v>
      </c>
      <c r="DN22" s="141">
        <f t="shared" si="9"/>
        <v>11.966675</v>
      </c>
      <c r="DO22" s="141">
        <f t="shared" si="9"/>
        <v>0</v>
      </c>
      <c r="DP22" s="141">
        <f t="shared" si="9"/>
        <v>14.30429</v>
      </c>
      <c r="DQ22" s="141">
        <f t="shared" si="10"/>
        <v>0.96839000000000008</v>
      </c>
      <c r="DR22" s="141">
        <f t="shared" si="10"/>
        <v>0.49443000000000004</v>
      </c>
      <c r="DS22" s="141">
        <f t="shared" si="10"/>
        <v>67.019559999999998</v>
      </c>
      <c r="DT22" s="141">
        <f t="shared" si="10"/>
        <v>84.308781999999994</v>
      </c>
      <c r="DU22" s="141">
        <f t="shared" si="10"/>
        <v>0.58145800000000003</v>
      </c>
      <c r="DV22" s="141">
        <f t="shared" si="10"/>
        <v>0.26485200000000003</v>
      </c>
      <c r="DW22" s="141">
        <f t="shared" si="10"/>
        <v>0</v>
      </c>
      <c r="DX22" s="141">
        <f t="shared" si="10"/>
        <v>0</v>
      </c>
      <c r="DY22" s="141">
        <f t="shared" si="10"/>
        <v>48.349356000000007</v>
      </c>
      <c r="DZ22" s="141">
        <f t="shared" si="10"/>
        <v>24.115769999999994</v>
      </c>
      <c r="EA22" s="141">
        <f t="shared" si="10"/>
        <v>1.586E-3</v>
      </c>
      <c r="EB22" s="141">
        <f t="shared" si="10"/>
        <v>14.918465000000001</v>
      </c>
      <c r="EC22" s="141">
        <f t="shared" si="10"/>
        <v>0.14764500000000005</v>
      </c>
      <c r="ED22" s="141">
        <f t="shared" si="10"/>
        <v>0.26868000000000003</v>
      </c>
      <c r="EE22" s="141">
        <f t="shared" si="10"/>
        <v>15.910888000000002</v>
      </c>
      <c r="EF22" s="141">
        <f t="shared" si="10"/>
        <v>2.0279999999999994E-3</v>
      </c>
      <c r="EG22" s="141">
        <f t="shared" si="7"/>
        <v>10.285424000000001</v>
      </c>
      <c r="EH22" s="141">
        <f t="shared" si="7"/>
        <v>8.9854239999999983</v>
      </c>
      <c r="EI22" s="141">
        <f t="shared" si="7"/>
        <v>7.4679199999999986</v>
      </c>
      <c r="EJ22" s="141">
        <f t="shared" si="7"/>
        <v>125.639662</v>
      </c>
      <c r="EK22" s="141">
        <f t="shared" si="7"/>
        <v>108.5313</v>
      </c>
      <c r="EL22" s="158">
        <f t="shared" si="3"/>
        <v>6371.9446949999983</v>
      </c>
      <c r="EM22" s="159">
        <f t="shared" si="4"/>
        <v>2.001517789555055E-3</v>
      </c>
      <c r="EN22" s="152">
        <f t="shared" si="5"/>
        <v>1.6444470158984328E-3</v>
      </c>
      <c r="EQ22" s="160">
        <f t="shared" si="6"/>
        <v>1.6000000000000001E-3</v>
      </c>
      <c r="ER22" t="s">
        <v>29</v>
      </c>
    </row>
    <row r="23" spans="1:148">
      <c r="A23" t="s">
        <v>131</v>
      </c>
      <c r="B23" s="141">
        <v>0.7</v>
      </c>
      <c r="C23" s="141">
        <v>2.9999999999999992E-2</v>
      </c>
      <c r="D23" s="141">
        <v>0.33</v>
      </c>
      <c r="E23" s="141">
        <v>3.1</v>
      </c>
      <c r="F23" s="141"/>
      <c r="G23" s="141">
        <v>0.58000000000000007</v>
      </c>
      <c r="H23" s="141"/>
      <c r="I23" s="141">
        <v>-1.9999999999999997E-2</v>
      </c>
      <c r="J23" s="141"/>
      <c r="K23" s="141"/>
      <c r="L23" s="141"/>
      <c r="M23" s="141">
        <v>0.69000000000000006</v>
      </c>
      <c r="N23" s="141">
        <v>0.3</v>
      </c>
      <c r="O23" s="141"/>
      <c r="P23" s="141"/>
      <c r="Q23" s="141"/>
      <c r="R23" s="141">
        <v>1.2999999999999998</v>
      </c>
      <c r="S23" s="141"/>
      <c r="T23" s="141">
        <v>-0.02</v>
      </c>
      <c r="U23" s="141">
        <v>4.0600000000000005</v>
      </c>
      <c r="V23" s="141">
        <v>2.2000000000000002</v>
      </c>
      <c r="W23" s="141">
        <v>0.71999999999999986</v>
      </c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>
        <v>0.77</v>
      </c>
      <c r="AK23" s="141">
        <v>5.76</v>
      </c>
      <c r="AL23" s="141"/>
      <c r="AM23" s="141"/>
      <c r="AN23" s="141"/>
      <c r="AO23" s="141"/>
      <c r="AP23" s="141"/>
      <c r="AQ23" s="141">
        <v>0.01</v>
      </c>
      <c r="AR23" s="141">
        <v>2465.81</v>
      </c>
      <c r="AS23" s="141">
        <v>6.0000000000000005E-2</v>
      </c>
      <c r="AT23" s="141">
        <v>7.6300000000000008</v>
      </c>
      <c r="AU23" s="141">
        <v>0.02</v>
      </c>
      <c r="AV23" s="141"/>
      <c r="AW23" s="141">
        <v>0.71</v>
      </c>
      <c r="AX23" s="141">
        <v>1.0999999999999999</v>
      </c>
      <c r="AY23" s="141"/>
      <c r="AZ23" s="141">
        <v>2.06</v>
      </c>
      <c r="BA23" s="141">
        <v>1.2799999999999998</v>
      </c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>
        <v>0.82</v>
      </c>
      <c r="BO23" s="141"/>
      <c r="BP23" s="141">
        <v>0.22</v>
      </c>
      <c r="BQ23" s="141"/>
      <c r="BR23" s="141"/>
      <c r="BS23" s="141">
        <v>2500.2200000000003</v>
      </c>
      <c r="BT23" t="s">
        <v>131</v>
      </c>
      <c r="BU23" s="141">
        <f t="shared" si="2"/>
        <v>6.9999999999999999E-4</v>
      </c>
      <c r="BV23" s="141">
        <f t="shared" si="2"/>
        <v>4.8599999999999983E-4</v>
      </c>
      <c r="BW23" s="141">
        <f t="shared" si="2"/>
        <v>1.0560000000000001E-3</v>
      </c>
      <c r="BX23" s="141">
        <f t="shared" si="2"/>
        <v>8.9590000000000003E-2</v>
      </c>
      <c r="BY23" s="141">
        <f t="shared" si="2"/>
        <v>0</v>
      </c>
      <c r="BZ23" s="141">
        <f t="shared" si="2"/>
        <v>2.2794000000000005E-2</v>
      </c>
      <c r="CA23" s="141">
        <f t="shared" si="2"/>
        <v>0</v>
      </c>
      <c r="CB23" s="141">
        <f t="shared" si="2"/>
        <v>-6.7999999999999986E-5</v>
      </c>
      <c r="CC23" s="141">
        <f t="shared" si="2"/>
        <v>0</v>
      </c>
      <c r="CD23" s="141">
        <f t="shared" si="2"/>
        <v>0</v>
      </c>
      <c r="CE23" s="141">
        <f t="shared" si="2"/>
        <v>0</v>
      </c>
      <c r="CF23" s="141">
        <f t="shared" si="2"/>
        <v>1.1454000000000001E-2</v>
      </c>
      <c r="CG23" s="141">
        <f t="shared" si="2"/>
        <v>8.1000000000000006E-4</v>
      </c>
      <c r="CH23" s="141">
        <f t="shared" si="2"/>
        <v>0</v>
      </c>
      <c r="CI23" s="141">
        <f t="shared" si="2"/>
        <v>0</v>
      </c>
      <c r="CJ23" s="141">
        <f t="shared" si="2"/>
        <v>0</v>
      </c>
      <c r="CK23" s="141">
        <f t="shared" si="8"/>
        <v>1.2999999999999999E-3</v>
      </c>
      <c r="CL23" s="141">
        <f t="shared" si="8"/>
        <v>0</v>
      </c>
      <c r="CM23" s="141">
        <f t="shared" si="8"/>
        <v>-5.1999999999999997E-5</v>
      </c>
      <c r="CN23" s="141">
        <f t="shared" si="8"/>
        <v>8.1200000000000005E-3</v>
      </c>
      <c r="CO23" s="141">
        <f t="shared" si="8"/>
        <v>5.7420000000000006E-2</v>
      </c>
      <c r="CP23" s="141">
        <f t="shared" si="8"/>
        <v>5.3279999999999994E-3</v>
      </c>
      <c r="CQ23" s="141">
        <f t="shared" si="8"/>
        <v>0</v>
      </c>
      <c r="CR23" s="141">
        <f t="shared" si="8"/>
        <v>0</v>
      </c>
      <c r="CS23" s="141">
        <f t="shared" si="8"/>
        <v>0</v>
      </c>
      <c r="CT23" s="141">
        <f t="shared" si="8"/>
        <v>0</v>
      </c>
      <c r="CU23" s="141">
        <f t="shared" si="8"/>
        <v>0</v>
      </c>
      <c r="CV23" s="141">
        <f t="shared" si="8"/>
        <v>0</v>
      </c>
      <c r="CW23" s="141">
        <f t="shared" si="8"/>
        <v>0</v>
      </c>
      <c r="CX23" s="141">
        <f t="shared" si="8"/>
        <v>0</v>
      </c>
      <c r="CY23" s="141">
        <f t="shared" si="8"/>
        <v>0</v>
      </c>
      <c r="CZ23" s="141">
        <f t="shared" si="8"/>
        <v>0</v>
      </c>
      <c r="DA23" s="141">
        <f t="shared" si="9"/>
        <v>0</v>
      </c>
      <c r="DB23" s="141">
        <f t="shared" si="9"/>
        <v>0</v>
      </c>
      <c r="DC23" s="141">
        <f t="shared" si="9"/>
        <v>5.0049999999999999E-3</v>
      </c>
      <c r="DD23" s="141">
        <f t="shared" si="9"/>
        <v>6.5087999999999993E-2</v>
      </c>
      <c r="DE23" s="141">
        <f t="shared" si="9"/>
        <v>0</v>
      </c>
      <c r="DF23" s="141">
        <f t="shared" si="9"/>
        <v>0</v>
      </c>
      <c r="DG23" s="141">
        <f t="shared" si="9"/>
        <v>0</v>
      </c>
      <c r="DH23" s="141">
        <f t="shared" si="9"/>
        <v>0</v>
      </c>
      <c r="DI23" s="141">
        <f t="shared" si="9"/>
        <v>0</v>
      </c>
      <c r="DJ23" s="141">
        <f t="shared" si="9"/>
        <v>3.6400000000000001E-4</v>
      </c>
      <c r="DK23" s="141">
        <f t="shared" si="9"/>
        <v>185.428912</v>
      </c>
      <c r="DL23" s="141">
        <f t="shared" si="9"/>
        <v>8.6400000000000008E-4</v>
      </c>
      <c r="DM23" s="141">
        <f t="shared" si="9"/>
        <v>0.12894700000000001</v>
      </c>
      <c r="DN23" s="141">
        <f t="shared" si="9"/>
        <v>5.0000000000000002E-5</v>
      </c>
      <c r="DO23" s="141">
        <f t="shared" si="9"/>
        <v>0</v>
      </c>
      <c r="DP23" s="141">
        <f t="shared" si="9"/>
        <v>6.4609999999999997E-3</v>
      </c>
      <c r="DQ23" s="141">
        <f t="shared" si="10"/>
        <v>5.4999999999999992E-4</v>
      </c>
      <c r="DR23" s="141">
        <f t="shared" si="10"/>
        <v>0</v>
      </c>
      <c r="DS23" s="141">
        <f t="shared" si="10"/>
        <v>4.1611999999999996E-2</v>
      </c>
      <c r="DT23" s="141">
        <f t="shared" si="10"/>
        <v>4.4287999999999994E-2</v>
      </c>
      <c r="DU23" s="141">
        <f t="shared" si="10"/>
        <v>0</v>
      </c>
      <c r="DV23" s="141">
        <f t="shared" si="10"/>
        <v>0</v>
      </c>
      <c r="DW23" s="141">
        <f t="shared" si="10"/>
        <v>0</v>
      </c>
      <c r="DX23" s="141">
        <f t="shared" si="10"/>
        <v>0</v>
      </c>
      <c r="DY23" s="141">
        <f t="shared" si="10"/>
        <v>0</v>
      </c>
      <c r="DZ23" s="141">
        <f t="shared" si="10"/>
        <v>0</v>
      </c>
      <c r="EA23" s="141">
        <f t="shared" si="10"/>
        <v>0</v>
      </c>
      <c r="EB23" s="141">
        <f t="shared" si="10"/>
        <v>0</v>
      </c>
      <c r="EC23" s="141">
        <f t="shared" si="10"/>
        <v>0</v>
      </c>
      <c r="ED23" s="141">
        <f t="shared" si="10"/>
        <v>0</v>
      </c>
      <c r="EE23" s="141">
        <f t="shared" si="10"/>
        <v>0</v>
      </c>
      <c r="EF23" s="141">
        <f t="shared" si="10"/>
        <v>0</v>
      </c>
      <c r="EG23" s="141">
        <f t="shared" si="7"/>
        <v>6.7239999999999999E-3</v>
      </c>
      <c r="EH23" s="141">
        <f t="shared" si="7"/>
        <v>0</v>
      </c>
      <c r="EI23" s="141">
        <f t="shared" si="7"/>
        <v>2.2000000000000001E-4</v>
      </c>
      <c r="EJ23" s="141">
        <f t="shared" si="7"/>
        <v>0</v>
      </c>
      <c r="EK23" s="141">
        <f t="shared" si="7"/>
        <v>0</v>
      </c>
      <c r="EL23" s="158">
        <f t="shared" si="3"/>
        <v>185.928023</v>
      </c>
      <c r="EM23" s="159">
        <f t="shared" si="4"/>
        <v>5.840261700691072E-5</v>
      </c>
      <c r="EN23" s="152">
        <f t="shared" si="5"/>
        <v>4.7983590132877831E-5</v>
      </c>
      <c r="EQ23" s="160">
        <f t="shared" si="6"/>
        <v>0</v>
      </c>
      <c r="ER23" t="s">
        <v>131</v>
      </c>
    </row>
    <row r="24" spans="1:148">
      <c r="A24" t="s">
        <v>30</v>
      </c>
      <c r="B24" s="141">
        <v>44.420000000000009</v>
      </c>
      <c r="C24" s="141">
        <v>3044.31</v>
      </c>
      <c r="D24" s="141">
        <v>407.03000000000003</v>
      </c>
      <c r="E24" s="141">
        <v>2110.92</v>
      </c>
      <c r="F24" s="141"/>
      <c r="G24" s="141">
        <v>10537.89</v>
      </c>
      <c r="H24" s="141"/>
      <c r="I24" s="141">
        <v>17.52</v>
      </c>
      <c r="J24" s="141">
        <v>471.78</v>
      </c>
      <c r="K24" s="141">
        <v>576.65</v>
      </c>
      <c r="L24" s="141"/>
      <c r="M24" s="141">
        <v>1914.64</v>
      </c>
      <c r="N24" s="141">
        <v>317</v>
      </c>
      <c r="O24" s="141"/>
      <c r="P24" s="141">
        <v>0.59</v>
      </c>
      <c r="Q24" s="141"/>
      <c r="R24" s="141">
        <v>114.53999999999999</v>
      </c>
      <c r="S24" s="141"/>
      <c r="T24" s="141">
        <v>3.35</v>
      </c>
      <c r="U24" s="141">
        <v>220.60000000000002</v>
      </c>
      <c r="V24" s="141">
        <v>142.80999999999997</v>
      </c>
      <c r="W24" s="141">
        <v>60.79</v>
      </c>
      <c r="X24" s="141"/>
      <c r="Y24" s="141"/>
      <c r="Z24" s="141">
        <v>88.15</v>
      </c>
      <c r="AA24" s="141"/>
      <c r="AB24" s="141">
        <v>30.139999999999997</v>
      </c>
      <c r="AC24" s="141"/>
      <c r="AD24" s="141"/>
      <c r="AE24" s="141"/>
      <c r="AF24" s="141"/>
      <c r="AG24" s="141"/>
      <c r="AH24" s="141"/>
      <c r="AI24" s="141"/>
      <c r="AJ24" s="141">
        <v>469.15</v>
      </c>
      <c r="AK24" s="141">
        <v>728.44</v>
      </c>
      <c r="AL24" s="141">
        <v>58.44</v>
      </c>
      <c r="AM24" s="141">
        <v>157.43</v>
      </c>
      <c r="AN24" s="141"/>
      <c r="AO24" s="141"/>
      <c r="AP24" s="141"/>
      <c r="AQ24" s="141">
        <v>20.23</v>
      </c>
      <c r="AR24" s="141">
        <v>53.08</v>
      </c>
      <c r="AS24" s="141">
        <v>179.42000000000002</v>
      </c>
      <c r="AT24" s="141">
        <v>34972.03</v>
      </c>
      <c r="AU24" s="141">
        <v>1198.2399999999998</v>
      </c>
      <c r="AV24" s="141"/>
      <c r="AW24" s="141">
        <v>117.35</v>
      </c>
      <c r="AX24" s="141">
        <v>241.50999999999996</v>
      </c>
      <c r="AY24" s="141">
        <v>246.05</v>
      </c>
      <c r="AZ24" s="141">
        <v>125.95</v>
      </c>
      <c r="BA24" s="141">
        <v>144.62</v>
      </c>
      <c r="BB24" s="141">
        <v>3.7699999999999996</v>
      </c>
      <c r="BC24" s="141">
        <v>20.55</v>
      </c>
      <c r="BD24" s="141"/>
      <c r="BE24" s="141"/>
      <c r="BF24" s="141">
        <v>768.61000000000013</v>
      </c>
      <c r="BG24" s="141">
        <v>694.17000000000007</v>
      </c>
      <c r="BH24" s="141">
        <v>0.1</v>
      </c>
      <c r="BI24" s="141">
        <v>625.91</v>
      </c>
      <c r="BJ24" s="141">
        <v>102.18</v>
      </c>
      <c r="BK24" s="141">
        <v>75.750000000000014</v>
      </c>
      <c r="BL24" s="141">
        <v>726.61</v>
      </c>
      <c r="BM24" s="141">
        <v>0.39</v>
      </c>
      <c r="BN24" s="141">
        <v>46.140000000000008</v>
      </c>
      <c r="BO24" s="141">
        <v>463.68999999999994</v>
      </c>
      <c r="BP24" s="141">
        <v>1834.9599999999996</v>
      </c>
      <c r="BQ24" s="141"/>
      <c r="BR24" s="141"/>
      <c r="BS24" s="141">
        <v>64177.9</v>
      </c>
      <c r="BT24" t="s">
        <v>30</v>
      </c>
      <c r="BU24" s="141">
        <f t="shared" si="2"/>
        <v>4.4420000000000008E-2</v>
      </c>
      <c r="BV24" s="141">
        <f t="shared" si="2"/>
        <v>49.317822</v>
      </c>
      <c r="BW24" s="141">
        <f t="shared" si="2"/>
        <v>1.3024960000000001</v>
      </c>
      <c r="BX24" s="141">
        <f t="shared" si="2"/>
        <v>61.005587999999996</v>
      </c>
      <c r="BY24" s="141">
        <f t="shared" si="2"/>
        <v>0</v>
      </c>
      <c r="BZ24" s="141">
        <f t="shared" si="2"/>
        <v>414.13907699999999</v>
      </c>
      <c r="CA24" s="141">
        <f t="shared" si="2"/>
        <v>0</v>
      </c>
      <c r="CB24" s="141">
        <f t="shared" si="2"/>
        <v>5.9567999999999996E-2</v>
      </c>
      <c r="CC24" s="141">
        <f t="shared" si="2"/>
        <v>1.6984079999999999</v>
      </c>
      <c r="CD24" s="141">
        <f t="shared" si="2"/>
        <v>0.74964499999999989</v>
      </c>
      <c r="CE24" s="141">
        <f t="shared" si="2"/>
        <v>0</v>
      </c>
      <c r="CF24" s="141">
        <f t="shared" si="2"/>
        <v>31.783024000000001</v>
      </c>
      <c r="CG24" s="141">
        <f t="shared" ref="CG24:CV35" si="11">+N24*CG$3</f>
        <v>0.85589999999999999</v>
      </c>
      <c r="CH24" s="141">
        <f t="shared" si="11"/>
        <v>0</v>
      </c>
      <c r="CI24" s="141">
        <f t="shared" si="11"/>
        <v>1.8879999999999999E-3</v>
      </c>
      <c r="CJ24" s="141">
        <f t="shared" si="11"/>
        <v>0</v>
      </c>
      <c r="CK24" s="141">
        <f t="shared" si="8"/>
        <v>0.11453999999999999</v>
      </c>
      <c r="CL24" s="141">
        <f t="shared" si="8"/>
        <v>0</v>
      </c>
      <c r="CM24" s="141">
        <f t="shared" si="8"/>
        <v>8.709999999999999E-3</v>
      </c>
      <c r="CN24" s="141">
        <f t="shared" si="8"/>
        <v>0.44120000000000004</v>
      </c>
      <c r="CO24" s="141">
        <f t="shared" si="8"/>
        <v>3.7273409999999996</v>
      </c>
      <c r="CP24" s="141">
        <f t="shared" si="8"/>
        <v>0.44984600000000002</v>
      </c>
      <c r="CQ24" s="141">
        <f t="shared" si="8"/>
        <v>0</v>
      </c>
      <c r="CR24" s="141">
        <f t="shared" si="8"/>
        <v>0</v>
      </c>
      <c r="CS24" s="141">
        <f t="shared" si="8"/>
        <v>0.47601000000000004</v>
      </c>
      <c r="CT24" s="141">
        <f t="shared" si="8"/>
        <v>0</v>
      </c>
      <c r="CU24" s="141">
        <f t="shared" si="8"/>
        <v>6.0279999999999993E-2</v>
      </c>
      <c r="CV24" s="141">
        <f t="shared" si="8"/>
        <v>0</v>
      </c>
      <c r="CW24" s="141">
        <f t="shared" si="8"/>
        <v>0</v>
      </c>
      <c r="CX24" s="141">
        <f t="shared" si="8"/>
        <v>0</v>
      </c>
      <c r="CY24" s="141">
        <f t="shared" si="8"/>
        <v>0</v>
      </c>
      <c r="CZ24" s="141">
        <f t="shared" ref="CZ24:DO35" si="12">+AG24*CZ$3</f>
        <v>0</v>
      </c>
      <c r="DA24" s="141">
        <f t="shared" si="9"/>
        <v>0</v>
      </c>
      <c r="DB24" s="141">
        <f t="shared" si="9"/>
        <v>0</v>
      </c>
      <c r="DC24" s="141">
        <f t="shared" si="9"/>
        <v>3.0494749999999997</v>
      </c>
      <c r="DD24" s="141">
        <f t="shared" si="9"/>
        <v>8.2313720000000004</v>
      </c>
      <c r="DE24" s="141">
        <f t="shared" si="9"/>
        <v>0.216228</v>
      </c>
      <c r="DF24" s="141">
        <f t="shared" si="9"/>
        <v>0.40931800000000002</v>
      </c>
      <c r="DG24" s="141">
        <f t="shared" si="9"/>
        <v>0</v>
      </c>
      <c r="DH24" s="141">
        <f t="shared" si="9"/>
        <v>0</v>
      </c>
      <c r="DI24" s="141">
        <f t="shared" si="9"/>
        <v>0</v>
      </c>
      <c r="DJ24" s="141">
        <f t="shared" si="9"/>
        <v>0.73637200000000003</v>
      </c>
      <c r="DK24" s="141">
        <f t="shared" si="9"/>
        <v>3.9916160000000001</v>
      </c>
      <c r="DL24" s="141">
        <f t="shared" si="9"/>
        <v>2.5836480000000002</v>
      </c>
      <c r="DM24" s="141">
        <f t="shared" si="9"/>
        <v>591.02730699999995</v>
      </c>
      <c r="DN24" s="141">
        <f t="shared" si="9"/>
        <v>2.9955999999999996</v>
      </c>
      <c r="DO24" s="141">
        <f t="shared" si="9"/>
        <v>0</v>
      </c>
      <c r="DP24" s="141">
        <f t="shared" ref="DP24:EE35" si="13">+AW24*DP$3</f>
        <v>1.067885</v>
      </c>
      <c r="DQ24" s="141">
        <f t="shared" si="10"/>
        <v>0.12075499999999999</v>
      </c>
      <c r="DR24" s="141">
        <f t="shared" si="10"/>
        <v>0.12302500000000001</v>
      </c>
      <c r="DS24" s="141">
        <f t="shared" si="10"/>
        <v>2.54419</v>
      </c>
      <c r="DT24" s="141">
        <f t="shared" si="10"/>
        <v>5.0038520000000002</v>
      </c>
      <c r="DU24" s="141">
        <f t="shared" si="10"/>
        <v>0.11573899999999999</v>
      </c>
      <c r="DV24" s="141">
        <f t="shared" si="10"/>
        <v>7.3980000000000004E-2</v>
      </c>
      <c r="DW24" s="141">
        <f t="shared" si="10"/>
        <v>0</v>
      </c>
      <c r="DX24" s="141">
        <f t="shared" si="10"/>
        <v>0</v>
      </c>
      <c r="DY24" s="141">
        <f t="shared" si="10"/>
        <v>12.220899000000003</v>
      </c>
      <c r="DZ24" s="141">
        <f t="shared" si="10"/>
        <v>6.2475300000000002</v>
      </c>
      <c r="EA24" s="141">
        <f t="shared" si="10"/>
        <v>2.5999999999999998E-4</v>
      </c>
      <c r="EB24" s="141">
        <f t="shared" si="10"/>
        <v>3.8180510000000001</v>
      </c>
      <c r="EC24" s="141">
        <f t="shared" si="10"/>
        <v>5.1090000000000003E-2</v>
      </c>
      <c r="ED24" s="141">
        <f t="shared" si="10"/>
        <v>7.5750000000000012E-2</v>
      </c>
      <c r="EE24" s="141">
        <f t="shared" si="10"/>
        <v>4.0690160000000004</v>
      </c>
      <c r="EF24" s="141">
        <f t="shared" ref="EF24:EF35" si="14">+BM24*EF$3</f>
        <v>4.6799999999999999E-4</v>
      </c>
      <c r="EG24" s="141">
        <f t="shared" si="7"/>
        <v>0.37834800000000007</v>
      </c>
      <c r="EH24" s="141">
        <f t="shared" si="7"/>
        <v>2.2720809999999996</v>
      </c>
      <c r="EI24" s="141">
        <f t="shared" si="7"/>
        <v>1.8349599999999997</v>
      </c>
      <c r="EJ24" s="141">
        <f t="shared" si="7"/>
        <v>0</v>
      </c>
      <c r="EK24" s="141">
        <f t="shared" si="7"/>
        <v>0</v>
      </c>
      <c r="EL24" s="158">
        <f t="shared" si="3"/>
        <v>1219.4945779999996</v>
      </c>
      <c r="EM24" s="159">
        <f t="shared" si="4"/>
        <v>3.8306046410732924E-4</v>
      </c>
      <c r="EN24" s="152">
        <f t="shared" si="5"/>
        <v>3.147224773105816E-4</v>
      </c>
      <c r="EQ24" s="160">
        <f t="shared" si="6"/>
        <v>2.9999999999999997E-4</v>
      </c>
      <c r="ER24" t="s">
        <v>30</v>
      </c>
    </row>
    <row r="25" spans="1:148">
      <c r="A25" t="s">
        <v>31</v>
      </c>
      <c r="B25" s="141">
        <v>74.790000000000006</v>
      </c>
      <c r="C25" s="141">
        <v>1106.48</v>
      </c>
      <c r="D25" s="141">
        <v>154.94999999999999</v>
      </c>
      <c r="E25" s="141">
        <v>1112.3</v>
      </c>
      <c r="F25" s="141"/>
      <c r="G25" s="141">
        <v>13936.01</v>
      </c>
      <c r="H25" s="141"/>
      <c r="I25" s="141">
        <v>12.04</v>
      </c>
      <c r="J25" s="141">
        <v>315.1699999999999</v>
      </c>
      <c r="K25" s="141">
        <v>367.04000000000008</v>
      </c>
      <c r="L25" s="141">
        <v>-0.04</v>
      </c>
      <c r="M25" s="141">
        <v>1253.4299999999998</v>
      </c>
      <c r="N25" s="141">
        <v>172.11999999999995</v>
      </c>
      <c r="O25" s="141"/>
      <c r="P25" s="141">
        <v>0.64</v>
      </c>
      <c r="Q25" s="141"/>
      <c r="R25" s="141">
        <v>150.05000000000001</v>
      </c>
      <c r="S25" s="141"/>
      <c r="T25" s="141">
        <v>2.9999999999999916E-2</v>
      </c>
      <c r="U25" s="141">
        <v>369.42</v>
      </c>
      <c r="V25" s="141">
        <v>248.6</v>
      </c>
      <c r="W25" s="141">
        <v>69.599999999999994</v>
      </c>
      <c r="X25" s="141"/>
      <c r="Y25" s="141"/>
      <c r="Z25" s="141">
        <v>98.100000000000023</v>
      </c>
      <c r="AA25" s="141"/>
      <c r="AB25" s="141">
        <v>21.560000000000002</v>
      </c>
      <c r="AC25" s="141"/>
      <c r="AD25" s="141"/>
      <c r="AE25" s="141"/>
      <c r="AF25" s="141"/>
      <c r="AG25" s="141"/>
      <c r="AH25" s="141"/>
      <c r="AI25" s="141"/>
      <c r="AJ25" s="141">
        <v>322.60999999999996</v>
      </c>
      <c r="AK25" s="141">
        <v>491.57000000000011</v>
      </c>
      <c r="AL25" s="141">
        <v>19.53</v>
      </c>
      <c r="AM25" s="141">
        <v>59.169999999999995</v>
      </c>
      <c r="AN25" s="141"/>
      <c r="AO25" s="141"/>
      <c r="AP25" s="141"/>
      <c r="AQ25" s="141">
        <v>6.9499999999999993</v>
      </c>
      <c r="AR25" s="141">
        <v>21.47</v>
      </c>
      <c r="AS25" s="141">
        <v>8.4600000000000009</v>
      </c>
      <c r="AT25" s="141">
        <v>14959.56</v>
      </c>
      <c r="AU25" s="141">
        <v>784.27999999999986</v>
      </c>
      <c r="AV25" s="141"/>
      <c r="AW25" s="141">
        <v>132.38999999999999</v>
      </c>
      <c r="AX25" s="141">
        <v>175.42</v>
      </c>
      <c r="AY25" s="141">
        <v>169.32999999999998</v>
      </c>
      <c r="AZ25" s="141">
        <v>387.71000000000004</v>
      </c>
      <c r="BA25" s="141">
        <v>297.33</v>
      </c>
      <c r="BB25" s="141">
        <v>3.4100000000000006</v>
      </c>
      <c r="BC25" s="141">
        <v>9.5399999999999991</v>
      </c>
      <c r="BD25" s="141"/>
      <c r="BE25" s="141"/>
      <c r="BF25" s="141">
        <v>509.55000000000007</v>
      </c>
      <c r="BG25" s="141">
        <v>428.73</v>
      </c>
      <c r="BH25" s="141">
        <v>0.28000000000000003</v>
      </c>
      <c r="BI25" s="141">
        <v>399.51999999999992</v>
      </c>
      <c r="BJ25" s="141">
        <v>31.91</v>
      </c>
      <c r="BK25" s="141">
        <v>36.150000000000006</v>
      </c>
      <c r="BL25" s="141">
        <v>467.87</v>
      </c>
      <c r="BM25" s="141">
        <v>0.33999999999999997</v>
      </c>
      <c r="BN25" s="141">
        <v>77.740000000000023</v>
      </c>
      <c r="BO25" s="141">
        <v>308.64999999999998</v>
      </c>
      <c r="BP25" s="141">
        <v>1159.6799999999998</v>
      </c>
      <c r="BQ25" s="141"/>
      <c r="BR25" s="141"/>
      <c r="BS25" s="141">
        <v>40731.439999999995</v>
      </c>
      <c r="BT25" t="s">
        <v>31</v>
      </c>
      <c r="BU25" s="141">
        <f t="shared" ref="BU25:CF35" si="15">+B25*BU$3</f>
        <v>7.4790000000000009E-2</v>
      </c>
      <c r="BV25" s="141">
        <f t="shared" si="15"/>
        <v>17.924976000000001</v>
      </c>
      <c r="BW25" s="141">
        <f t="shared" si="15"/>
        <v>0.49584</v>
      </c>
      <c r="BX25" s="141">
        <f t="shared" si="15"/>
        <v>32.145469999999996</v>
      </c>
      <c r="BY25" s="141">
        <f t="shared" si="15"/>
        <v>0</v>
      </c>
      <c r="BZ25" s="141">
        <f t="shared" si="15"/>
        <v>547.68519300000003</v>
      </c>
      <c r="CA25" s="141">
        <f t="shared" si="15"/>
        <v>0</v>
      </c>
      <c r="CB25" s="141">
        <f t="shared" si="15"/>
        <v>4.0935999999999993E-2</v>
      </c>
      <c r="CC25" s="141">
        <f t="shared" si="15"/>
        <v>1.1346119999999995</v>
      </c>
      <c r="CD25" s="141">
        <f t="shared" si="15"/>
        <v>0.47715200000000008</v>
      </c>
      <c r="CE25" s="141">
        <f t="shared" si="15"/>
        <v>-8.8400000000000013E-4</v>
      </c>
      <c r="CF25" s="141">
        <f t="shared" si="15"/>
        <v>20.806937999999999</v>
      </c>
      <c r="CG25" s="141">
        <f t="shared" si="11"/>
        <v>0.46472399999999986</v>
      </c>
      <c r="CH25" s="141">
        <f t="shared" si="11"/>
        <v>0</v>
      </c>
      <c r="CI25" s="141">
        <f t="shared" si="11"/>
        <v>2.0480000000000003E-3</v>
      </c>
      <c r="CJ25" s="141">
        <f t="shared" si="11"/>
        <v>0</v>
      </c>
      <c r="CK25" s="141">
        <f t="shared" si="11"/>
        <v>0.15005000000000002</v>
      </c>
      <c r="CL25" s="141">
        <f t="shared" si="11"/>
        <v>0</v>
      </c>
      <c r="CM25" s="141">
        <f t="shared" si="11"/>
        <v>7.7999999999999782E-5</v>
      </c>
      <c r="CN25" s="141">
        <f t="shared" si="11"/>
        <v>0.73884000000000005</v>
      </c>
      <c r="CO25" s="141">
        <f t="shared" si="11"/>
        <v>6.4884599999999999</v>
      </c>
      <c r="CP25" s="141">
        <f t="shared" si="11"/>
        <v>0.51503999999999994</v>
      </c>
      <c r="CQ25" s="141">
        <f t="shared" si="11"/>
        <v>0</v>
      </c>
      <c r="CR25" s="141">
        <f t="shared" si="11"/>
        <v>0</v>
      </c>
      <c r="CS25" s="141">
        <f t="shared" si="11"/>
        <v>0.5297400000000001</v>
      </c>
      <c r="CT25" s="141">
        <f t="shared" si="11"/>
        <v>0</v>
      </c>
      <c r="CU25" s="141">
        <f t="shared" si="11"/>
        <v>4.3120000000000006E-2</v>
      </c>
      <c r="CV25" s="141">
        <f t="shared" si="11"/>
        <v>0</v>
      </c>
      <c r="CW25" s="141">
        <f t="shared" ref="CW25:CY35" si="16">+AD25*CW$3</f>
        <v>0</v>
      </c>
      <c r="CX25" s="141">
        <f t="shared" si="16"/>
        <v>0</v>
      </c>
      <c r="CY25" s="141">
        <f t="shared" si="16"/>
        <v>0</v>
      </c>
      <c r="CZ25" s="141">
        <f t="shared" si="12"/>
        <v>0</v>
      </c>
      <c r="DA25" s="141">
        <f t="shared" si="12"/>
        <v>0</v>
      </c>
      <c r="DB25" s="141">
        <f t="shared" si="12"/>
        <v>0</v>
      </c>
      <c r="DC25" s="141">
        <f t="shared" si="12"/>
        <v>2.0969649999999995</v>
      </c>
      <c r="DD25" s="141">
        <f t="shared" si="12"/>
        <v>5.5547410000000008</v>
      </c>
      <c r="DE25" s="141">
        <f t="shared" si="12"/>
        <v>7.2261000000000006E-2</v>
      </c>
      <c r="DF25" s="141">
        <f t="shared" si="12"/>
        <v>0.15384199999999998</v>
      </c>
      <c r="DG25" s="141">
        <f t="shared" si="12"/>
        <v>0</v>
      </c>
      <c r="DH25" s="141">
        <f t="shared" si="12"/>
        <v>0</v>
      </c>
      <c r="DI25" s="141">
        <f t="shared" si="12"/>
        <v>0</v>
      </c>
      <c r="DJ25" s="141">
        <f t="shared" si="12"/>
        <v>0.25297999999999998</v>
      </c>
      <c r="DK25" s="141">
        <f t="shared" si="12"/>
        <v>1.614544</v>
      </c>
      <c r="DL25" s="141">
        <f t="shared" si="12"/>
        <v>0.12182400000000002</v>
      </c>
      <c r="DM25" s="141">
        <f t="shared" si="12"/>
        <v>252.81656399999997</v>
      </c>
      <c r="DN25" s="141">
        <f t="shared" si="12"/>
        <v>1.9606999999999997</v>
      </c>
      <c r="DO25" s="141">
        <f t="shared" si="12"/>
        <v>0</v>
      </c>
      <c r="DP25" s="141">
        <f t="shared" si="13"/>
        <v>1.2047489999999998</v>
      </c>
      <c r="DQ25" s="141">
        <f t="shared" si="13"/>
        <v>8.7709999999999996E-2</v>
      </c>
      <c r="DR25" s="141">
        <f t="shared" si="13"/>
        <v>8.466499999999999E-2</v>
      </c>
      <c r="DS25" s="141">
        <f t="shared" si="13"/>
        <v>7.8317420000000002</v>
      </c>
      <c r="DT25" s="141">
        <f t="shared" si="13"/>
        <v>10.287617999999998</v>
      </c>
      <c r="DU25" s="141">
        <f t="shared" si="13"/>
        <v>0.10468700000000003</v>
      </c>
      <c r="DV25" s="141">
        <f t="shared" si="13"/>
        <v>3.4343999999999993E-2</v>
      </c>
      <c r="DW25" s="141">
        <f t="shared" si="13"/>
        <v>0</v>
      </c>
      <c r="DX25" s="141">
        <f t="shared" si="13"/>
        <v>0</v>
      </c>
      <c r="DY25" s="141">
        <f t="shared" si="13"/>
        <v>8.1018450000000009</v>
      </c>
      <c r="DZ25" s="141">
        <f t="shared" si="13"/>
        <v>3.8585699999999998</v>
      </c>
      <c r="EA25" s="141">
        <f t="shared" si="13"/>
        <v>7.2800000000000002E-4</v>
      </c>
      <c r="EB25" s="141">
        <f t="shared" si="13"/>
        <v>2.4370719999999997</v>
      </c>
      <c r="EC25" s="141">
        <f t="shared" si="13"/>
        <v>1.5955E-2</v>
      </c>
      <c r="ED25" s="141">
        <f t="shared" si="13"/>
        <v>3.6150000000000009E-2</v>
      </c>
      <c r="EE25" s="141">
        <f t="shared" si="13"/>
        <v>2.620072</v>
      </c>
      <c r="EF25" s="141">
        <f t="shared" si="14"/>
        <v>4.0799999999999994E-4</v>
      </c>
      <c r="EG25" s="141">
        <f t="shared" si="7"/>
        <v>0.63746800000000026</v>
      </c>
      <c r="EH25" s="141">
        <f t="shared" si="7"/>
        <v>1.5123849999999999</v>
      </c>
      <c r="EI25" s="141">
        <f t="shared" si="7"/>
        <v>1.1596799999999998</v>
      </c>
      <c r="EJ25" s="141">
        <f t="shared" si="7"/>
        <v>0</v>
      </c>
      <c r="EK25" s="141">
        <f t="shared" si="7"/>
        <v>0</v>
      </c>
      <c r="EL25" s="158">
        <f t="shared" si="3"/>
        <v>934.37739199999976</v>
      </c>
      <c r="EM25" s="159">
        <f t="shared" si="4"/>
        <v>2.9350113062242411E-4</v>
      </c>
      <c r="EN25" s="152">
        <f t="shared" si="5"/>
        <v>2.4114052891938359E-4</v>
      </c>
      <c r="EQ25" s="160">
        <f t="shared" si="6"/>
        <v>2.0000000000000001E-4</v>
      </c>
      <c r="ER25" t="s">
        <v>31</v>
      </c>
    </row>
    <row r="26" spans="1:148">
      <c r="A26" t="s">
        <v>32</v>
      </c>
      <c r="B26" s="141">
        <v>68368.590000000011</v>
      </c>
      <c r="C26" s="141">
        <v>245093.81000000003</v>
      </c>
      <c r="D26" s="141">
        <v>131777.85</v>
      </c>
      <c r="E26" s="141">
        <v>818001.91999999993</v>
      </c>
      <c r="F26" s="141">
        <v>195673.62</v>
      </c>
      <c r="G26" s="141">
        <v>430427.27</v>
      </c>
      <c r="H26" s="141">
        <v>142668.59</v>
      </c>
      <c r="I26" s="141">
        <v>135159.58000000002</v>
      </c>
      <c r="J26" s="141">
        <v>67791.51999999999</v>
      </c>
      <c r="K26" s="141">
        <v>80621.12000000001</v>
      </c>
      <c r="L26" s="141">
        <v>758951.49</v>
      </c>
      <c r="M26" s="141">
        <v>388982.37</v>
      </c>
      <c r="N26" s="141">
        <v>54895.380000000005</v>
      </c>
      <c r="O26" s="141">
        <v>1130241.8800000001</v>
      </c>
      <c r="P26" s="141">
        <v>381292.45</v>
      </c>
      <c r="Q26" s="141">
        <v>283142.05000000005</v>
      </c>
      <c r="R26" s="141">
        <v>115769.15</v>
      </c>
      <c r="S26" s="141">
        <v>426570.22</v>
      </c>
      <c r="T26" s="141">
        <v>107464.23000000001</v>
      </c>
      <c r="U26" s="141">
        <v>322843.61999999994</v>
      </c>
      <c r="V26" s="141">
        <v>220880.86999999997</v>
      </c>
      <c r="W26" s="141">
        <v>87336.18</v>
      </c>
      <c r="X26" s="141">
        <v>100276.29</v>
      </c>
      <c r="Y26" s="141">
        <v>13988.54</v>
      </c>
      <c r="Z26" s="141">
        <v>33961.24</v>
      </c>
      <c r="AA26" s="141"/>
      <c r="AB26" s="141">
        <v>33728.28</v>
      </c>
      <c r="AC26" s="141">
        <v>373647.9</v>
      </c>
      <c r="AD26" s="141">
        <v>126480.13</v>
      </c>
      <c r="AE26" s="141">
        <v>87143.19</v>
      </c>
      <c r="AF26" s="141">
        <v>5284.2000000000007</v>
      </c>
      <c r="AG26" s="141">
        <v>1436275.4900000005</v>
      </c>
      <c r="AH26" s="141">
        <v>138626.68000000002</v>
      </c>
      <c r="AI26" s="141">
        <v>336717.06</v>
      </c>
      <c r="AJ26" s="141">
        <v>74143.759999999995</v>
      </c>
      <c r="AK26" s="141">
        <v>151553.24000000002</v>
      </c>
      <c r="AL26" s="141">
        <v>7949.6200000000008</v>
      </c>
      <c r="AM26" s="141">
        <v>16418.490000000002</v>
      </c>
      <c r="AN26" s="141"/>
      <c r="AO26" s="141"/>
      <c r="AP26" s="141">
        <v>94.42</v>
      </c>
      <c r="AQ26" s="141">
        <v>3865.57</v>
      </c>
      <c r="AR26" s="141">
        <v>857537.70999999985</v>
      </c>
      <c r="AS26" s="141">
        <v>629922.29999999993</v>
      </c>
      <c r="AT26" s="141">
        <v>206827.94</v>
      </c>
      <c r="AU26" s="141">
        <v>171264</v>
      </c>
      <c r="AV26" s="141">
        <v>130311.93999999999</v>
      </c>
      <c r="AW26" s="141">
        <v>135922.84000000003</v>
      </c>
      <c r="AX26" s="141">
        <v>52483.489999999991</v>
      </c>
      <c r="AY26" s="141">
        <v>35902.229999999996</v>
      </c>
      <c r="AZ26" s="141">
        <v>179702.15</v>
      </c>
      <c r="BA26" s="141">
        <v>462295.72</v>
      </c>
      <c r="BB26" s="141">
        <v>770720.01000000013</v>
      </c>
      <c r="BC26" s="141">
        <v>179015.38999999998</v>
      </c>
      <c r="BD26" s="141">
        <v>530247.77</v>
      </c>
      <c r="BE26" s="141">
        <v>504584.1100000001</v>
      </c>
      <c r="BF26" s="141">
        <v>110966.69</v>
      </c>
      <c r="BG26" s="141">
        <v>99599.92</v>
      </c>
      <c r="BH26" s="141">
        <v>129487.68000000002</v>
      </c>
      <c r="BI26" s="141">
        <v>87205.48</v>
      </c>
      <c r="BJ26" s="141">
        <v>142916.61999999997</v>
      </c>
      <c r="BK26" s="141">
        <v>394196.42</v>
      </c>
      <c r="BL26" s="141">
        <v>101457.91</v>
      </c>
      <c r="BM26" s="141">
        <v>-136.1700000000003</v>
      </c>
      <c r="BN26" s="141">
        <v>611860.12000000011</v>
      </c>
      <c r="BO26" s="141">
        <v>65822.66</v>
      </c>
      <c r="BP26" s="141">
        <v>306770.00000000006</v>
      </c>
      <c r="BQ26" s="141">
        <v>38651.56</v>
      </c>
      <c r="BR26" s="141">
        <v>90318.65</v>
      </c>
      <c r="BS26" s="141">
        <v>16559963.000000004</v>
      </c>
      <c r="BT26" t="s">
        <v>32</v>
      </c>
      <c r="BU26" s="141">
        <f t="shared" si="15"/>
        <v>68.368590000000012</v>
      </c>
      <c r="BV26" s="141">
        <f t="shared" si="15"/>
        <v>3970.519722</v>
      </c>
      <c r="BW26" s="141">
        <f t="shared" si="15"/>
        <v>421.68912000000006</v>
      </c>
      <c r="BX26" s="141">
        <f t="shared" si="15"/>
        <v>23640.255487999995</v>
      </c>
      <c r="BY26" s="141">
        <f t="shared" si="15"/>
        <v>782.69448</v>
      </c>
      <c r="BZ26" s="141">
        <f t="shared" si="15"/>
        <v>16915.791711000002</v>
      </c>
      <c r="CA26" s="141">
        <f t="shared" si="15"/>
        <v>385.20519300000001</v>
      </c>
      <c r="CB26" s="141">
        <f t="shared" si="15"/>
        <v>459.54257200000001</v>
      </c>
      <c r="CC26" s="141">
        <f t="shared" si="15"/>
        <v>244.04947199999995</v>
      </c>
      <c r="CD26" s="141">
        <f t="shared" si="15"/>
        <v>104.807456</v>
      </c>
      <c r="CE26" s="141">
        <f t="shared" si="15"/>
        <v>16772.827929000003</v>
      </c>
      <c r="CF26" s="141">
        <f t="shared" si="15"/>
        <v>6457.1073420000002</v>
      </c>
      <c r="CG26" s="141">
        <f t="shared" si="11"/>
        <v>148.21752600000002</v>
      </c>
      <c r="CH26" s="141">
        <f t="shared" si="11"/>
        <v>111441.84936800001</v>
      </c>
      <c r="CI26" s="141">
        <f t="shared" si="11"/>
        <v>1220.1358400000001</v>
      </c>
      <c r="CJ26" s="141">
        <f t="shared" si="11"/>
        <v>1953.6801450000003</v>
      </c>
      <c r="CK26" s="141">
        <f t="shared" si="11"/>
        <v>115.76915</v>
      </c>
      <c r="CL26" s="141">
        <f t="shared" si="11"/>
        <v>6611.8384099999994</v>
      </c>
      <c r="CM26" s="141">
        <f t="shared" si="11"/>
        <v>279.40699799999999</v>
      </c>
      <c r="CN26" s="141">
        <f t="shared" si="11"/>
        <v>645.68723999999986</v>
      </c>
      <c r="CO26" s="141">
        <f t="shared" si="11"/>
        <v>5764.9907069999999</v>
      </c>
      <c r="CP26" s="141">
        <f t="shared" si="11"/>
        <v>646.28773200000001</v>
      </c>
      <c r="CQ26" s="141">
        <f t="shared" si="11"/>
        <v>130.35917699999999</v>
      </c>
      <c r="CR26" s="141">
        <f t="shared" si="11"/>
        <v>76.936970000000002</v>
      </c>
      <c r="CS26" s="141">
        <f t="shared" si="11"/>
        <v>183.39069599999999</v>
      </c>
      <c r="CT26" s="141">
        <f t="shared" si="11"/>
        <v>0</v>
      </c>
      <c r="CU26" s="141">
        <f t="shared" si="11"/>
        <v>67.456559999999996</v>
      </c>
      <c r="CV26" s="141">
        <f t="shared" si="11"/>
        <v>1195.6732800000002</v>
      </c>
      <c r="CW26" s="141">
        <f t="shared" si="16"/>
        <v>834.76885800000002</v>
      </c>
      <c r="CX26" s="141">
        <f t="shared" si="16"/>
        <v>1106.718513</v>
      </c>
      <c r="CY26" s="141">
        <f t="shared" si="16"/>
        <v>17.437860000000001</v>
      </c>
      <c r="CZ26" s="141">
        <f t="shared" si="12"/>
        <v>1436.2754900000004</v>
      </c>
      <c r="DA26" s="141">
        <f t="shared" si="12"/>
        <v>1608.0694880000001</v>
      </c>
      <c r="DB26" s="141">
        <f t="shared" si="12"/>
        <v>370.38876600000003</v>
      </c>
      <c r="DC26" s="141">
        <f t="shared" si="12"/>
        <v>481.93443999999994</v>
      </c>
      <c r="DD26" s="141">
        <f t="shared" si="12"/>
        <v>1712.5516120000002</v>
      </c>
      <c r="DE26" s="141">
        <f t="shared" si="12"/>
        <v>29.413594000000003</v>
      </c>
      <c r="DF26" s="141">
        <f t="shared" si="12"/>
        <v>42.688074</v>
      </c>
      <c r="DG26" s="141">
        <f t="shared" si="12"/>
        <v>0</v>
      </c>
      <c r="DH26" s="141">
        <f t="shared" si="12"/>
        <v>0</v>
      </c>
      <c r="DI26" s="141">
        <f t="shared" si="12"/>
        <v>2.5115720000000001</v>
      </c>
      <c r="DJ26" s="141">
        <f t="shared" si="12"/>
        <v>140.706748</v>
      </c>
      <c r="DK26" s="141">
        <f t="shared" si="12"/>
        <v>64486.835791999991</v>
      </c>
      <c r="DL26" s="141">
        <f t="shared" si="12"/>
        <v>9070.8811199999982</v>
      </c>
      <c r="DM26" s="141">
        <f t="shared" si="12"/>
        <v>3495.3921859999996</v>
      </c>
      <c r="DN26" s="141">
        <f t="shared" si="12"/>
        <v>428.16</v>
      </c>
      <c r="DO26" s="141">
        <f t="shared" si="12"/>
        <v>1224.9322359999999</v>
      </c>
      <c r="DP26" s="141">
        <f t="shared" si="13"/>
        <v>1236.8978440000003</v>
      </c>
      <c r="DQ26" s="141">
        <f t="shared" si="13"/>
        <v>26.241744999999995</v>
      </c>
      <c r="DR26" s="141">
        <f t="shared" si="13"/>
        <v>17.951114999999998</v>
      </c>
      <c r="DS26" s="141">
        <f t="shared" si="13"/>
        <v>3629.9834299999998</v>
      </c>
      <c r="DT26" s="141">
        <f t="shared" si="13"/>
        <v>15995.431911999998</v>
      </c>
      <c r="DU26" s="141">
        <f t="shared" si="13"/>
        <v>23661.104307000005</v>
      </c>
      <c r="DV26" s="141">
        <f t="shared" si="13"/>
        <v>644.45540399999993</v>
      </c>
      <c r="DW26" s="141">
        <f t="shared" si="13"/>
        <v>23702.075319</v>
      </c>
      <c r="DX26" s="141">
        <f t="shared" si="13"/>
        <v>504.58411000000012</v>
      </c>
      <c r="DY26" s="141">
        <f t="shared" si="13"/>
        <v>1764.3703710000002</v>
      </c>
      <c r="DZ26" s="141">
        <f t="shared" si="13"/>
        <v>896.39927999999986</v>
      </c>
      <c r="EA26" s="141">
        <f t="shared" si="13"/>
        <v>336.66796800000003</v>
      </c>
      <c r="EB26" s="141">
        <f t="shared" si="13"/>
        <v>531.95342800000003</v>
      </c>
      <c r="EC26" s="141">
        <f t="shared" si="13"/>
        <v>71.458309999999983</v>
      </c>
      <c r="ED26" s="141">
        <f t="shared" si="13"/>
        <v>394.19641999999999</v>
      </c>
      <c r="EE26" s="141">
        <f t="shared" si="13"/>
        <v>568.16429600000004</v>
      </c>
      <c r="EF26" s="141">
        <f t="shared" si="14"/>
        <v>-0.16340400000000035</v>
      </c>
      <c r="EG26" s="141">
        <f t="shared" si="7"/>
        <v>5017.2529840000016</v>
      </c>
      <c r="EH26" s="141">
        <f t="shared" si="7"/>
        <v>322.53103400000003</v>
      </c>
      <c r="EI26" s="141">
        <f t="shared" si="7"/>
        <v>306.77000000000004</v>
      </c>
      <c r="EJ26" s="141">
        <f t="shared" si="7"/>
        <v>88.89858799999999</v>
      </c>
      <c r="EK26" s="141">
        <f t="shared" si="7"/>
        <v>90.318649999999991</v>
      </c>
      <c r="EL26" s="158">
        <f t="shared" si="3"/>
        <v>367001.748334</v>
      </c>
      <c r="EM26" s="159">
        <f t="shared" si="4"/>
        <v>0.11528043058263056</v>
      </c>
      <c r="EN26" s="152">
        <f t="shared" si="5"/>
        <v>9.4714401766689243E-2</v>
      </c>
      <c r="EQ26" s="160">
        <f t="shared" si="6"/>
        <v>9.4700000000000006E-2</v>
      </c>
      <c r="ER26" t="s">
        <v>32</v>
      </c>
    </row>
    <row r="27" spans="1:148">
      <c r="A27" t="s">
        <v>33</v>
      </c>
      <c r="B27" s="141">
        <v>24656.769999999997</v>
      </c>
      <c r="C27" s="141">
        <v>33443.79</v>
      </c>
      <c r="D27" s="141">
        <v>19577.179999999997</v>
      </c>
      <c r="E27" s="141">
        <v>73281.929999999993</v>
      </c>
      <c r="F27" s="141"/>
      <c r="G27" s="141">
        <v>28859.460000000003</v>
      </c>
      <c r="H27" s="141"/>
      <c r="I27" s="141">
        <v>94.480000000000018</v>
      </c>
      <c r="J27" s="141">
        <v>163879.62000000002</v>
      </c>
      <c r="K27" s="141">
        <v>10998.43</v>
      </c>
      <c r="L27" s="141">
        <v>-0.53</v>
      </c>
      <c r="M27" s="141">
        <v>43049.81</v>
      </c>
      <c r="N27" s="141">
        <v>13351.390000000001</v>
      </c>
      <c r="O27" s="141"/>
      <c r="P27" s="141">
        <v>3.61</v>
      </c>
      <c r="Q27" s="141"/>
      <c r="R27" s="141">
        <v>45248.36</v>
      </c>
      <c r="S27" s="141">
        <v>1404.6999999999998</v>
      </c>
      <c r="T27" s="141">
        <v>1133.71</v>
      </c>
      <c r="U27" s="141">
        <v>116032.02000000002</v>
      </c>
      <c r="V27" s="141">
        <v>79467.26999999999</v>
      </c>
      <c r="W27" s="141">
        <v>34908.39</v>
      </c>
      <c r="X27" s="141"/>
      <c r="Y27" s="141"/>
      <c r="Z27" s="141">
        <v>2148.3100000000004</v>
      </c>
      <c r="AA27" s="141"/>
      <c r="AB27" s="141">
        <v>670.38</v>
      </c>
      <c r="AC27" s="141"/>
      <c r="AD27" s="141"/>
      <c r="AE27" s="141"/>
      <c r="AF27" s="141"/>
      <c r="AG27" s="141"/>
      <c r="AH27" s="141"/>
      <c r="AI27" s="141"/>
      <c r="AJ27" s="141">
        <v>9532.239999999998</v>
      </c>
      <c r="AK27" s="141">
        <v>16088.210000000003</v>
      </c>
      <c r="AL27" s="141">
        <v>911.92000000000007</v>
      </c>
      <c r="AM27" s="141">
        <v>2456.96</v>
      </c>
      <c r="AN27" s="141"/>
      <c r="AO27" s="141"/>
      <c r="AP27" s="141"/>
      <c r="AQ27" s="141">
        <v>114832.78000000001</v>
      </c>
      <c r="AR27" s="141">
        <v>1856.83</v>
      </c>
      <c r="AS27" s="141">
        <v>387.85000000000008</v>
      </c>
      <c r="AT27" s="141">
        <v>11415.14</v>
      </c>
      <c r="AU27" s="141">
        <v>23460.52</v>
      </c>
      <c r="AV27" s="141"/>
      <c r="AW27" s="141">
        <v>2635.3900000000003</v>
      </c>
      <c r="AX27" s="141">
        <v>5147.05</v>
      </c>
      <c r="AY27" s="141">
        <v>4840.24</v>
      </c>
      <c r="AZ27" s="141">
        <v>71047.91</v>
      </c>
      <c r="BA27" s="141">
        <v>110963.01000000001</v>
      </c>
      <c r="BB27" s="141">
        <v>92.58</v>
      </c>
      <c r="BC27" s="141">
        <v>355.87</v>
      </c>
      <c r="BD27" s="141"/>
      <c r="BE27" s="141"/>
      <c r="BF27" s="141">
        <v>14783.23</v>
      </c>
      <c r="BG27" s="141">
        <v>13936.84</v>
      </c>
      <c r="BH27" s="141">
        <v>3.38</v>
      </c>
      <c r="BI27" s="141">
        <v>11930.589999999998</v>
      </c>
      <c r="BJ27" s="141">
        <v>2987.4800000000005</v>
      </c>
      <c r="BK27" s="141">
        <v>1297.9199999999998</v>
      </c>
      <c r="BL27" s="141">
        <v>13877.55</v>
      </c>
      <c r="BM27" s="141">
        <v>36579.979999999996</v>
      </c>
      <c r="BN27" s="141">
        <v>25596.740000000005</v>
      </c>
      <c r="BO27" s="141">
        <v>8961.8799999999992</v>
      </c>
      <c r="BP27" s="141">
        <v>43367.509999999995</v>
      </c>
      <c r="BQ27" s="141"/>
      <c r="BR27" s="141"/>
      <c r="BS27" s="141">
        <v>1241556.6800000002</v>
      </c>
      <c r="BT27" t="s">
        <v>33</v>
      </c>
      <c r="BU27" s="141">
        <f t="shared" si="15"/>
        <v>24.656769999999998</v>
      </c>
      <c r="BV27" s="141">
        <f t="shared" si="15"/>
        <v>541.78939800000001</v>
      </c>
      <c r="BW27" s="141">
        <f t="shared" si="15"/>
        <v>62.646975999999995</v>
      </c>
      <c r="BX27" s="141">
        <f t="shared" si="15"/>
        <v>2117.8477769999995</v>
      </c>
      <c r="BY27" s="141">
        <f t="shared" si="15"/>
        <v>0</v>
      </c>
      <c r="BZ27" s="141">
        <f t="shared" si="15"/>
        <v>1134.1767780000002</v>
      </c>
      <c r="CA27" s="141">
        <f t="shared" si="15"/>
        <v>0</v>
      </c>
      <c r="CB27" s="141">
        <f t="shared" si="15"/>
        <v>0.32123200000000002</v>
      </c>
      <c r="CC27" s="141">
        <f t="shared" si="15"/>
        <v>589.96663200000012</v>
      </c>
      <c r="CD27" s="141">
        <f t="shared" si="15"/>
        <v>14.297959000000001</v>
      </c>
      <c r="CE27" s="141">
        <f t="shared" si="15"/>
        <v>-1.1713000000000001E-2</v>
      </c>
      <c r="CF27" s="141">
        <f t="shared" si="15"/>
        <v>714.626846</v>
      </c>
      <c r="CG27" s="141">
        <f t="shared" si="11"/>
        <v>36.048753000000005</v>
      </c>
      <c r="CH27" s="141">
        <f t="shared" si="11"/>
        <v>0</v>
      </c>
      <c r="CI27" s="141">
        <f t="shared" si="11"/>
        <v>1.1552E-2</v>
      </c>
      <c r="CJ27" s="141">
        <f t="shared" si="11"/>
        <v>0</v>
      </c>
      <c r="CK27" s="141">
        <f t="shared" si="11"/>
        <v>45.248359999999998</v>
      </c>
      <c r="CL27" s="141">
        <f t="shared" si="11"/>
        <v>21.772849999999998</v>
      </c>
      <c r="CM27" s="141">
        <f t="shared" si="11"/>
        <v>2.9476459999999998</v>
      </c>
      <c r="CN27" s="141">
        <f t="shared" si="11"/>
        <v>232.06404000000003</v>
      </c>
      <c r="CO27" s="141">
        <f t="shared" si="11"/>
        <v>2074.0957469999998</v>
      </c>
      <c r="CP27" s="141">
        <f t="shared" si="11"/>
        <v>258.32208600000001</v>
      </c>
      <c r="CQ27" s="141">
        <f t="shared" si="11"/>
        <v>0</v>
      </c>
      <c r="CR27" s="141">
        <f t="shared" si="11"/>
        <v>0</v>
      </c>
      <c r="CS27" s="141">
        <f t="shared" si="11"/>
        <v>11.600874000000003</v>
      </c>
      <c r="CT27" s="141">
        <f t="shared" si="11"/>
        <v>0</v>
      </c>
      <c r="CU27" s="141">
        <f t="shared" si="11"/>
        <v>1.34076</v>
      </c>
      <c r="CV27" s="141">
        <f t="shared" si="11"/>
        <v>0</v>
      </c>
      <c r="CW27" s="141">
        <f t="shared" si="16"/>
        <v>0</v>
      </c>
      <c r="CX27" s="141">
        <f t="shared" si="16"/>
        <v>0</v>
      </c>
      <c r="CY27" s="141">
        <f t="shared" si="16"/>
        <v>0</v>
      </c>
      <c r="CZ27" s="141">
        <f t="shared" si="12"/>
        <v>0</v>
      </c>
      <c r="DA27" s="141">
        <f t="shared" si="12"/>
        <v>0</v>
      </c>
      <c r="DB27" s="141">
        <f t="shared" si="12"/>
        <v>0</v>
      </c>
      <c r="DC27" s="141">
        <f t="shared" si="12"/>
        <v>61.959559999999982</v>
      </c>
      <c r="DD27" s="141">
        <f t="shared" si="12"/>
        <v>181.79677300000003</v>
      </c>
      <c r="DE27" s="141">
        <f t="shared" si="12"/>
        <v>3.3741040000000004</v>
      </c>
      <c r="DF27" s="141">
        <f t="shared" si="12"/>
        <v>6.388096</v>
      </c>
      <c r="DG27" s="141">
        <f t="shared" si="12"/>
        <v>0</v>
      </c>
      <c r="DH27" s="141">
        <f t="shared" si="12"/>
        <v>0</v>
      </c>
      <c r="DI27" s="141">
        <f t="shared" si="12"/>
        <v>0</v>
      </c>
      <c r="DJ27" s="141">
        <f t="shared" si="12"/>
        <v>4179.9131920000009</v>
      </c>
      <c r="DK27" s="141">
        <f t="shared" si="12"/>
        <v>139.63361599999999</v>
      </c>
      <c r="DL27" s="141">
        <f t="shared" si="12"/>
        <v>5.5850400000000011</v>
      </c>
      <c r="DM27" s="141">
        <f t="shared" si="12"/>
        <v>192.91586599999997</v>
      </c>
      <c r="DN27" s="141">
        <f t="shared" si="12"/>
        <v>58.651299999999999</v>
      </c>
      <c r="DO27" s="141">
        <f t="shared" si="12"/>
        <v>0</v>
      </c>
      <c r="DP27" s="141">
        <f t="shared" si="13"/>
        <v>23.982049000000004</v>
      </c>
      <c r="DQ27" s="141">
        <f t="shared" si="13"/>
        <v>2.5735250000000001</v>
      </c>
      <c r="DR27" s="141">
        <f t="shared" si="13"/>
        <v>2.4201199999999998</v>
      </c>
      <c r="DS27" s="141">
        <f t="shared" si="13"/>
        <v>1435.167782</v>
      </c>
      <c r="DT27" s="141">
        <f t="shared" si="13"/>
        <v>3839.320146</v>
      </c>
      <c r="DU27" s="141">
        <f t="shared" si="13"/>
        <v>2.842206</v>
      </c>
      <c r="DV27" s="141">
        <f t="shared" si="13"/>
        <v>1.2811319999999999</v>
      </c>
      <c r="DW27" s="141">
        <f t="shared" si="13"/>
        <v>0</v>
      </c>
      <c r="DX27" s="141">
        <f t="shared" si="13"/>
        <v>0</v>
      </c>
      <c r="DY27" s="141">
        <f t="shared" si="13"/>
        <v>235.05335700000001</v>
      </c>
      <c r="DZ27" s="141">
        <f t="shared" si="13"/>
        <v>125.43155999999999</v>
      </c>
      <c r="EA27" s="141">
        <f t="shared" si="13"/>
        <v>8.7879999999999989E-3</v>
      </c>
      <c r="EB27" s="141">
        <f t="shared" si="13"/>
        <v>72.77659899999999</v>
      </c>
      <c r="EC27" s="141">
        <f t="shared" si="13"/>
        <v>1.4937400000000003</v>
      </c>
      <c r="ED27" s="141">
        <f t="shared" si="13"/>
        <v>1.29792</v>
      </c>
      <c r="EE27" s="141">
        <f t="shared" si="13"/>
        <v>77.714279999999988</v>
      </c>
      <c r="EF27" s="141">
        <f t="shared" si="14"/>
        <v>43.89597599999999</v>
      </c>
      <c r="EG27" s="141">
        <f t="shared" si="7"/>
        <v>209.89326800000006</v>
      </c>
      <c r="EH27" s="141">
        <f t="shared" si="7"/>
        <v>43.913211999999994</v>
      </c>
      <c r="EI27" s="141">
        <f t="shared" si="7"/>
        <v>43.367509999999996</v>
      </c>
      <c r="EJ27" s="141">
        <f t="shared" si="7"/>
        <v>0</v>
      </c>
      <c r="EK27" s="141">
        <f t="shared" si="7"/>
        <v>0</v>
      </c>
      <c r="EL27" s="158">
        <f t="shared" si="3"/>
        <v>18876.422040000005</v>
      </c>
      <c r="EM27" s="159">
        <f t="shared" si="4"/>
        <v>5.9293506652460274E-3</v>
      </c>
      <c r="EN27" s="152">
        <f t="shared" si="5"/>
        <v>4.8715545065661347E-3</v>
      </c>
      <c r="EQ27" s="160">
        <f t="shared" si="6"/>
        <v>4.8999999999999998E-3</v>
      </c>
      <c r="ER27" t="s">
        <v>33</v>
      </c>
    </row>
    <row r="28" spans="1:148">
      <c r="A28" t="s">
        <v>34</v>
      </c>
      <c r="B28" s="141">
        <v>2389.02</v>
      </c>
      <c r="C28" s="141">
        <v>974.56</v>
      </c>
      <c r="D28" s="141">
        <v>61667.22</v>
      </c>
      <c r="E28" s="141">
        <v>1420820.46</v>
      </c>
      <c r="F28" s="141">
        <v>66209.440000000002</v>
      </c>
      <c r="G28" s="141">
        <v>2506.13</v>
      </c>
      <c r="H28" s="141">
        <v>572.71</v>
      </c>
      <c r="I28" s="141">
        <v>1.1400000000000006</v>
      </c>
      <c r="J28" s="141"/>
      <c r="K28" s="141">
        <v>73232.92</v>
      </c>
      <c r="L28" s="141"/>
      <c r="M28" s="141">
        <v>142315.30000000002</v>
      </c>
      <c r="N28" s="141">
        <v>988.36</v>
      </c>
      <c r="O28" s="141"/>
      <c r="P28" s="141">
        <v>8.09</v>
      </c>
      <c r="Q28" s="141"/>
      <c r="R28" s="141">
        <v>3700.29</v>
      </c>
      <c r="S28" s="141">
        <v>87343.23</v>
      </c>
      <c r="T28" s="141">
        <v>94.06</v>
      </c>
      <c r="U28" s="141">
        <v>11238.79</v>
      </c>
      <c r="V28" s="141">
        <v>7680.02</v>
      </c>
      <c r="W28" s="141">
        <v>2744.62</v>
      </c>
      <c r="X28" s="141"/>
      <c r="Y28" s="141"/>
      <c r="Z28" s="141"/>
      <c r="AA28" s="141"/>
      <c r="AB28" s="141">
        <v>2522.73</v>
      </c>
      <c r="AC28" s="141"/>
      <c r="AD28" s="141"/>
      <c r="AE28" s="141"/>
      <c r="AF28" s="141"/>
      <c r="AG28" s="141">
        <v>42100.45</v>
      </c>
      <c r="AH28" s="141"/>
      <c r="AI28" s="141"/>
      <c r="AJ28" s="141">
        <v>1491.7999999999997</v>
      </c>
      <c r="AK28" s="141">
        <v>15217.430000000002</v>
      </c>
      <c r="AL28" s="141">
        <v>625.59</v>
      </c>
      <c r="AM28" s="141"/>
      <c r="AN28" s="141"/>
      <c r="AO28" s="141"/>
      <c r="AP28" s="141"/>
      <c r="AQ28" s="141">
        <v>139.16</v>
      </c>
      <c r="AR28" s="141">
        <v>356.45</v>
      </c>
      <c r="AS28" s="141">
        <v>108.82999999999998</v>
      </c>
      <c r="AT28" s="141">
        <v>31820.490000000005</v>
      </c>
      <c r="AU28" s="141">
        <v>32.11</v>
      </c>
      <c r="AV28" s="141">
        <v>5409.82</v>
      </c>
      <c r="AW28" s="141">
        <v>2601.9599999999996</v>
      </c>
      <c r="AX28" s="141">
        <v>2136.9499999999998</v>
      </c>
      <c r="AY28" s="141">
        <v>1.88</v>
      </c>
      <c r="AZ28" s="141">
        <v>6498.1299999999992</v>
      </c>
      <c r="BA28" s="141">
        <v>4254.12</v>
      </c>
      <c r="BB28" s="141"/>
      <c r="BC28" s="141">
        <v>96518.41</v>
      </c>
      <c r="BD28" s="141"/>
      <c r="BE28" s="141"/>
      <c r="BF28" s="141">
        <v>33.83</v>
      </c>
      <c r="BG28" s="141">
        <v>25.58</v>
      </c>
      <c r="BH28" s="141"/>
      <c r="BI28" s="141"/>
      <c r="BJ28" s="141">
        <v>9.2899999999999991</v>
      </c>
      <c r="BK28" s="141"/>
      <c r="BL28" s="141"/>
      <c r="BM28" s="141">
        <v>0.25</v>
      </c>
      <c r="BN28" s="141">
        <v>2474.2800000000002</v>
      </c>
      <c r="BO28" s="141"/>
      <c r="BP28" s="141">
        <v>662.2299999999999</v>
      </c>
      <c r="BQ28" s="141">
        <v>9069.9500000000007</v>
      </c>
      <c r="BR28" s="141"/>
      <c r="BS28" s="141">
        <v>2108598.08</v>
      </c>
      <c r="BT28" t="s">
        <v>34</v>
      </c>
      <c r="BU28" s="141">
        <f t="shared" si="15"/>
        <v>2.3890199999999999</v>
      </c>
      <c r="BV28" s="141">
        <f t="shared" si="15"/>
        <v>15.787871999999998</v>
      </c>
      <c r="BW28" s="141">
        <f t="shared" si="15"/>
        <v>197.335104</v>
      </c>
      <c r="BX28" s="141">
        <f t="shared" si="15"/>
        <v>41061.711293999993</v>
      </c>
      <c r="BY28" s="141">
        <f t="shared" si="15"/>
        <v>264.83776</v>
      </c>
      <c r="BZ28" s="141">
        <f t="shared" si="15"/>
        <v>98.490909000000002</v>
      </c>
      <c r="CA28" s="141">
        <f t="shared" si="15"/>
        <v>1.5463170000000002</v>
      </c>
      <c r="CB28" s="141">
        <f t="shared" si="15"/>
        <v>3.8760000000000018E-3</v>
      </c>
      <c r="CC28" s="141">
        <f t="shared" si="15"/>
        <v>0</v>
      </c>
      <c r="CD28" s="141">
        <f t="shared" si="15"/>
        <v>95.202795999999992</v>
      </c>
      <c r="CE28" s="141">
        <f t="shared" si="15"/>
        <v>0</v>
      </c>
      <c r="CF28" s="141">
        <f t="shared" si="15"/>
        <v>2362.4339800000002</v>
      </c>
      <c r="CG28" s="141">
        <f t="shared" si="11"/>
        <v>2.6685720000000002</v>
      </c>
      <c r="CH28" s="141">
        <f t="shared" si="11"/>
        <v>0</v>
      </c>
      <c r="CI28" s="141">
        <f t="shared" si="11"/>
        <v>2.5888000000000001E-2</v>
      </c>
      <c r="CJ28" s="141">
        <f t="shared" si="11"/>
        <v>0</v>
      </c>
      <c r="CK28" s="141">
        <f t="shared" si="11"/>
        <v>3.7002899999999999</v>
      </c>
      <c r="CL28" s="141">
        <f t="shared" si="11"/>
        <v>1353.8200649999999</v>
      </c>
      <c r="CM28" s="141">
        <f t="shared" si="11"/>
        <v>0.244556</v>
      </c>
      <c r="CN28" s="141">
        <f t="shared" si="11"/>
        <v>22.477580000000003</v>
      </c>
      <c r="CO28" s="141">
        <f t="shared" si="11"/>
        <v>200.44852200000003</v>
      </c>
      <c r="CP28" s="141">
        <f t="shared" si="11"/>
        <v>20.310188</v>
      </c>
      <c r="CQ28" s="141">
        <f t="shared" si="11"/>
        <v>0</v>
      </c>
      <c r="CR28" s="141">
        <f t="shared" si="11"/>
        <v>0</v>
      </c>
      <c r="CS28" s="141">
        <f t="shared" si="11"/>
        <v>0</v>
      </c>
      <c r="CT28" s="141">
        <f t="shared" si="11"/>
        <v>0</v>
      </c>
      <c r="CU28" s="141">
        <f t="shared" si="11"/>
        <v>5.0454600000000003</v>
      </c>
      <c r="CV28" s="141">
        <f t="shared" si="11"/>
        <v>0</v>
      </c>
      <c r="CW28" s="141">
        <f t="shared" si="16"/>
        <v>0</v>
      </c>
      <c r="CX28" s="141">
        <f t="shared" si="16"/>
        <v>0</v>
      </c>
      <c r="CY28" s="141">
        <f t="shared" si="16"/>
        <v>0</v>
      </c>
      <c r="CZ28" s="141">
        <f t="shared" si="12"/>
        <v>42.100449999999995</v>
      </c>
      <c r="DA28" s="141">
        <f t="shared" si="12"/>
        <v>0</v>
      </c>
      <c r="DB28" s="141">
        <f t="shared" si="12"/>
        <v>0</v>
      </c>
      <c r="DC28" s="141">
        <f t="shared" si="12"/>
        <v>9.6966999999999981</v>
      </c>
      <c r="DD28" s="141">
        <f t="shared" si="12"/>
        <v>171.95695900000001</v>
      </c>
      <c r="DE28" s="141">
        <f t="shared" si="12"/>
        <v>2.314683</v>
      </c>
      <c r="DF28" s="141">
        <f t="shared" si="12"/>
        <v>0</v>
      </c>
      <c r="DG28" s="141">
        <f t="shared" si="12"/>
        <v>0</v>
      </c>
      <c r="DH28" s="141">
        <f t="shared" si="12"/>
        <v>0</v>
      </c>
      <c r="DI28" s="141">
        <f t="shared" si="12"/>
        <v>0</v>
      </c>
      <c r="DJ28" s="141">
        <f t="shared" si="12"/>
        <v>5.0654240000000001</v>
      </c>
      <c r="DK28" s="141">
        <f t="shared" si="12"/>
        <v>26.805040000000002</v>
      </c>
      <c r="DL28" s="141">
        <f t="shared" si="12"/>
        <v>1.5671519999999997</v>
      </c>
      <c r="DM28" s="141">
        <f t="shared" si="12"/>
        <v>537.76628100000005</v>
      </c>
      <c r="DN28" s="141">
        <f t="shared" si="12"/>
        <v>8.0274999999999999E-2</v>
      </c>
      <c r="DO28" s="141">
        <f t="shared" si="12"/>
        <v>50.852308000000001</v>
      </c>
      <c r="DP28" s="141">
        <f t="shared" si="13"/>
        <v>23.677835999999996</v>
      </c>
      <c r="DQ28" s="141">
        <f t="shared" si="13"/>
        <v>1.0684749999999998</v>
      </c>
      <c r="DR28" s="141">
        <f t="shared" si="13"/>
        <v>9.3999999999999997E-4</v>
      </c>
      <c r="DS28" s="141">
        <f t="shared" si="13"/>
        <v>131.26222599999997</v>
      </c>
      <c r="DT28" s="141">
        <f t="shared" si="13"/>
        <v>147.19255199999998</v>
      </c>
      <c r="DU28" s="141">
        <f t="shared" si="13"/>
        <v>0</v>
      </c>
      <c r="DV28" s="141">
        <f t="shared" si="13"/>
        <v>347.46627599999999</v>
      </c>
      <c r="DW28" s="141">
        <f t="shared" si="13"/>
        <v>0</v>
      </c>
      <c r="DX28" s="141">
        <f t="shared" si="13"/>
        <v>0</v>
      </c>
      <c r="DY28" s="141">
        <f t="shared" si="13"/>
        <v>0.53789699999999996</v>
      </c>
      <c r="DZ28" s="141">
        <f t="shared" si="13"/>
        <v>0.23021999999999998</v>
      </c>
      <c r="EA28" s="141">
        <f t="shared" si="13"/>
        <v>0</v>
      </c>
      <c r="EB28" s="141">
        <f t="shared" si="13"/>
        <v>0</v>
      </c>
      <c r="EC28" s="141">
        <f t="shared" si="13"/>
        <v>4.6449999999999998E-3</v>
      </c>
      <c r="ED28" s="141">
        <f t="shared" si="13"/>
        <v>0</v>
      </c>
      <c r="EE28" s="141">
        <f t="shared" si="13"/>
        <v>0</v>
      </c>
      <c r="EF28" s="141">
        <f t="shared" si="14"/>
        <v>2.9999999999999997E-4</v>
      </c>
      <c r="EG28" s="141">
        <f t="shared" si="7"/>
        <v>20.289096000000004</v>
      </c>
      <c r="EH28" s="141">
        <f t="shared" si="7"/>
        <v>0</v>
      </c>
      <c r="EI28" s="141">
        <f t="shared" si="7"/>
        <v>0.66222999999999987</v>
      </c>
      <c r="EJ28" s="141">
        <f t="shared" si="7"/>
        <v>20.860885</v>
      </c>
      <c r="EK28" s="141">
        <f t="shared" si="7"/>
        <v>0</v>
      </c>
      <c r="EL28" s="158">
        <f t="shared" si="3"/>
        <v>47249.938899000001</v>
      </c>
      <c r="EM28" s="159">
        <f t="shared" si="4"/>
        <v>1.4841872895718521E-2</v>
      </c>
      <c r="EN28" s="152">
        <f t="shared" si="5"/>
        <v>1.2194082771122333E-2</v>
      </c>
      <c r="EQ28" s="160">
        <f t="shared" si="6"/>
        <v>1.2200000000000001E-2</v>
      </c>
      <c r="ER28" t="s">
        <v>34</v>
      </c>
    </row>
    <row r="29" spans="1:148">
      <c r="A29" t="s">
        <v>35</v>
      </c>
      <c r="B29" s="141">
        <v>1443.0700000000002</v>
      </c>
      <c r="C29" s="141">
        <v>252.06999999999994</v>
      </c>
      <c r="D29" s="141">
        <v>62438.21</v>
      </c>
      <c r="E29" s="141">
        <v>434167.63000000006</v>
      </c>
      <c r="F29" s="141"/>
      <c r="G29" s="141">
        <v>1509.37</v>
      </c>
      <c r="H29" s="141"/>
      <c r="I29" s="141">
        <v>4.730000000000004</v>
      </c>
      <c r="J29" s="141"/>
      <c r="K29" s="141"/>
      <c r="L29" s="141"/>
      <c r="M29" s="141">
        <v>32067.89</v>
      </c>
      <c r="N29" s="141">
        <v>599.78</v>
      </c>
      <c r="O29" s="141"/>
      <c r="P29" s="141">
        <v>5.29</v>
      </c>
      <c r="Q29" s="141"/>
      <c r="R29" s="141">
        <v>2243.5599999999995</v>
      </c>
      <c r="S29" s="141">
        <v>50952.50999999998</v>
      </c>
      <c r="T29" s="141">
        <v>37342.999999999993</v>
      </c>
      <c r="U29" s="141">
        <v>6865.7899999999991</v>
      </c>
      <c r="V29" s="141">
        <v>4679.57</v>
      </c>
      <c r="W29" s="141">
        <v>1631.7799999999997</v>
      </c>
      <c r="X29" s="141"/>
      <c r="Y29" s="141"/>
      <c r="Z29" s="141"/>
      <c r="AA29" s="141"/>
      <c r="AB29" s="141">
        <v>2571.7000000000003</v>
      </c>
      <c r="AC29" s="141"/>
      <c r="AD29" s="141"/>
      <c r="AE29" s="141"/>
      <c r="AF29" s="141"/>
      <c r="AG29" s="141">
        <v>225118.18</v>
      </c>
      <c r="AH29" s="141"/>
      <c r="AI29" s="141"/>
      <c r="AJ29" s="141">
        <v>979.63</v>
      </c>
      <c r="AK29" s="141">
        <v>9237.15</v>
      </c>
      <c r="AL29" s="141">
        <v>356.61</v>
      </c>
      <c r="AM29" s="141"/>
      <c r="AN29" s="141"/>
      <c r="AO29" s="141"/>
      <c r="AP29" s="141"/>
      <c r="AQ29" s="141">
        <v>78.36</v>
      </c>
      <c r="AR29" s="141">
        <v>212.92999999999998</v>
      </c>
      <c r="AS29" s="141">
        <v>68.44</v>
      </c>
      <c r="AT29" s="141">
        <v>13683.029999999999</v>
      </c>
      <c r="AU29" s="141">
        <v>19.489999999999998</v>
      </c>
      <c r="AV29" s="141">
        <v>5151.97</v>
      </c>
      <c r="AW29" s="141">
        <v>1598.6800000000003</v>
      </c>
      <c r="AX29" s="141">
        <v>1363.7499999999998</v>
      </c>
      <c r="AY29" s="141">
        <v>0.83</v>
      </c>
      <c r="AZ29" s="141">
        <v>3911.79</v>
      </c>
      <c r="BA29" s="141">
        <v>2561.9500000000003</v>
      </c>
      <c r="BB29" s="141"/>
      <c r="BC29" s="141">
        <v>216318.19</v>
      </c>
      <c r="BD29" s="141"/>
      <c r="BE29" s="141"/>
      <c r="BF29" s="141">
        <v>18.669999999999998</v>
      </c>
      <c r="BG29" s="141">
        <v>14.39</v>
      </c>
      <c r="BH29" s="141"/>
      <c r="BI29" s="141"/>
      <c r="BJ29" s="141">
        <v>5.54</v>
      </c>
      <c r="BK29" s="141">
        <v>109119.38</v>
      </c>
      <c r="BL29" s="141"/>
      <c r="BM29" s="141">
        <v>0.16</v>
      </c>
      <c r="BN29" s="141">
        <v>1502.19</v>
      </c>
      <c r="BO29" s="141"/>
      <c r="BP29" s="141">
        <v>417.46999999999986</v>
      </c>
      <c r="BQ29" s="141">
        <v>10319.769999999999</v>
      </c>
      <c r="BR29" s="141"/>
      <c r="BS29" s="141">
        <v>1240834.5</v>
      </c>
      <c r="BT29" t="s">
        <v>35</v>
      </c>
      <c r="BU29" s="141">
        <f t="shared" si="15"/>
        <v>1.4430700000000003</v>
      </c>
      <c r="BV29" s="141">
        <f t="shared" si="15"/>
        <v>4.0835339999999984</v>
      </c>
      <c r="BW29" s="141">
        <f t="shared" si="15"/>
        <v>199.80227200000002</v>
      </c>
      <c r="BX29" s="141">
        <f t="shared" si="15"/>
        <v>12547.444507000002</v>
      </c>
      <c r="BY29" s="141">
        <f t="shared" si="15"/>
        <v>0</v>
      </c>
      <c r="BZ29" s="141">
        <f t="shared" si="15"/>
        <v>59.318241</v>
      </c>
      <c r="CA29" s="141">
        <f t="shared" si="15"/>
        <v>0</v>
      </c>
      <c r="CB29" s="141">
        <f t="shared" si="15"/>
        <v>1.6082000000000013E-2</v>
      </c>
      <c r="CC29" s="141">
        <f t="shared" si="15"/>
        <v>0</v>
      </c>
      <c r="CD29" s="141">
        <f t="shared" si="15"/>
        <v>0</v>
      </c>
      <c r="CE29" s="141">
        <f t="shared" si="15"/>
        <v>0</v>
      </c>
      <c r="CF29" s="141">
        <f t="shared" si="15"/>
        <v>532.32697399999995</v>
      </c>
      <c r="CG29" s="141">
        <f t="shared" si="11"/>
        <v>1.6194059999999999</v>
      </c>
      <c r="CH29" s="141">
        <f t="shared" si="11"/>
        <v>0</v>
      </c>
      <c r="CI29" s="141">
        <f t="shared" si="11"/>
        <v>1.6928000000000002E-2</v>
      </c>
      <c r="CJ29" s="141">
        <f t="shared" si="11"/>
        <v>0</v>
      </c>
      <c r="CK29" s="141">
        <f t="shared" si="11"/>
        <v>2.2435599999999996</v>
      </c>
      <c r="CL29" s="141">
        <f t="shared" si="11"/>
        <v>789.76390499999968</v>
      </c>
      <c r="CM29" s="141">
        <f t="shared" si="11"/>
        <v>97.091799999999978</v>
      </c>
      <c r="CN29" s="141">
        <f t="shared" si="11"/>
        <v>13.731579999999999</v>
      </c>
      <c r="CO29" s="141">
        <f t="shared" si="11"/>
        <v>122.136777</v>
      </c>
      <c r="CP29" s="141">
        <f t="shared" si="11"/>
        <v>12.075171999999998</v>
      </c>
      <c r="CQ29" s="141">
        <f t="shared" si="11"/>
        <v>0</v>
      </c>
      <c r="CR29" s="141">
        <f t="shared" si="11"/>
        <v>0</v>
      </c>
      <c r="CS29" s="141">
        <f t="shared" si="11"/>
        <v>0</v>
      </c>
      <c r="CT29" s="141">
        <f t="shared" si="11"/>
        <v>0</v>
      </c>
      <c r="CU29" s="141">
        <f t="shared" si="11"/>
        <v>5.1434000000000006</v>
      </c>
      <c r="CV29" s="141">
        <f t="shared" si="11"/>
        <v>0</v>
      </c>
      <c r="CW29" s="141">
        <f t="shared" si="16"/>
        <v>0</v>
      </c>
      <c r="CX29" s="141">
        <f t="shared" si="16"/>
        <v>0</v>
      </c>
      <c r="CY29" s="141">
        <f t="shared" si="16"/>
        <v>0</v>
      </c>
      <c r="CZ29" s="141">
        <f t="shared" si="12"/>
        <v>225.11818</v>
      </c>
      <c r="DA29" s="141">
        <f t="shared" si="12"/>
        <v>0</v>
      </c>
      <c r="DB29" s="141">
        <f t="shared" si="12"/>
        <v>0</v>
      </c>
      <c r="DC29" s="141">
        <f t="shared" si="12"/>
        <v>6.3675949999999997</v>
      </c>
      <c r="DD29" s="141">
        <f t="shared" si="12"/>
        <v>104.37979499999999</v>
      </c>
      <c r="DE29" s="141">
        <f t="shared" si="12"/>
        <v>1.3194570000000001</v>
      </c>
      <c r="DF29" s="141">
        <f t="shared" si="12"/>
        <v>0</v>
      </c>
      <c r="DG29" s="141">
        <f t="shared" si="12"/>
        <v>0</v>
      </c>
      <c r="DH29" s="141">
        <f t="shared" si="12"/>
        <v>0</v>
      </c>
      <c r="DI29" s="141">
        <f t="shared" si="12"/>
        <v>0</v>
      </c>
      <c r="DJ29" s="141">
        <f t="shared" si="12"/>
        <v>2.8523040000000002</v>
      </c>
      <c r="DK29" s="141">
        <f t="shared" si="12"/>
        <v>16.012335999999998</v>
      </c>
      <c r="DL29" s="141">
        <f t="shared" si="12"/>
        <v>0.98553599999999997</v>
      </c>
      <c r="DM29" s="141">
        <f t="shared" si="12"/>
        <v>231.24320699999996</v>
      </c>
      <c r="DN29" s="141">
        <f t="shared" si="12"/>
        <v>4.8724999999999997E-2</v>
      </c>
      <c r="DO29" s="141">
        <f t="shared" si="12"/>
        <v>48.428518000000004</v>
      </c>
      <c r="DP29" s="141">
        <f t="shared" si="13"/>
        <v>14.547988000000004</v>
      </c>
      <c r="DQ29" s="141">
        <f t="shared" si="13"/>
        <v>0.6818749999999999</v>
      </c>
      <c r="DR29" s="141">
        <f t="shared" si="13"/>
        <v>4.15E-4</v>
      </c>
      <c r="DS29" s="141">
        <f t="shared" si="13"/>
        <v>79.018158</v>
      </c>
      <c r="DT29" s="141">
        <f t="shared" si="13"/>
        <v>88.643470000000008</v>
      </c>
      <c r="DU29" s="141">
        <f t="shared" si="13"/>
        <v>0</v>
      </c>
      <c r="DV29" s="141">
        <f t="shared" si="13"/>
        <v>778.74548400000003</v>
      </c>
      <c r="DW29" s="141">
        <f t="shared" si="13"/>
        <v>0</v>
      </c>
      <c r="DX29" s="141">
        <f t="shared" si="13"/>
        <v>0</v>
      </c>
      <c r="DY29" s="141">
        <f t="shared" si="13"/>
        <v>0.29685299999999998</v>
      </c>
      <c r="DZ29" s="141">
        <f t="shared" si="13"/>
        <v>0.12950999999999999</v>
      </c>
      <c r="EA29" s="141">
        <f t="shared" si="13"/>
        <v>0</v>
      </c>
      <c r="EB29" s="141">
        <f t="shared" si="13"/>
        <v>0</v>
      </c>
      <c r="EC29" s="141">
        <f t="shared" si="13"/>
        <v>2.7699999999999999E-3</v>
      </c>
      <c r="ED29" s="141">
        <f t="shared" si="13"/>
        <v>109.11938000000001</v>
      </c>
      <c r="EE29" s="141">
        <f t="shared" si="13"/>
        <v>0</v>
      </c>
      <c r="EF29" s="141">
        <f t="shared" si="14"/>
        <v>1.9199999999999998E-4</v>
      </c>
      <c r="EG29" s="141">
        <f t="shared" si="7"/>
        <v>12.317958000000001</v>
      </c>
      <c r="EH29" s="141">
        <f t="shared" si="7"/>
        <v>0</v>
      </c>
      <c r="EI29" s="141">
        <f t="shared" si="7"/>
        <v>0.41746999999999984</v>
      </c>
      <c r="EJ29" s="141">
        <f t="shared" si="7"/>
        <v>23.735470999999997</v>
      </c>
      <c r="EK29" s="141">
        <f t="shared" si="7"/>
        <v>0</v>
      </c>
      <c r="EL29" s="158">
        <f t="shared" si="3"/>
        <v>16132.669855000006</v>
      </c>
      <c r="EM29" s="159">
        <f t="shared" si="4"/>
        <v>5.0674993668947859E-3</v>
      </c>
      <c r="EN29" s="152">
        <f t="shared" si="5"/>
        <v>4.1634574798407546E-3</v>
      </c>
      <c r="EQ29" s="160">
        <f t="shared" si="6"/>
        <v>4.1999999999999997E-3</v>
      </c>
      <c r="ER29" t="s">
        <v>35</v>
      </c>
    </row>
    <row r="30" spans="1:148">
      <c r="A30" t="s">
        <v>37</v>
      </c>
      <c r="B30" s="141">
        <v>87.06</v>
      </c>
      <c r="C30" s="141">
        <v>346.18</v>
      </c>
      <c r="D30" s="141">
        <v>105.86</v>
      </c>
      <c r="E30" s="141">
        <v>126630.61999999998</v>
      </c>
      <c r="F30" s="141"/>
      <c r="G30" s="141">
        <v>390.52</v>
      </c>
      <c r="H30" s="141"/>
      <c r="I30" s="141">
        <v>-3.6899999999999995</v>
      </c>
      <c r="J30" s="141">
        <v>153.75</v>
      </c>
      <c r="K30" s="141">
        <v>121.97</v>
      </c>
      <c r="L30" s="141"/>
      <c r="M30" s="141">
        <v>411.9</v>
      </c>
      <c r="N30" s="141">
        <v>210.45000000000002</v>
      </c>
      <c r="O30" s="141"/>
      <c r="P30" s="141">
        <v>0.81</v>
      </c>
      <c r="Q30" s="141"/>
      <c r="R30" s="141">
        <v>149.26000000000002</v>
      </c>
      <c r="S30" s="141">
        <v>17.070000000000007</v>
      </c>
      <c r="T30" s="141">
        <v>3.46</v>
      </c>
      <c r="U30" s="141">
        <v>439.87999999999994</v>
      </c>
      <c r="V30" s="141">
        <v>278.60000000000002</v>
      </c>
      <c r="W30" s="141">
        <v>116.31</v>
      </c>
      <c r="X30" s="141"/>
      <c r="Y30" s="141"/>
      <c r="Z30" s="141">
        <v>129.95999999999998</v>
      </c>
      <c r="AA30" s="141"/>
      <c r="AB30" s="141">
        <v>5.8900000000000006</v>
      </c>
      <c r="AC30" s="141"/>
      <c r="AD30" s="141"/>
      <c r="AE30" s="141"/>
      <c r="AF30" s="141"/>
      <c r="AG30" s="141"/>
      <c r="AH30" s="141"/>
      <c r="AI30" s="141"/>
      <c r="AJ30" s="141">
        <v>113.53999999999999</v>
      </c>
      <c r="AK30" s="141">
        <v>595.83000000000015</v>
      </c>
      <c r="AL30" s="141">
        <v>64.77</v>
      </c>
      <c r="AM30" s="141">
        <v>54.88</v>
      </c>
      <c r="AN30" s="141"/>
      <c r="AO30" s="141"/>
      <c r="AP30" s="141"/>
      <c r="AQ30" s="141">
        <v>9398.1899999999987</v>
      </c>
      <c r="AR30" s="141">
        <v>32.43</v>
      </c>
      <c r="AS30" s="141">
        <v>14.149999999999999</v>
      </c>
      <c r="AT30" s="141">
        <v>806.67</v>
      </c>
      <c r="AU30" s="141">
        <v>222.01</v>
      </c>
      <c r="AV30" s="141"/>
      <c r="AW30" s="141">
        <v>108.65</v>
      </c>
      <c r="AX30" s="141">
        <v>102.79</v>
      </c>
      <c r="AY30" s="141">
        <v>40.959999999999994</v>
      </c>
      <c r="AZ30" s="141">
        <v>238.83000000000004</v>
      </c>
      <c r="BA30" s="141">
        <v>1102.04</v>
      </c>
      <c r="BB30" s="141">
        <v>-0.54</v>
      </c>
      <c r="BC30" s="141">
        <v>5.7200000000000006</v>
      </c>
      <c r="BD30" s="141"/>
      <c r="BE30" s="141"/>
      <c r="BF30" s="141">
        <v>152.60000000000002</v>
      </c>
      <c r="BG30" s="141">
        <v>145.21</v>
      </c>
      <c r="BH30" s="141"/>
      <c r="BI30" s="141">
        <v>127.25999999999999</v>
      </c>
      <c r="BJ30" s="141">
        <v>22.8</v>
      </c>
      <c r="BK30" s="141">
        <v>19.760000000000002</v>
      </c>
      <c r="BL30" s="141">
        <v>137.78</v>
      </c>
      <c r="BM30" s="141">
        <v>540.87</v>
      </c>
      <c r="BN30" s="141">
        <v>95.21</v>
      </c>
      <c r="BO30" s="141">
        <v>93.990000000000009</v>
      </c>
      <c r="BP30" s="141">
        <v>410.09</v>
      </c>
      <c r="BQ30" s="141"/>
      <c r="BR30" s="141"/>
      <c r="BS30" s="141">
        <v>144242.34999999998</v>
      </c>
      <c r="BT30" t="s">
        <v>37</v>
      </c>
      <c r="BU30" s="141">
        <f t="shared" si="15"/>
        <v>8.7059999999999998E-2</v>
      </c>
      <c r="BV30" s="141">
        <f t="shared" si="15"/>
        <v>5.6081159999999999</v>
      </c>
      <c r="BW30" s="141">
        <f t="shared" si="15"/>
        <v>0.338752</v>
      </c>
      <c r="BX30" s="141">
        <f t="shared" si="15"/>
        <v>3659.6249179999991</v>
      </c>
      <c r="BY30" s="141">
        <f t="shared" si="15"/>
        <v>0</v>
      </c>
      <c r="BZ30" s="141">
        <f t="shared" si="15"/>
        <v>15.347436</v>
      </c>
      <c r="CA30" s="141">
        <f t="shared" si="15"/>
        <v>0</v>
      </c>
      <c r="CB30" s="141">
        <f t="shared" si="15"/>
        <v>-1.2545999999999998E-2</v>
      </c>
      <c r="CC30" s="141">
        <f t="shared" si="15"/>
        <v>0.55349999999999999</v>
      </c>
      <c r="CD30" s="141">
        <f t="shared" si="15"/>
        <v>0.15856099999999998</v>
      </c>
      <c r="CE30" s="141">
        <f t="shared" si="15"/>
        <v>0</v>
      </c>
      <c r="CF30" s="141">
        <f t="shared" si="15"/>
        <v>6.8375399999999997</v>
      </c>
      <c r="CG30" s="141">
        <f t="shared" si="11"/>
        <v>0.56821500000000003</v>
      </c>
      <c r="CH30" s="141">
        <f t="shared" si="11"/>
        <v>0</v>
      </c>
      <c r="CI30" s="141">
        <f t="shared" si="11"/>
        <v>2.5920000000000001E-3</v>
      </c>
      <c r="CJ30" s="141">
        <f t="shared" si="11"/>
        <v>0</v>
      </c>
      <c r="CK30" s="141">
        <f t="shared" si="11"/>
        <v>0.14926000000000003</v>
      </c>
      <c r="CL30" s="141">
        <f t="shared" si="11"/>
        <v>0.26458500000000013</v>
      </c>
      <c r="CM30" s="141">
        <f t="shared" si="11"/>
        <v>8.9959999999999988E-3</v>
      </c>
      <c r="CN30" s="141">
        <f t="shared" si="11"/>
        <v>0.87975999999999988</v>
      </c>
      <c r="CO30" s="141">
        <f t="shared" si="11"/>
        <v>7.2714600000000011</v>
      </c>
      <c r="CP30" s="141">
        <f t="shared" si="11"/>
        <v>0.86069400000000007</v>
      </c>
      <c r="CQ30" s="141">
        <f t="shared" si="11"/>
        <v>0</v>
      </c>
      <c r="CR30" s="141">
        <f t="shared" si="11"/>
        <v>0</v>
      </c>
      <c r="CS30" s="141">
        <f t="shared" si="11"/>
        <v>0.70178399999999996</v>
      </c>
      <c r="CT30" s="141">
        <f t="shared" si="11"/>
        <v>0</v>
      </c>
      <c r="CU30" s="141">
        <f t="shared" si="11"/>
        <v>1.1780000000000001E-2</v>
      </c>
      <c r="CV30" s="141">
        <f t="shared" si="11"/>
        <v>0</v>
      </c>
      <c r="CW30" s="141">
        <f t="shared" si="16"/>
        <v>0</v>
      </c>
      <c r="CX30" s="141">
        <f t="shared" si="16"/>
        <v>0</v>
      </c>
      <c r="CY30" s="141">
        <f t="shared" si="16"/>
        <v>0</v>
      </c>
      <c r="CZ30" s="141">
        <f t="shared" si="12"/>
        <v>0</v>
      </c>
      <c r="DA30" s="141">
        <f t="shared" si="12"/>
        <v>0</v>
      </c>
      <c r="DB30" s="141">
        <f t="shared" si="12"/>
        <v>0</v>
      </c>
      <c r="DC30" s="141">
        <f t="shared" si="12"/>
        <v>0.73800999999999994</v>
      </c>
      <c r="DD30" s="141">
        <f t="shared" si="12"/>
        <v>6.7328790000000014</v>
      </c>
      <c r="DE30" s="141">
        <f t="shared" si="12"/>
        <v>0.239649</v>
      </c>
      <c r="DF30" s="141">
        <f t="shared" si="12"/>
        <v>0.14268800000000001</v>
      </c>
      <c r="DG30" s="141">
        <f t="shared" si="12"/>
        <v>0</v>
      </c>
      <c r="DH30" s="141">
        <f t="shared" si="12"/>
        <v>0</v>
      </c>
      <c r="DI30" s="141">
        <f t="shared" si="12"/>
        <v>0</v>
      </c>
      <c r="DJ30" s="141">
        <f t="shared" si="12"/>
        <v>342.09411599999999</v>
      </c>
      <c r="DK30" s="141">
        <f t="shared" si="12"/>
        <v>2.438736</v>
      </c>
      <c r="DL30" s="141">
        <f t="shared" si="12"/>
        <v>0.20375999999999997</v>
      </c>
      <c r="DM30" s="141">
        <f t="shared" si="12"/>
        <v>13.632722999999999</v>
      </c>
      <c r="DN30" s="141">
        <f t="shared" si="12"/>
        <v>0.55502499999999999</v>
      </c>
      <c r="DO30" s="141">
        <f t="shared" si="12"/>
        <v>0</v>
      </c>
      <c r="DP30" s="141">
        <f t="shared" si="13"/>
        <v>0.98871500000000012</v>
      </c>
      <c r="DQ30" s="141">
        <f t="shared" si="13"/>
        <v>5.1395000000000003E-2</v>
      </c>
      <c r="DR30" s="141">
        <f t="shared" si="13"/>
        <v>2.0479999999999998E-2</v>
      </c>
      <c r="DS30" s="141">
        <f t="shared" si="13"/>
        <v>4.8243660000000004</v>
      </c>
      <c r="DT30" s="141">
        <f t="shared" si="13"/>
        <v>38.130583999999999</v>
      </c>
      <c r="DU30" s="141">
        <f t="shared" si="13"/>
        <v>-1.6578000000000002E-2</v>
      </c>
      <c r="DV30" s="141">
        <f t="shared" si="13"/>
        <v>2.0592000000000003E-2</v>
      </c>
      <c r="DW30" s="141">
        <f t="shared" si="13"/>
        <v>0</v>
      </c>
      <c r="DX30" s="141">
        <f t="shared" si="13"/>
        <v>0</v>
      </c>
      <c r="DY30" s="141">
        <f t="shared" si="13"/>
        <v>2.4263400000000006</v>
      </c>
      <c r="DZ30" s="141">
        <f t="shared" si="13"/>
        <v>1.3068899999999999</v>
      </c>
      <c r="EA30" s="141">
        <f t="shared" si="13"/>
        <v>0</v>
      </c>
      <c r="EB30" s="141">
        <f t="shared" si="13"/>
        <v>0.77628600000000003</v>
      </c>
      <c r="EC30" s="141">
        <f t="shared" si="13"/>
        <v>1.14E-2</v>
      </c>
      <c r="ED30" s="141">
        <f t="shared" si="13"/>
        <v>1.9760000000000003E-2</v>
      </c>
      <c r="EE30" s="141">
        <f t="shared" si="13"/>
        <v>0.77156800000000003</v>
      </c>
      <c r="EF30" s="141">
        <f t="shared" si="14"/>
        <v>0.64904399999999995</v>
      </c>
      <c r="EG30" s="141">
        <f t="shared" si="7"/>
        <v>0.78072200000000003</v>
      </c>
      <c r="EH30" s="141">
        <f t="shared" si="7"/>
        <v>0.46055100000000004</v>
      </c>
      <c r="EI30" s="141">
        <f t="shared" si="7"/>
        <v>0.41009000000000001</v>
      </c>
      <c r="EJ30" s="141">
        <f t="shared" si="7"/>
        <v>0</v>
      </c>
      <c r="EK30" s="141">
        <f t="shared" si="7"/>
        <v>0</v>
      </c>
      <c r="EL30" s="158">
        <f t="shared" si="3"/>
        <v>4117.6722540000001</v>
      </c>
      <c r="EM30" s="159">
        <f t="shared" si="4"/>
        <v>1.2934189894029304E-3</v>
      </c>
      <c r="EN30" s="152">
        <f t="shared" si="5"/>
        <v>1.0626730416934474E-3</v>
      </c>
      <c r="EQ30" s="160">
        <f t="shared" si="6"/>
        <v>1.1000000000000001E-3</v>
      </c>
      <c r="ER30" t="s">
        <v>37</v>
      </c>
    </row>
    <row r="31" spans="1:148">
      <c r="A31" t="s">
        <v>38</v>
      </c>
      <c r="B31" s="141">
        <v>32.72</v>
      </c>
      <c r="C31" s="141">
        <v>550.77</v>
      </c>
      <c r="D31" s="141">
        <v>34.020000000000003</v>
      </c>
      <c r="E31" s="141">
        <v>528.33999999999992</v>
      </c>
      <c r="F31" s="141"/>
      <c r="G31" s="141">
        <v>317.65000000000003</v>
      </c>
      <c r="H31" s="141"/>
      <c r="I31" s="141">
        <v>6.35</v>
      </c>
      <c r="J31" s="141">
        <v>159.76</v>
      </c>
      <c r="K31" s="141">
        <v>188.79000000000002</v>
      </c>
      <c r="L31" s="141"/>
      <c r="M31" s="141">
        <v>648.88000000000011</v>
      </c>
      <c r="N31" s="141">
        <v>72.64</v>
      </c>
      <c r="O31" s="141"/>
      <c r="P31" s="141">
        <v>7.0000000000000007E-2</v>
      </c>
      <c r="Q31" s="141"/>
      <c r="R31" s="141">
        <v>65.55</v>
      </c>
      <c r="S31" s="141"/>
      <c r="T31" s="141">
        <v>0.87</v>
      </c>
      <c r="U31" s="141">
        <v>158.02000000000001</v>
      </c>
      <c r="V31" s="141">
        <v>107.39</v>
      </c>
      <c r="W31" s="141">
        <v>36.39</v>
      </c>
      <c r="X31" s="141"/>
      <c r="Y31" s="141"/>
      <c r="Z31" s="141">
        <v>420.86</v>
      </c>
      <c r="AA31" s="141"/>
      <c r="AB31" s="141">
        <v>25.69</v>
      </c>
      <c r="AC31" s="141"/>
      <c r="AD31" s="141"/>
      <c r="AE31" s="141"/>
      <c r="AF31" s="141"/>
      <c r="AG31" s="141"/>
      <c r="AH31" s="141"/>
      <c r="AI31" s="141"/>
      <c r="AJ31" s="141">
        <v>181.98</v>
      </c>
      <c r="AK31" s="141">
        <v>376.2</v>
      </c>
      <c r="AL31" s="141">
        <v>13.580000000000002</v>
      </c>
      <c r="AM31" s="141">
        <v>39.340000000000003</v>
      </c>
      <c r="AN31" s="141"/>
      <c r="AO31" s="141"/>
      <c r="AP31" s="141"/>
      <c r="AQ31" s="141">
        <v>1.71</v>
      </c>
      <c r="AR31" s="141">
        <v>44530.18</v>
      </c>
      <c r="AS31" s="141">
        <v>5.7600000000000016</v>
      </c>
      <c r="AT31" s="141">
        <v>320.24999999999994</v>
      </c>
      <c r="AU31" s="141">
        <v>402.67999999999995</v>
      </c>
      <c r="AV31" s="141"/>
      <c r="AW31" s="141">
        <v>59.839999999999996</v>
      </c>
      <c r="AX31" s="141">
        <v>107.84</v>
      </c>
      <c r="AY31" s="141">
        <v>84.68</v>
      </c>
      <c r="AZ31" s="141">
        <v>91.01</v>
      </c>
      <c r="BA31" s="141">
        <v>76.19</v>
      </c>
      <c r="BB31" s="141">
        <v>1.6400000000000001</v>
      </c>
      <c r="BC31" s="141">
        <v>5.74</v>
      </c>
      <c r="BD31" s="141"/>
      <c r="BE31" s="141"/>
      <c r="BF31" s="141">
        <v>253.87</v>
      </c>
      <c r="BG31" s="141">
        <v>216.43</v>
      </c>
      <c r="BH31" s="141">
        <v>0.06</v>
      </c>
      <c r="BI31" s="141">
        <v>206.54000000000002</v>
      </c>
      <c r="BJ31" s="141">
        <v>0.08</v>
      </c>
      <c r="BK31" s="141">
        <v>21.300000000000004</v>
      </c>
      <c r="BL31" s="141">
        <v>239.20999999999998</v>
      </c>
      <c r="BM31" s="141">
        <v>0.13999999999999999</v>
      </c>
      <c r="BN31" s="141">
        <v>34.160000000000004</v>
      </c>
      <c r="BO31" s="141">
        <v>154.35000000000002</v>
      </c>
      <c r="BP31" s="141">
        <v>597.98</v>
      </c>
      <c r="BQ31" s="141"/>
      <c r="BR31" s="141"/>
      <c r="BS31" s="141">
        <v>51377.500000000007</v>
      </c>
      <c r="BT31" t="s">
        <v>38</v>
      </c>
      <c r="BU31" s="141">
        <f t="shared" si="15"/>
        <v>3.2719999999999999E-2</v>
      </c>
      <c r="BV31" s="141">
        <f t="shared" si="15"/>
        <v>8.9224739999999994</v>
      </c>
      <c r="BW31" s="141">
        <f t="shared" si="15"/>
        <v>0.10886400000000002</v>
      </c>
      <c r="BX31" s="141">
        <f t="shared" si="15"/>
        <v>15.269025999999997</v>
      </c>
      <c r="BY31" s="141">
        <f t="shared" si="15"/>
        <v>0</v>
      </c>
      <c r="BZ31" s="141">
        <f t="shared" si="15"/>
        <v>12.483645000000001</v>
      </c>
      <c r="CA31" s="141">
        <f t="shared" si="15"/>
        <v>0</v>
      </c>
      <c r="CB31" s="141">
        <f t="shared" si="15"/>
        <v>2.1589999999999998E-2</v>
      </c>
      <c r="CC31" s="141">
        <f t="shared" si="15"/>
        <v>0.57513599999999998</v>
      </c>
      <c r="CD31" s="141">
        <f t="shared" si="15"/>
        <v>0.24542700000000001</v>
      </c>
      <c r="CE31" s="141">
        <f t="shared" si="15"/>
        <v>0</v>
      </c>
      <c r="CF31" s="141">
        <f t="shared" si="15"/>
        <v>10.771408000000003</v>
      </c>
      <c r="CG31" s="141">
        <f t="shared" si="11"/>
        <v>0.19612800000000002</v>
      </c>
      <c r="CH31" s="141">
        <f t="shared" si="11"/>
        <v>0</v>
      </c>
      <c r="CI31" s="141">
        <f t="shared" si="11"/>
        <v>2.2400000000000002E-4</v>
      </c>
      <c r="CJ31" s="141">
        <f t="shared" si="11"/>
        <v>0</v>
      </c>
      <c r="CK31" s="141">
        <f t="shared" si="11"/>
        <v>6.5549999999999997E-2</v>
      </c>
      <c r="CL31" s="141">
        <f t="shared" si="11"/>
        <v>0</v>
      </c>
      <c r="CM31" s="141">
        <f t="shared" si="11"/>
        <v>2.2619999999999997E-3</v>
      </c>
      <c r="CN31" s="141">
        <f t="shared" si="11"/>
        <v>0.31604000000000004</v>
      </c>
      <c r="CO31" s="141">
        <f t="shared" si="11"/>
        <v>2.8028790000000003</v>
      </c>
      <c r="CP31" s="141">
        <f t="shared" si="11"/>
        <v>0.26928600000000003</v>
      </c>
      <c r="CQ31" s="141">
        <f t="shared" si="11"/>
        <v>0</v>
      </c>
      <c r="CR31" s="141">
        <f t="shared" si="11"/>
        <v>0</v>
      </c>
      <c r="CS31" s="141">
        <f t="shared" si="11"/>
        <v>2.2726440000000001</v>
      </c>
      <c r="CT31" s="141">
        <f t="shared" si="11"/>
        <v>0</v>
      </c>
      <c r="CU31" s="141">
        <f t="shared" si="11"/>
        <v>5.1380000000000002E-2</v>
      </c>
      <c r="CV31" s="141">
        <f t="shared" si="11"/>
        <v>0</v>
      </c>
      <c r="CW31" s="141">
        <f t="shared" si="16"/>
        <v>0</v>
      </c>
      <c r="CX31" s="141">
        <f t="shared" si="16"/>
        <v>0</v>
      </c>
      <c r="CY31" s="141">
        <f t="shared" si="16"/>
        <v>0</v>
      </c>
      <c r="CZ31" s="141">
        <f t="shared" si="12"/>
        <v>0</v>
      </c>
      <c r="DA31" s="141">
        <f t="shared" si="12"/>
        <v>0</v>
      </c>
      <c r="DB31" s="141">
        <f t="shared" si="12"/>
        <v>0</v>
      </c>
      <c r="DC31" s="141">
        <f t="shared" si="12"/>
        <v>1.1828699999999999</v>
      </c>
      <c r="DD31" s="141">
        <f t="shared" si="12"/>
        <v>4.2510599999999998</v>
      </c>
      <c r="DE31" s="141">
        <f t="shared" si="12"/>
        <v>5.0246000000000006E-2</v>
      </c>
      <c r="DF31" s="141">
        <f t="shared" si="12"/>
        <v>0.102284</v>
      </c>
      <c r="DG31" s="141">
        <f t="shared" si="12"/>
        <v>0</v>
      </c>
      <c r="DH31" s="141">
        <f t="shared" si="12"/>
        <v>0</v>
      </c>
      <c r="DI31" s="141">
        <f t="shared" si="12"/>
        <v>0</v>
      </c>
      <c r="DJ31" s="141">
        <f t="shared" si="12"/>
        <v>6.2244000000000001E-2</v>
      </c>
      <c r="DK31" s="141">
        <f t="shared" si="12"/>
        <v>3348.6695360000003</v>
      </c>
      <c r="DL31" s="141">
        <f t="shared" si="12"/>
        <v>8.2944000000000018E-2</v>
      </c>
      <c r="DM31" s="141">
        <f t="shared" si="12"/>
        <v>5.4122249999999985</v>
      </c>
      <c r="DN31" s="141">
        <f t="shared" si="12"/>
        <v>1.0066999999999999</v>
      </c>
      <c r="DO31" s="141">
        <f t="shared" si="12"/>
        <v>0</v>
      </c>
      <c r="DP31" s="141">
        <f t="shared" si="13"/>
        <v>0.54454400000000003</v>
      </c>
      <c r="DQ31" s="141">
        <f t="shared" si="13"/>
        <v>5.3920000000000003E-2</v>
      </c>
      <c r="DR31" s="141">
        <f t="shared" si="13"/>
        <v>4.2340000000000003E-2</v>
      </c>
      <c r="DS31" s="141">
        <f t="shared" si="13"/>
        <v>1.8384020000000001</v>
      </c>
      <c r="DT31" s="141">
        <f t="shared" si="13"/>
        <v>2.636174</v>
      </c>
      <c r="DU31" s="141">
        <f t="shared" si="13"/>
        <v>5.0348000000000004E-2</v>
      </c>
      <c r="DV31" s="141">
        <f t="shared" si="13"/>
        <v>2.0664000000000002E-2</v>
      </c>
      <c r="DW31" s="141">
        <f t="shared" si="13"/>
        <v>0</v>
      </c>
      <c r="DX31" s="141">
        <f t="shared" si="13"/>
        <v>0</v>
      </c>
      <c r="DY31" s="141">
        <f t="shared" si="13"/>
        <v>4.0365330000000004</v>
      </c>
      <c r="DZ31" s="141">
        <f t="shared" si="13"/>
        <v>1.94787</v>
      </c>
      <c r="EA31" s="141">
        <f t="shared" si="13"/>
        <v>1.56E-4</v>
      </c>
      <c r="EB31" s="141">
        <f t="shared" si="13"/>
        <v>1.2598940000000003</v>
      </c>
      <c r="EC31" s="141">
        <f t="shared" si="13"/>
        <v>4.0000000000000003E-5</v>
      </c>
      <c r="ED31" s="141">
        <f t="shared" si="13"/>
        <v>2.1300000000000006E-2</v>
      </c>
      <c r="EE31" s="141">
        <f t="shared" si="13"/>
        <v>1.3395759999999999</v>
      </c>
      <c r="EF31" s="141">
        <f t="shared" si="14"/>
        <v>1.6799999999999996E-4</v>
      </c>
      <c r="EG31" s="141">
        <f t="shared" si="7"/>
        <v>0.28011200000000003</v>
      </c>
      <c r="EH31" s="141">
        <f t="shared" si="7"/>
        <v>0.75631500000000007</v>
      </c>
      <c r="EI31" s="141">
        <f t="shared" si="7"/>
        <v>0.59798000000000007</v>
      </c>
      <c r="EJ31" s="141">
        <f t="shared" si="7"/>
        <v>0</v>
      </c>
      <c r="EK31" s="141">
        <f t="shared" si="7"/>
        <v>0</v>
      </c>
      <c r="EL31" s="158">
        <f t="shared" si="3"/>
        <v>3430.6531279999999</v>
      </c>
      <c r="EM31" s="159">
        <f t="shared" si="4"/>
        <v>1.0776165824026658E-3</v>
      </c>
      <c r="EN31" s="152">
        <f t="shared" si="5"/>
        <v>8.8536978410202994E-4</v>
      </c>
      <c r="EQ31" s="160">
        <f t="shared" si="6"/>
        <v>8.9999999999999998E-4</v>
      </c>
      <c r="ER31" t="s">
        <v>38</v>
      </c>
    </row>
    <row r="32" spans="1:148">
      <c r="A32" t="s">
        <v>39</v>
      </c>
      <c r="B32" s="141">
        <v>30.68</v>
      </c>
      <c r="C32" s="141">
        <v>382.48</v>
      </c>
      <c r="D32" s="141">
        <v>23.95</v>
      </c>
      <c r="E32" s="141">
        <v>401.91</v>
      </c>
      <c r="F32" s="141"/>
      <c r="G32" s="141">
        <v>229.7</v>
      </c>
      <c r="H32" s="141"/>
      <c r="I32" s="141">
        <v>3.34</v>
      </c>
      <c r="J32" s="141">
        <v>109.36000000000001</v>
      </c>
      <c r="K32" s="141">
        <v>132.72999999999999</v>
      </c>
      <c r="L32" s="141"/>
      <c r="M32" s="141">
        <v>450.65999999999997</v>
      </c>
      <c r="N32" s="141">
        <v>53.17</v>
      </c>
      <c r="O32" s="141"/>
      <c r="P32" s="141">
        <v>0.13</v>
      </c>
      <c r="Q32" s="141"/>
      <c r="R32" s="141">
        <v>56.480000000000004</v>
      </c>
      <c r="S32" s="141"/>
      <c r="T32" s="141">
        <v>1.3699999999999999</v>
      </c>
      <c r="U32" s="141">
        <v>148.99</v>
      </c>
      <c r="V32" s="141">
        <v>100.86999999999999</v>
      </c>
      <c r="W32" s="141">
        <v>36.699999999999996</v>
      </c>
      <c r="X32" s="141"/>
      <c r="Y32" s="141"/>
      <c r="Z32" s="141">
        <v>260.38</v>
      </c>
      <c r="AA32" s="141"/>
      <c r="AB32" s="141">
        <v>15.149999999999999</v>
      </c>
      <c r="AC32" s="141"/>
      <c r="AD32" s="141"/>
      <c r="AE32" s="141"/>
      <c r="AF32" s="141"/>
      <c r="AG32" s="141"/>
      <c r="AH32" s="141"/>
      <c r="AI32" s="141"/>
      <c r="AJ32" s="141">
        <v>128.38</v>
      </c>
      <c r="AK32" s="141">
        <v>306.74000000000007</v>
      </c>
      <c r="AL32" s="141">
        <v>15.81</v>
      </c>
      <c r="AM32" s="141">
        <v>39.340000000000003</v>
      </c>
      <c r="AN32" s="141"/>
      <c r="AO32" s="141"/>
      <c r="AP32" s="141"/>
      <c r="AQ32" s="141">
        <v>1.1499999999999999</v>
      </c>
      <c r="AR32" s="141">
        <v>43648.639999999999</v>
      </c>
      <c r="AS32" s="141">
        <v>4.4099999999999993</v>
      </c>
      <c r="AT32" s="141">
        <v>303.92</v>
      </c>
      <c r="AU32" s="141">
        <v>274.14999999999992</v>
      </c>
      <c r="AV32" s="141"/>
      <c r="AW32" s="141">
        <v>52.640000000000015</v>
      </c>
      <c r="AX32" s="141">
        <v>77.970000000000013</v>
      </c>
      <c r="AY32" s="141">
        <v>54.170000000000009</v>
      </c>
      <c r="AZ32" s="141">
        <v>84.16</v>
      </c>
      <c r="BA32" s="141">
        <v>68.150000000000006</v>
      </c>
      <c r="BB32" s="141">
        <v>0.66000000000000014</v>
      </c>
      <c r="BC32" s="141">
        <v>4.7699999999999996</v>
      </c>
      <c r="BD32" s="141"/>
      <c r="BE32" s="141"/>
      <c r="BF32" s="141">
        <v>175.37</v>
      </c>
      <c r="BG32" s="141">
        <v>148.4</v>
      </c>
      <c r="BH32" s="141">
        <v>0.03</v>
      </c>
      <c r="BI32" s="141">
        <v>147.03</v>
      </c>
      <c r="BJ32" s="141">
        <v>0.09</v>
      </c>
      <c r="BK32" s="141">
        <v>17.96</v>
      </c>
      <c r="BL32" s="141">
        <v>169.16000000000003</v>
      </c>
      <c r="BM32" s="141">
        <v>9.0000000000000011E-2</v>
      </c>
      <c r="BN32" s="141">
        <v>33.1</v>
      </c>
      <c r="BO32" s="141">
        <v>108.54999999999998</v>
      </c>
      <c r="BP32" s="141">
        <v>423.68</v>
      </c>
      <c r="BQ32" s="141"/>
      <c r="BR32" s="141"/>
      <c r="BS32" s="141">
        <v>48726.570000000007</v>
      </c>
      <c r="BT32" t="s">
        <v>39</v>
      </c>
      <c r="BU32" s="141">
        <f t="shared" si="15"/>
        <v>3.0679999999999999E-2</v>
      </c>
      <c r="BV32" s="141">
        <f t="shared" si="15"/>
        <v>6.1961760000000004</v>
      </c>
      <c r="BW32" s="141">
        <f t="shared" si="15"/>
        <v>7.664E-2</v>
      </c>
      <c r="BX32" s="141">
        <f t="shared" si="15"/>
        <v>11.615199</v>
      </c>
      <c r="BY32" s="141">
        <f t="shared" si="15"/>
        <v>0</v>
      </c>
      <c r="BZ32" s="141">
        <f t="shared" si="15"/>
        <v>9.0272100000000002</v>
      </c>
      <c r="CA32" s="141">
        <f t="shared" si="15"/>
        <v>0</v>
      </c>
      <c r="CB32" s="141">
        <f t="shared" si="15"/>
        <v>1.1355999999999998E-2</v>
      </c>
      <c r="CC32" s="141">
        <f t="shared" si="15"/>
        <v>0.39369600000000005</v>
      </c>
      <c r="CD32" s="141">
        <f t="shared" si="15"/>
        <v>0.17254899999999998</v>
      </c>
      <c r="CE32" s="141">
        <f t="shared" si="15"/>
        <v>0</v>
      </c>
      <c r="CF32" s="141">
        <f t="shared" si="15"/>
        <v>7.4809559999999999</v>
      </c>
      <c r="CG32" s="141">
        <f t="shared" si="11"/>
        <v>0.14355900000000002</v>
      </c>
      <c r="CH32" s="141">
        <f t="shared" si="11"/>
        <v>0</v>
      </c>
      <c r="CI32" s="141">
        <f t="shared" si="11"/>
        <v>4.1600000000000003E-4</v>
      </c>
      <c r="CJ32" s="141">
        <f t="shared" si="11"/>
        <v>0</v>
      </c>
      <c r="CK32" s="141">
        <f t="shared" si="11"/>
        <v>5.6480000000000002E-2</v>
      </c>
      <c r="CL32" s="141">
        <f t="shared" si="11"/>
        <v>0</v>
      </c>
      <c r="CM32" s="141">
        <f t="shared" si="11"/>
        <v>3.5619999999999996E-3</v>
      </c>
      <c r="CN32" s="141">
        <f t="shared" si="11"/>
        <v>0.29798000000000002</v>
      </c>
      <c r="CO32" s="141">
        <f t="shared" si="11"/>
        <v>2.6327069999999999</v>
      </c>
      <c r="CP32" s="141">
        <f t="shared" si="11"/>
        <v>0.27157999999999999</v>
      </c>
      <c r="CQ32" s="141">
        <f t="shared" si="11"/>
        <v>0</v>
      </c>
      <c r="CR32" s="141">
        <f t="shared" si="11"/>
        <v>0</v>
      </c>
      <c r="CS32" s="141">
        <f t="shared" si="11"/>
        <v>1.4060520000000001</v>
      </c>
      <c r="CT32" s="141">
        <f t="shared" si="11"/>
        <v>0</v>
      </c>
      <c r="CU32" s="141">
        <f t="shared" si="11"/>
        <v>3.0299999999999997E-2</v>
      </c>
      <c r="CV32" s="141">
        <f t="shared" si="11"/>
        <v>0</v>
      </c>
      <c r="CW32" s="141">
        <f t="shared" si="16"/>
        <v>0</v>
      </c>
      <c r="CX32" s="141">
        <f t="shared" si="16"/>
        <v>0</v>
      </c>
      <c r="CY32" s="141">
        <f t="shared" si="16"/>
        <v>0</v>
      </c>
      <c r="CZ32" s="141">
        <f t="shared" si="12"/>
        <v>0</v>
      </c>
      <c r="DA32" s="141">
        <f t="shared" si="12"/>
        <v>0</v>
      </c>
      <c r="DB32" s="141">
        <f t="shared" si="12"/>
        <v>0</v>
      </c>
      <c r="DC32" s="141">
        <f t="shared" si="12"/>
        <v>0.83446999999999993</v>
      </c>
      <c r="DD32" s="141">
        <f t="shared" si="12"/>
        <v>3.4661620000000006</v>
      </c>
      <c r="DE32" s="141">
        <f t="shared" si="12"/>
        <v>5.8497000000000007E-2</v>
      </c>
      <c r="DF32" s="141">
        <f t="shared" si="12"/>
        <v>0.102284</v>
      </c>
      <c r="DG32" s="141">
        <f t="shared" si="12"/>
        <v>0</v>
      </c>
      <c r="DH32" s="141">
        <f t="shared" si="12"/>
        <v>0</v>
      </c>
      <c r="DI32" s="141">
        <f t="shared" si="12"/>
        <v>0</v>
      </c>
      <c r="DJ32" s="141">
        <f t="shared" si="12"/>
        <v>4.1860000000000001E-2</v>
      </c>
      <c r="DK32" s="141">
        <f t="shared" si="12"/>
        <v>3282.3777279999999</v>
      </c>
      <c r="DL32" s="141">
        <f t="shared" si="12"/>
        <v>6.3503999999999991E-2</v>
      </c>
      <c r="DM32" s="141">
        <f t="shared" si="12"/>
        <v>5.1362480000000001</v>
      </c>
      <c r="DN32" s="141">
        <f t="shared" si="12"/>
        <v>0.68537499999999985</v>
      </c>
      <c r="DO32" s="141">
        <f t="shared" si="12"/>
        <v>0</v>
      </c>
      <c r="DP32" s="141">
        <f t="shared" si="13"/>
        <v>0.47902400000000017</v>
      </c>
      <c r="DQ32" s="141">
        <f t="shared" si="13"/>
        <v>3.8985000000000006E-2</v>
      </c>
      <c r="DR32" s="141">
        <f t="shared" si="13"/>
        <v>2.7085000000000005E-2</v>
      </c>
      <c r="DS32" s="141">
        <f t="shared" si="13"/>
        <v>1.7000319999999998</v>
      </c>
      <c r="DT32" s="141">
        <f t="shared" si="13"/>
        <v>2.35799</v>
      </c>
      <c r="DU32" s="141">
        <f t="shared" si="13"/>
        <v>2.0262000000000006E-2</v>
      </c>
      <c r="DV32" s="141">
        <f t="shared" si="13"/>
        <v>1.7171999999999996E-2</v>
      </c>
      <c r="DW32" s="141">
        <f t="shared" si="13"/>
        <v>0</v>
      </c>
      <c r="DX32" s="141">
        <f t="shared" si="13"/>
        <v>0</v>
      </c>
      <c r="DY32" s="141">
        <f t="shared" si="13"/>
        <v>2.7883830000000001</v>
      </c>
      <c r="DZ32" s="141">
        <f t="shared" si="13"/>
        <v>1.3355999999999999</v>
      </c>
      <c r="EA32" s="141">
        <f t="shared" si="13"/>
        <v>7.7999999999999999E-5</v>
      </c>
      <c r="EB32" s="141">
        <f t="shared" si="13"/>
        <v>0.8968830000000001</v>
      </c>
      <c r="EC32" s="141">
        <f t="shared" si="13"/>
        <v>4.4999999999999996E-5</v>
      </c>
      <c r="ED32" s="141">
        <f t="shared" si="13"/>
        <v>1.796E-2</v>
      </c>
      <c r="EE32" s="141">
        <f t="shared" si="13"/>
        <v>0.94729600000000014</v>
      </c>
      <c r="EF32" s="141">
        <f t="shared" si="14"/>
        <v>1.0800000000000001E-4</v>
      </c>
      <c r="EG32" s="141">
        <f t="shared" si="7"/>
        <v>0.27142000000000005</v>
      </c>
      <c r="EH32" s="141">
        <f t="shared" si="7"/>
        <v>0.5318949999999999</v>
      </c>
      <c r="EI32" s="141">
        <f t="shared" si="7"/>
        <v>0.42368</v>
      </c>
      <c r="EJ32" s="141">
        <f t="shared" si="7"/>
        <v>0</v>
      </c>
      <c r="EK32" s="141">
        <f t="shared" si="7"/>
        <v>0</v>
      </c>
      <c r="EL32" s="158">
        <f t="shared" si="3"/>
        <v>3344.4671240000002</v>
      </c>
      <c r="EM32" s="159">
        <f t="shared" si="4"/>
        <v>1.0505443417487218E-3</v>
      </c>
      <c r="EN32" s="152">
        <f t="shared" si="5"/>
        <v>8.6312723118074956E-4</v>
      </c>
      <c r="EQ32" s="160">
        <f t="shared" si="6"/>
        <v>8.9999999999999998E-4</v>
      </c>
      <c r="ER32" t="s">
        <v>39</v>
      </c>
    </row>
    <row r="33" spans="1:148">
      <c r="A33" t="s">
        <v>156</v>
      </c>
      <c r="B33" s="141"/>
      <c r="C33" s="141">
        <v>1.3299999999999998</v>
      </c>
      <c r="D33" s="141">
        <v>70.5</v>
      </c>
      <c r="E33" s="141">
        <v>142.94999999999999</v>
      </c>
      <c r="F33" s="141"/>
      <c r="G33" s="141">
        <v>95.990000000000009</v>
      </c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>
        <v>0.57000000000000006</v>
      </c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>
        <v>1.25</v>
      </c>
      <c r="AT33" s="141"/>
      <c r="AU33" s="141"/>
      <c r="AV33" s="141"/>
      <c r="AW33" s="141"/>
      <c r="AX33" s="141"/>
      <c r="AY33" s="141"/>
      <c r="AZ33" s="141"/>
      <c r="BA33" s="141">
        <v>0.2</v>
      </c>
      <c r="BB33" s="141"/>
      <c r="BC33" s="141"/>
      <c r="BD33" s="141"/>
      <c r="BE33" s="141"/>
      <c r="BF33" s="141"/>
      <c r="BG33" s="141">
        <v>11.44</v>
      </c>
      <c r="BH33" s="141"/>
      <c r="BI33" s="141"/>
      <c r="BJ33" s="141">
        <v>22.299999999999997</v>
      </c>
      <c r="BK33" s="141"/>
      <c r="BL33" s="141"/>
      <c r="BM33" s="141"/>
      <c r="BN33" s="141"/>
      <c r="BO33" s="141"/>
      <c r="BP33" s="141">
        <v>0.71</v>
      </c>
      <c r="BQ33" s="141"/>
      <c r="BR33" s="141"/>
      <c r="BS33" s="141">
        <v>347.23999999999995</v>
      </c>
      <c r="BT33" t="s">
        <v>156</v>
      </c>
      <c r="BU33" s="141">
        <f t="shared" si="15"/>
        <v>0</v>
      </c>
      <c r="BV33" s="141">
        <f t="shared" si="15"/>
        <v>2.1545999999999996E-2</v>
      </c>
      <c r="BW33" s="141">
        <f t="shared" si="15"/>
        <v>0.22560000000000002</v>
      </c>
      <c r="BX33" s="141">
        <f t="shared" si="15"/>
        <v>4.1312549999999995</v>
      </c>
      <c r="BY33" s="141">
        <f t="shared" si="15"/>
        <v>0</v>
      </c>
      <c r="BZ33" s="141">
        <f t="shared" si="15"/>
        <v>3.7724070000000007</v>
      </c>
      <c r="CA33" s="141">
        <f t="shared" si="15"/>
        <v>0</v>
      </c>
      <c r="CB33" s="141">
        <f t="shared" si="15"/>
        <v>0</v>
      </c>
      <c r="CC33" s="141">
        <f t="shared" si="15"/>
        <v>0</v>
      </c>
      <c r="CD33" s="141">
        <f t="shared" si="15"/>
        <v>0</v>
      </c>
      <c r="CE33" s="141">
        <f t="shared" si="15"/>
        <v>0</v>
      </c>
      <c r="CF33" s="141">
        <f t="shared" si="15"/>
        <v>0</v>
      </c>
      <c r="CG33" s="141">
        <f t="shared" si="11"/>
        <v>0</v>
      </c>
      <c r="CH33" s="141">
        <f t="shared" si="11"/>
        <v>0</v>
      </c>
      <c r="CI33" s="141">
        <f t="shared" si="11"/>
        <v>0</v>
      </c>
      <c r="CJ33" s="141">
        <f t="shared" si="11"/>
        <v>0</v>
      </c>
      <c r="CK33" s="141">
        <f t="shared" si="11"/>
        <v>0</v>
      </c>
      <c r="CL33" s="141">
        <f t="shared" si="11"/>
        <v>0</v>
      </c>
      <c r="CM33" s="141">
        <f t="shared" si="11"/>
        <v>0</v>
      </c>
      <c r="CN33" s="141">
        <f t="shared" si="11"/>
        <v>0</v>
      </c>
      <c r="CO33" s="141">
        <f t="shared" si="11"/>
        <v>0</v>
      </c>
      <c r="CP33" s="141">
        <f t="shared" si="11"/>
        <v>0</v>
      </c>
      <c r="CQ33" s="141">
        <f t="shared" si="11"/>
        <v>0</v>
      </c>
      <c r="CR33" s="141">
        <f t="shared" si="11"/>
        <v>0</v>
      </c>
      <c r="CS33" s="141">
        <f t="shared" si="11"/>
        <v>0</v>
      </c>
      <c r="CT33" s="141">
        <f t="shared" si="11"/>
        <v>0</v>
      </c>
      <c r="CU33" s="141">
        <f t="shared" si="11"/>
        <v>1.1400000000000002E-3</v>
      </c>
      <c r="CV33" s="141">
        <f t="shared" si="11"/>
        <v>0</v>
      </c>
      <c r="CW33" s="141">
        <f t="shared" si="16"/>
        <v>0</v>
      </c>
      <c r="CX33" s="141">
        <f t="shared" si="16"/>
        <v>0</v>
      </c>
      <c r="CY33" s="141">
        <f t="shared" si="16"/>
        <v>0</v>
      </c>
      <c r="CZ33" s="141">
        <f t="shared" si="12"/>
        <v>0</v>
      </c>
      <c r="DA33" s="141">
        <f t="shared" si="12"/>
        <v>0</v>
      </c>
      <c r="DB33" s="141">
        <f t="shared" si="12"/>
        <v>0</v>
      </c>
      <c r="DC33" s="141">
        <f t="shared" si="12"/>
        <v>0</v>
      </c>
      <c r="DD33" s="141">
        <f t="shared" si="12"/>
        <v>0</v>
      </c>
      <c r="DE33" s="141">
        <f t="shared" si="12"/>
        <v>0</v>
      </c>
      <c r="DF33" s="141">
        <f t="shared" si="12"/>
        <v>0</v>
      </c>
      <c r="DG33" s="141">
        <f t="shared" si="12"/>
        <v>0</v>
      </c>
      <c r="DH33" s="141">
        <f t="shared" si="12"/>
        <v>0</v>
      </c>
      <c r="DI33" s="141">
        <f t="shared" si="12"/>
        <v>0</v>
      </c>
      <c r="DJ33" s="141">
        <f t="shared" si="12"/>
        <v>0</v>
      </c>
      <c r="DK33" s="141">
        <f t="shared" si="12"/>
        <v>0</v>
      </c>
      <c r="DL33" s="141">
        <f t="shared" si="12"/>
        <v>1.7999999999999999E-2</v>
      </c>
      <c r="DM33" s="141">
        <f t="shared" si="12"/>
        <v>0</v>
      </c>
      <c r="DN33" s="141">
        <f t="shared" si="12"/>
        <v>0</v>
      </c>
      <c r="DO33" s="141">
        <f t="shared" si="12"/>
        <v>0</v>
      </c>
      <c r="DP33" s="141">
        <f t="shared" si="13"/>
        <v>0</v>
      </c>
      <c r="DQ33" s="141">
        <f t="shared" si="13"/>
        <v>0</v>
      </c>
      <c r="DR33" s="141">
        <f t="shared" si="13"/>
        <v>0</v>
      </c>
      <c r="DS33" s="141">
        <f t="shared" si="13"/>
        <v>0</v>
      </c>
      <c r="DT33" s="141">
        <f t="shared" si="13"/>
        <v>6.9199999999999999E-3</v>
      </c>
      <c r="DU33" s="141">
        <f t="shared" si="13"/>
        <v>0</v>
      </c>
      <c r="DV33" s="141">
        <f t="shared" si="13"/>
        <v>0</v>
      </c>
      <c r="DW33" s="141">
        <f t="shared" si="13"/>
        <v>0</v>
      </c>
      <c r="DX33" s="141">
        <f t="shared" si="13"/>
        <v>0</v>
      </c>
      <c r="DY33" s="141">
        <f t="shared" si="13"/>
        <v>0</v>
      </c>
      <c r="DZ33" s="141">
        <f t="shared" si="13"/>
        <v>0.10295999999999998</v>
      </c>
      <c r="EA33" s="141">
        <f t="shared" si="13"/>
        <v>0</v>
      </c>
      <c r="EB33" s="141">
        <f t="shared" si="13"/>
        <v>0</v>
      </c>
      <c r="EC33" s="141">
        <f t="shared" si="13"/>
        <v>1.1149999999999998E-2</v>
      </c>
      <c r="ED33" s="141">
        <f t="shared" si="13"/>
        <v>0</v>
      </c>
      <c r="EE33" s="141">
        <f t="shared" si="13"/>
        <v>0</v>
      </c>
      <c r="EF33" s="141">
        <f t="shared" si="14"/>
        <v>0</v>
      </c>
      <c r="EG33" s="141">
        <f t="shared" si="7"/>
        <v>0</v>
      </c>
      <c r="EH33" s="141">
        <f t="shared" si="7"/>
        <v>0</v>
      </c>
      <c r="EI33" s="141">
        <f t="shared" si="7"/>
        <v>7.1000000000000002E-4</v>
      </c>
      <c r="EJ33" s="141">
        <f t="shared" si="7"/>
        <v>0</v>
      </c>
      <c r="EK33" s="141">
        <f t="shared" si="7"/>
        <v>0</v>
      </c>
      <c r="EL33" s="158">
        <f t="shared" si="3"/>
        <v>8.2916879999999988</v>
      </c>
      <c r="EM33" s="159">
        <f t="shared" si="4"/>
        <v>2.6045362651158694E-6</v>
      </c>
      <c r="EN33" s="152">
        <f t="shared" si="5"/>
        <v>2.1398869954191979E-6</v>
      </c>
      <c r="EQ33" s="160">
        <f t="shared" si="6"/>
        <v>0</v>
      </c>
      <c r="ER33" t="s">
        <v>156</v>
      </c>
    </row>
    <row r="34" spans="1:148">
      <c r="A34" t="s">
        <v>40</v>
      </c>
      <c r="B34" s="141">
        <v>639.55000000000007</v>
      </c>
      <c r="C34" s="141">
        <v>1450.82</v>
      </c>
      <c r="D34" s="141">
        <v>1725.2600000000004</v>
      </c>
      <c r="E34" s="141">
        <v>21497.82</v>
      </c>
      <c r="F34" s="141"/>
      <c r="G34" s="141">
        <v>10601.470000000001</v>
      </c>
      <c r="H34" s="141"/>
      <c r="I34" s="141">
        <v>32.909999999999997</v>
      </c>
      <c r="J34" s="141">
        <v>1469.2600000000002</v>
      </c>
      <c r="K34" s="141">
        <v>344.89</v>
      </c>
      <c r="L34" s="141">
        <v>-0.14000000000000001</v>
      </c>
      <c r="M34" s="141">
        <v>4878.42</v>
      </c>
      <c r="N34" s="141">
        <v>2652.8500000000004</v>
      </c>
      <c r="O34" s="141"/>
      <c r="P34" s="141">
        <v>0.72</v>
      </c>
      <c r="Q34" s="141"/>
      <c r="R34" s="141">
        <v>1236.7299999999998</v>
      </c>
      <c r="S34" s="141">
        <v>212.24</v>
      </c>
      <c r="T34" s="141">
        <v>73.430000000000007</v>
      </c>
      <c r="U34" s="141">
        <v>2865.130000000001</v>
      </c>
      <c r="V34" s="141">
        <v>1925.92</v>
      </c>
      <c r="W34" s="141">
        <v>1283.7699999999998</v>
      </c>
      <c r="X34" s="141"/>
      <c r="Y34" s="141"/>
      <c r="Z34" s="141">
        <v>275.77000000000004</v>
      </c>
      <c r="AA34" s="141"/>
      <c r="AB34" s="141">
        <v>36.510000000000005</v>
      </c>
      <c r="AC34" s="141"/>
      <c r="AD34" s="141"/>
      <c r="AE34" s="141"/>
      <c r="AF34" s="141"/>
      <c r="AG34" s="141"/>
      <c r="AH34" s="141"/>
      <c r="AI34" s="141"/>
      <c r="AJ34" s="141">
        <v>325.33999999999997</v>
      </c>
      <c r="AK34" s="141">
        <v>1445.4800000000002</v>
      </c>
      <c r="AL34" s="141">
        <v>116.1</v>
      </c>
      <c r="AM34" s="141">
        <v>106.93</v>
      </c>
      <c r="AN34" s="141"/>
      <c r="AO34" s="141"/>
      <c r="AP34" s="141"/>
      <c r="AQ34" s="141">
        <v>146461.73000000001</v>
      </c>
      <c r="AR34" s="141">
        <v>458.13000000000005</v>
      </c>
      <c r="AS34" s="141">
        <v>42.969999999999992</v>
      </c>
      <c r="AT34" s="141">
        <v>1962.6000000000004</v>
      </c>
      <c r="AU34" s="141">
        <v>750.46</v>
      </c>
      <c r="AV34" s="141"/>
      <c r="AW34" s="141">
        <v>523.88</v>
      </c>
      <c r="AX34" s="141">
        <v>1687.18</v>
      </c>
      <c r="AY34" s="141">
        <v>158.61000000000001</v>
      </c>
      <c r="AZ34" s="141">
        <v>551.31000000000006</v>
      </c>
      <c r="BA34" s="141">
        <v>15685.470000000001</v>
      </c>
      <c r="BB34" s="141">
        <v>2.2400000000000002</v>
      </c>
      <c r="BC34" s="141">
        <v>12.45</v>
      </c>
      <c r="BD34" s="141"/>
      <c r="BE34" s="141"/>
      <c r="BF34" s="141">
        <v>470.57</v>
      </c>
      <c r="BG34" s="141">
        <v>671.71</v>
      </c>
      <c r="BH34" s="141">
        <v>-0.01</v>
      </c>
      <c r="BI34" s="141">
        <v>418.86000000000007</v>
      </c>
      <c r="BJ34" s="141">
        <v>513.9</v>
      </c>
      <c r="BK34" s="141">
        <v>428.71</v>
      </c>
      <c r="BL34" s="141">
        <v>473.62000000000006</v>
      </c>
      <c r="BM34" s="141">
        <v>9209.2900000000027</v>
      </c>
      <c r="BN34" s="141">
        <v>654.56000000000006</v>
      </c>
      <c r="BO34" s="141">
        <v>286.05</v>
      </c>
      <c r="BP34" s="141">
        <v>10989.289999999997</v>
      </c>
      <c r="BQ34" s="141"/>
      <c r="BR34" s="141"/>
      <c r="BS34" s="141">
        <v>247610.75999999995</v>
      </c>
      <c r="BT34" t="s">
        <v>40</v>
      </c>
      <c r="BU34" s="141">
        <f t="shared" si="15"/>
        <v>0.63955000000000006</v>
      </c>
      <c r="BV34" s="141">
        <f t="shared" si="15"/>
        <v>23.503283999999997</v>
      </c>
      <c r="BW34" s="141">
        <f t="shared" si="15"/>
        <v>5.5208320000000013</v>
      </c>
      <c r="BX34" s="141">
        <f t="shared" si="15"/>
        <v>621.28699799999993</v>
      </c>
      <c r="BY34" s="141">
        <f t="shared" si="15"/>
        <v>0</v>
      </c>
      <c r="BZ34" s="141">
        <f t="shared" si="15"/>
        <v>416.63777100000004</v>
      </c>
      <c r="CA34" s="141">
        <f t="shared" si="15"/>
        <v>0</v>
      </c>
      <c r="CB34" s="141">
        <f t="shared" si="15"/>
        <v>0.11189399999999998</v>
      </c>
      <c r="CC34" s="141">
        <f t="shared" si="15"/>
        <v>5.2893360000000005</v>
      </c>
      <c r="CD34" s="141">
        <f t="shared" si="15"/>
        <v>0.44835699999999995</v>
      </c>
      <c r="CE34" s="141">
        <f t="shared" si="15"/>
        <v>-3.0940000000000004E-3</v>
      </c>
      <c r="CF34" s="141">
        <f t="shared" si="15"/>
        <v>80.981772000000007</v>
      </c>
      <c r="CG34" s="141">
        <f t="shared" si="11"/>
        <v>7.1626950000000011</v>
      </c>
      <c r="CH34" s="141">
        <f t="shared" si="11"/>
        <v>0</v>
      </c>
      <c r="CI34" s="141">
        <f t="shared" si="11"/>
        <v>2.3040000000000001E-3</v>
      </c>
      <c r="CJ34" s="141">
        <f t="shared" si="11"/>
        <v>0</v>
      </c>
      <c r="CK34" s="141">
        <f t="shared" si="11"/>
        <v>1.2367299999999999</v>
      </c>
      <c r="CL34" s="141">
        <f t="shared" si="11"/>
        <v>3.28972</v>
      </c>
      <c r="CM34" s="141">
        <f t="shared" si="11"/>
        <v>0.190918</v>
      </c>
      <c r="CN34" s="141">
        <f t="shared" si="11"/>
        <v>5.7302600000000021</v>
      </c>
      <c r="CO34" s="141">
        <f t="shared" si="11"/>
        <v>50.266512000000006</v>
      </c>
      <c r="CP34" s="141">
        <f t="shared" si="11"/>
        <v>9.4998979999999982</v>
      </c>
      <c r="CQ34" s="141">
        <f t="shared" si="11"/>
        <v>0</v>
      </c>
      <c r="CR34" s="141">
        <f t="shared" si="11"/>
        <v>0</v>
      </c>
      <c r="CS34" s="141">
        <f t="shared" si="11"/>
        <v>1.4891580000000002</v>
      </c>
      <c r="CT34" s="141">
        <f t="shared" si="11"/>
        <v>0</v>
      </c>
      <c r="CU34" s="141">
        <f t="shared" si="11"/>
        <v>7.3020000000000015E-2</v>
      </c>
      <c r="CV34" s="141">
        <f t="shared" si="11"/>
        <v>0</v>
      </c>
      <c r="CW34" s="141">
        <f t="shared" si="16"/>
        <v>0</v>
      </c>
      <c r="CX34" s="141">
        <f t="shared" si="16"/>
        <v>0</v>
      </c>
      <c r="CY34" s="141">
        <f t="shared" si="16"/>
        <v>0</v>
      </c>
      <c r="CZ34" s="141">
        <f t="shared" si="12"/>
        <v>0</v>
      </c>
      <c r="DA34" s="141">
        <f t="shared" si="12"/>
        <v>0</v>
      </c>
      <c r="DB34" s="141">
        <f t="shared" si="12"/>
        <v>0</v>
      </c>
      <c r="DC34" s="141">
        <f t="shared" si="12"/>
        <v>2.1147099999999996</v>
      </c>
      <c r="DD34" s="141">
        <f t="shared" si="12"/>
        <v>16.333924000000003</v>
      </c>
      <c r="DE34" s="141">
        <f t="shared" si="12"/>
        <v>0.42957000000000001</v>
      </c>
      <c r="DF34" s="141">
        <f t="shared" si="12"/>
        <v>0.27801799999999999</v>
      </c>
      <c r="DG34" s="141">
        <f t="shared" si="12"/>
        <v>0</v>
      </c>
      <c r="DH34" s="141">
        <f t="shared" si="12"/>
        <v>0</v>
      </c>
      <c r="DI34" s="141">
        <f t="shared" si="12"/>
        <v>0</v>
      </c>
      <c r="DJ34" s="141">
        <f t="shared" si="12"/>
        <v>5331.2069720000009</v>
      </c>
      <c r="DK34" s="141">
        <f t="shared" si="12"/>
        <v>34.451376000000003</v>
      </c>
      <c r="DL34" s="141">
        <f t="shared" si="12"/>
        <v>0.61876799999999987</v>
      </c>
      <c r="DM34" s="141">
        <f t="shared" si="12"/>
        <v>33.167940000000002</v>
      </c>
      <c r="DN34" s="141">
        <f t="shared" si="12"/>
        <v>1.8761500000000002</v>
      </c>
      <c r="DO34" s="141">
        <f t="shared" si="12"/>
        <v>0</v>
      </c>
      <c r="DP34" s="141">
        <f t="shared" si="13"/>
        <v>4.7673079999999999</v>
      </c>
      <c r="DQ34" s="141">
        <f t="shared" si="13"/>
        <v>0.84359000000000006</v>
      </c>
      <c r="DR34" s="141">
        <f t="shared" si="13"/>
        <v>7.9305000000000014E-2</v>
      </c>
      <c r="DS34" s="141">
        <f t="shared" si="13"/>
        <v>11.136462000000002</v>
      </c>
      <c r="DT34" s="141">
        <f t="shared" si="13"/>
        <v>542.71726200000001</v>
      </c>
      <c r="DU34" s="141">
        <f t="shared" si="13"/>
        <v>6.876800000000001E-2</v>
      </c>
      <c r="DV34" s="141">
        <f t="shared" si="13"/>
        <v>4.4819999999999999E-2</v>
      </c>
      <c r="DW34" s="141">
        <f t="shared" si="13"/>
        <v>0</v>
      </c>
      <c r="DX34" s="141">
        <f t="shared" si="13"/>
        <v>0</v>
      </c>
      <c r="DY34" s="141">
        <f t="shared" si="13"/>
        <v>7.4820630000000001</v>
      </c>
      <c r="DZ34" s="141">
        <f t="shared" si="13"/>
        <v>6.0453900000000003</v>
      </c>
      <c r="EA34" s="141">
        <f t="shared" si="13"/>
        <v>-2.5999999999999998E-5</v>
      </c>
      <c r="EB34" s="141">
        <f t="shared" si="13"/>
        <v>2.5550460000000004</v>
      </c>
      <c r="EC34" s="141">
        <f t="shared" si="13"/>
        <v>0.25695000000000001</v>
      </c>
      <c r="ED34" s="141">
        <f t="shared" si="13"/>
        <v>0.42870999999999998</v>
      </c>
      <c r="EE34" s="141">
        <f t="shared" si="13"/>
        <v>2.6522720000000004</v>
      </c>
      <c r="EF34" s="141">
        <f t="shared" si="14"/>
        <v>11.051148000000003</v>
      </c>
      <c r="EG34" s="141">
        <f t="shared" si="7"/>
        <v>5.3673920000000006</v>
      </c>
      <c r="EH34" s="141">
        <f t="shared" si="7"/>
        <v>1.401645</v>
      </c>
      <c r="EI34" s="141">
        <f t="shared" si="7"/>
        <v>10.989289999999997</v>
      </c>
      <c r="EJ34" s="141">
        <f t="shared" si="7"/>
        <v>0</v>
      </c>
      <c r="EK34" s="141">
        <f t="shared" si="7"/>
        <v>0</v>
      </c>
      <c r="EL34" s="158">
        <f t="shared" si="3"/>
        <v>7261.7227380000058</v>
      </c>
      <c r="EM34" s="159">
        <f t="shared" si="4"/>
        <v>2.2810096349907914E-3</v>
      </c>
      <c r="EN34" s="152">
        <f t="shared" si="5"/>
        <v>1.8740775161084336E-3</v>
      </c>
      <c r="EQ34" s="160">
        <f t="shared" si="6"/>
        <v>1.9E-3</v>
      </c>
      <c r="ER34" t="s">
        <v>40</v>
      </c>
    </row>
    <row r="35" spans="1:148">
      <c r="A35" t="s">
        <v>132</v>
      </c>
      <c r="B35" s="141">
        <v>0.59</v>
      </c>
      <c r="C35" s="141">
        <v>34.800000000000004</v>
      </c>
      <c r="D35" s="141">
        <v>38.269999999999996</v>
      </c>
      <c r="E35" s="141">
        <v>88.63</v>
      </c>
      <c r="F35" s="141"/>
      <c r="G35" s="141">
        <v>97.419999999999987</v>
      </c>
      <c r="H35" s="141"/>
      <c r="I35" s="141">
        <v>-0.03</v>
      </c>
      <c r="J35" s="141">
        <v>23.029999999999998</v>
      </c>
      <c r="K35" s="141"/>
      <c r="L35" s="141"/>
      <c r="M35" s="141">
        <v>0.44</v>
      </c>
      <c r="N35" s="141">
        <v>34.1</v>
      </c>
      <c r="O35" s="141"/>
      <c r="P35" s="141"/>
      <c r="Q35" s="141"/>
      <c r="R35" s="141">
        <v>1.07</v>
      </c>
      <c r="S35" s="141">
        <v>8.93</v>
      </c>
      <c r="T35" s="141">
        <v>-0.78999999999999992</v>
      </c>
      <c r="U35" s="141">
        <v>3.4299999999999997</v>
      </c>
      <c r="V35" s="141">
        <v>1.74</v>
      </c>
      <c r="W35" s="141">
        <v>0.96999999999999986</v>
      </c>
      <c r="X35" s="141"/>
      <c r="Y35" s="141"/>
      <c r="Z35" s="141"/>
      <c r="AA35" s="141"/>
      <c r="AB35" s="141">
        <v>1.0408340855860843E-17</v>
      </c>
      <c r="AC35" s="141"/>
      <c r="AD35" s="141"/>
      <c r="AE35" s="141"/>
      <c r="AF35" s="141"/>
      <c r="AG35" s="141"/>
      <c r="AH35" s="141"/>
      <c r="AI35" s="141"/>
      <c r="AJ35" s="141">
        <v>0.14000000000000001</v>
      </c>
      <c r="AK35" s="141">
        <v>4.3099999999999996</v>
      </c>
      <c r="AL35" s="141">
        <v>0.37</v>
      </c>
      <c r="AM35" s="141"/>
      <c r="AN35" s="141"/>
      <c r="AO35" s="141"/>
      <c r="AP35" s="141"/>
      <c r="AQ35" s="141">
        <v>430.07999999999993</v>
      </c>
      <c r="AR35" s="141">
        <v>0.03</v>
      </c>
      <c r="AS35" s="141">
        <v>0.9</v>
      </c>
      <c r="AT35" s="141">
        <v>6.620000000000001</v>
      </c>
      <c r="AU35" s="141">
        <v>0.02</v>
      </c>
      <c r="AV35" s="141"/>
      <c r="AW35" s="141">
        <v>0.66999999999999993</v>
      </c>
      <c r="AX35" s="141">
        <v>45.42</v>
      </c>
      <c r="AY35" s="141"/>
      <c r="AZ35" s="141">
        <v>2.0499999999999998</v>
      </c>
      <c r="BA35" s="141">
        <v>324.33999999999997</v>
      </c>
      <c r="BB35" s="141"/>
      <c r="BC35" s="141"/>
      <c r="BD35" s="141"/>
      <c r="BE35" s="141"/>
      <c r="BF35" s="141"/>
      <c r="BG35" s="141">
        <v>8.67</v>
      </c>
      <c r="BH35" s="141"/>
      <c r="BI35" s="141"/>
      <c r="BJ35" s="141">
        <v>5.8400000000000007</v>
      </c>
      <c r="BK35" s="141"/>
      <c r="BL35" s="141"/>
      <c r="BM35" s="141">
        <v>165.47</v>
      </c>
      <c r="BN35" s="141">
        <v>0.74</v>
      </c>
      <c r="BO35" s="141"/>
      <c r="BP35" s="141">
        <v>2.2200000000000002</v>
      </c>
      <c r="BQ35" s="141"/>
      <c r="BR35" s="141"/>
      <c r="BS35" s="141">
        <v>1330.4899999999998</v>
      </c>
      <c r="BT35" t="s">
        <v>132</v>
      </c>
      <c r="BU35" s="141">
        <f t="shared" si="15"/>
        <v>5.9000000000000003E-4</v>
      </c>
      <c r="BV35" s="141">
        <f t="shared" si="15"/>
        <v>0.56376000000000004</v>
      </c>
      <c r="BW35" s="141">
        <f t="shared" si="15"/>
        <v>0.12246399999999999</v>
      </c>
      <c r="BX35" s="141">
        <f t="shared" si="15"/>
        <v>2.5614069999999995</v>
      </c>
      <c r="BY35" s="141">
        <f t="shared" si="15"/>
        <v>0</v>
      </c>
      <c r="BZ35" s="141">
        <f t="shared" si="15"/>
        <v>3.8286059999999997</v>
      </c>
      <c r="CA35" s="141">
        <f t="shared" si="15"/>
        <v>0</v>
      </c>
      <c r="CB35" s="141">
        <f t="shared" si="15"/>
        <v>-1.0199999999999999E-4</v>
      </c>
      <c r="CC35" s="141">
        <f t="shared" si="15"/>
        <v>8.2907999999999996E-2</v>
      </c>
      <c r="CD35" s="141">
        <f t="shared" si="15"/>
        <v>0</v>
      </c>
      <c r="CE35" s="141">
        <f t="shared" si="15"/>
        <v>0</v>
      </c>
      <c r="CF35" s="141">
        <f t="shared" si="15"/>
        <v>7.3039999999999997E-3</v>
      </c>
      <c r="CG35" s="141">
        <f t="shared" si="11"/>
        <v>9.2070000000000013E-2</v>
      </c>
      <c r="CH35" s="141">
        <f t="shared" si="11"/>
        <v>0</v>
      </c>
      <c r="CI35" s="141">
        <f t="shared" si="11"/>
        <v>0</v>
      </c>
      <c r="CJ35" s="141">
        <f t="shared" si="11"/>
        <v>0</v>
      </c>
      <c r="CK35" s="141">
        <f t="shared" si="11"/>
        <v>1.07E-3</v>
      </c>
      <c r="CL35" s="141">
        <f t="shared" si="11"/>
        <v>0.13841499999999998</v>
      </c>
      <c r="CM35" s="141">
        <f t="shared" si="11"/>
        <v>-2.0539999999999998E-3</v>
      </c>
      <c r="CN35" s="141">
        <f t="shared" si="11"/>
        <v>6.8599999999999998E-3</v>
      </c>
      <c r="CO35" s="141">
        <f t="shared" si="11"/>
        <v>4.5414000000000003E-2</v>
      </c>
      <c r="CP35" s="141">
        <f t="shared" si="11"/>
        <v>7.1779999999999995E-3</v>
      </c>
      <c r="CQ35" s="141">
        <f t="shared" si="11"/>
        <v>0</v>
      </c>
      <c r="CR35" s="141">
        <f t="shared" si="11"/>
        <v>0</v>
      </c>
      <c r="CS35" s="141">
        <f t="shared" si="11"/>
        <v>0</v>
      </c>
      <c r="CT35" s="141">
        <f t="shared" si="11"/>
        <v>0</v>
      </c>
      <c r="CU35" s="141">
        <f t="shared" si="11"/>
        <v>2.0816681711721686E-20</v>
      </c>
      <c r="CV35" s="141">
        <f t="shared" si="11"/>
        <v>0</v>
      </c>
      <c r="CW35" s="141">
        <f t="shared" si="16"/>
        <v>0</v>
      </c>
      <c r="CX35" s="141">
        <f t="shared" si="16"/>
        <v>0</v>
      </c>
      <c r="CY35" s="141">
        <f t="shared" si="16"/>
        <v>0</v>
      </c>
      <c r="CZ35" s="141">
        <f t="shared" si="12"/>
        <v>0</v>
      </c>
      <c r="DA35" s="141">
        <f t="shared" si="12"/>
        <v>0</v>
      </c>
      <c r="DB35" s="141">
        <f t="shared" si="12"/>
        <v>0</v>
      </c>
      <c r="DC35" s="141">
        <f t="shared" si="12"/>
        <v>9.1E-4</v>
      </c>
      <c r="DD35" s="141">
        <f t="shared" si="12"/>
        <v>4.8702999999999989E-2</v>
      </c>
      <c r="DE35" s="141">
        <f t="shared" si="12"/>
        <v>1.369E-3</v>
      </c>
      <c r="DF35" s="141">
        <f t="shared" si="12"/>
        <v>0</v>
      </c>
      <c r="DG35" s="141">
        <f t="shared" si="12"/>
        <v>0</v>
      </c>
      <c r="DH35" s="141">
        <f t="shared" si="12"/>
        <v>0</v>
      </c>
      <c r="DI35" s="141">
        <f t="shared" si="12"/>
        <v>0</v>
      </c>
      <c r="DJ35" s="141">
        <f t="shared" si="12"/>
        <v>15.654911999999998</v>
      </c>
      <c r="DK35" s="141">
        <f t="shared" si="12"/>
        <v>2.2560000000000002E-3</v>
      </c>
      <c r="DL35" s="141">
        <f t="shared" si="12"/>
        <v>1.2959999999999999E-2</v>
      </c>
      <c r="DM35" s="141">
        <f t="shared" si="12"/>
        <v>0.11187800000000001</v>
      </c>
      <c r="DN35" s="141">
        <f t="shared" si="12"/>
        <v>5.0000000000000002E-5</v>
      </c>
      <c r="DO35" s="141">
        <f t="shared" si="12"/>
        <v>0</v>
      </c>
      <c r="DP35" s="141">
        <f t="shared" si="13"/>
        <v>6.097E-3</v>
      </c>
      <c r="DQ35" s="141">
        <f t="shared" si="13"/>
        <v>2.2710000000000001E-2</v>
      </c>
      <c r="DR35" s="141">
        <f t="shared" si="13"/>
        <v>0</v>
      </c>
      <c r="DS35" s="141">
        <f t="shared" si="13"/>
        <v>4.1409999999999995E-2</v>
      </c>
      <c r="DT35" s="141">
        <f t="shared" si="13"/>
        <v>11.222163999999999</v>
      </c>
      <c r="DU35" s="141">
        <f t="shared" si="13"/>
        <v>0</v>
      </c>
      <c r="DV35" s="141">
        <f t="shared" si="13"/>
        <v>0</v>
      </c>
      <c r="DW35" s="141">
        <f t="shared" si="13"/>
        <v>0</v>
      </c>
      <c r="DX35" s="141">
        <f t="shared" si="13"/>
        <v>0</v>
      </c>
      <c r="DY35" s="141">
        <f t="shared" si="13"/>
        <v>0</v>
      </c>
      <c r="DZ35" s="141">
        <f t="shared" si="13"/>
        <v>7.8029999999999988E-2</v>
      </c>
      <c r="EA35" s="141">
        <f t="shared" si="13"/>
        <v>0</v>
      </c>
      <c r="EB35" s="141">
        <f t="shared" si="13"/>
        <v>0</v>
      </c>
      <c r="EC35" s="141">
        <f t="shared" si="13"/>
        <v>2.9200000000000003E-3</v>
      </c>
      <c r="ED35" s="141">
        <f t="shared" si="13"/>
        <v>0</v>
      </c>
      <c r="EE35" s="141">
        <f t="shared" si="13"/>
        <v>0</v>
      </c>
      <c r="EF35" s="141">
        <f t="shared" si="14"/>
        <v>0.19856399999999999</v>
      </c>
      <c r="EG35" s="141">
        <f t="shared" si="7"/>
        <v>6.0680000000000005E-3</v>
      </c>
      <c r="EH35" s="141">
        <f t="shared" si="7"/>
        <v>0</v>
      </c>
      <c r="EI35" s="141">
        <f t="shared" si="7"/>
        <v>2.2200000000000002E-3</v>
      </c>
      <c r="EJ35" s="141">
        <f t="shared" si="7"/>
        <v>0</v>
      </c>
      <c r="EK35" s="141">
        <f t="shared" si="7"/>
        <v>0</v>
      </c>
      <c r="EL35" s="163">
        <f t="shared" si="3"/>
        <v>34.869110999999997</v>
      </c>
      <c r="EM35" s="164">
        <f t="shared" si="4"/>
        <v>1.0952880056732802E-5</v>
      </c>
      <c r="EN35" s="165">
        <f t="shared" si="5"/>
        <v>8.9988862546116677E-6</v>
      </c>
      <c r="EO35" s="166"/>
      <c r="EP35" s="166"/>
      <c r="EQ35" s="167">
        <f t="shared" si="6"/>
        <v>0</v>
      </c>
      <c r="ER35" t="s">
        <v>132</v>
      </c>
    </row>
    <row r="36" spans="1:148">
      <c r="A36" t="s">
        <v>128</v>
      </c>
      <c r="B36" s="141">
        <v>767891.71000000008</v>
      </c>
      <c r="C36" s="141">
        <v>2909364.5799999996</v>
      </c>
      <c r="D36" s="141">
        <v>1492020.77</v>
      </c>
      <c r="E36" s="141">
        <v>14401453.069999998</v>
      </c>
      <c r="F36" s="141">
        <v>969645.57000000007</v>
      </c>
      <c r="G36" s="141">
        <v>4712857.0399999982</v>
      </c>
      <c r="H36" s="141">
        <v>863470.75999999989</v>
      </c>
      <c r="I36" s="141">
        <v>677390.26</v>
      </c>
      <c r="J36" s="141">
        <v>1139233.1900000004</v>
      </c>
      <c r="K36" s="141">
        <v>1108961.1700000002</v>
      </c>
      <c r="L36" s="141">
        <v>5177326.6000000015</v>
      </c>
      <c r="M36" s="141">
        <v>4714789.75</v>
      </c>
      <c r="N36" s="141">
        <v>917557.95</v>
      </c>
      <c r="O36" s="141">
        <v>8793625.6999999993</v>
      </c>
      <c r="P36" s="141">
        <v>2445538.67</v>
      </c>
      <c r="Q36" s="141">
        <v>1637521.5999999999</v>
      </c>
      <c r="R36" s="141">
        <v>1407694.84</v>
      </c>
      <c r="S36" s="141">
        <v>2112797.8300000005</v>
      </c>
      <c r="T36" s="141">
        <v>595735.80999999994</v>
      </c>
      <c r="U36" s="141">
        <v>3627214.1200000006</v>
      </c>
      <c r="V36" s="141">
        <v>2512531.6600000006</v>
      </c>
      <c r="W36" s="141">
        <v>1035729.2000000001</v>
      </c>
      <c r="X36" s="141">
        <v>854702.65999999992</v>
      </c>
      <c r="Y36" s="141">
        <v>90841.709999999992</v>
      </c>
      <c r="Z36" s="141">
        <v>375285.85000000003</v>
      </c>
      <c r="AA36" s="141">
        <v>306919.84000000003</v>
      </c>
      <c r="AB36" s="141">
        <v>273458.90000000008</v>
      </c>
      <c r="AC36" s="141">
        <v>1585307.1199999996</v>
      </c>
      <c r="AD36" s="141">
        <v>1001485.6600000003</v>
      </c>
      <c r="AE36" s="141">
        <v>1585905.1100000003</v>
      </c>
      <c r="AF36" s="141">
        <v>65133.39</v>
      </c>
      <c r="AG36" s="141">
        <v>8115448.1800000016</v>
      </c>
      <c r="AH36" s="141">
        <v>1349176.48</v>
      </c>
      <c r="AI36" s="141">
        <v>2182269.88</v>
      </c>
      <c r="AJ36" s="141">
        <v>864944.43000000017</v>
      </c>
      <c r="AK36" s="141">
        <v>1567235.5499999998</v>
      </c>
      <c r="AL36" s="141">
        <v>82571.240000000005</v>
      </c>
      <c r="AM36" s="141">
        <v>196617.59999999995</v>
      </c>
      <c r="AN36" s="141">
        <v>656482.90000000014</v>
      </c>
      <c r="AO36" s="141">
        <v>1854962.94</v>
      </c>
      <c r="AP36" s="141">
        <v>927748.5500000004</v>
      </c>
      <c r="AQ36" s="141">
        <v>3656326.75</v>
      </c>
      <c r="AR36" s="141">
        <v>4053597.4600000014</v>
      </c>
      <c r="AS36" s="141">
        <v>2461865.4499999997</v>
      </c>
      <c r="AT36" s="141">
        <v>1990872.7699999998</v>
      </c>
      <c r="AU36" s="141">
        <v>2019946.6600000001</v>
      </c>
      <c r="AV36" s="141">
        <v>775305.15999999992</v>
      </c>
      <c r="AW36" s="141">
        <v>1244409.7299999993</v>
      </c>
      <c r="AX36" s="141">
        <v>757644.13000000012</v>
      </c>
      <c r="AY36" s="141">
        <v>422480.12999999995</v>
      </c>
      <c r="AZ36" s="141">
        <v>2436384.13</v>
      </c>
      <c r="BA36" s="141">
        <v>6310983.9200000018</v>
      </c>
      <c r="BB36" s="141">
        <v>2797638.5000000005</v>
      </c>
      <c r="BC36" s="141">
        <v>1089278.8</v>
      </c>
      <c r="BD36" s="141">
        <v>3655723.6600000006</v>
      </c>
      <c r="BE36" s="141">
        <v>3613288.7800000003</v>
      </c>
      <c r="BF36" s="141">
        <v>1291142.2300000002</v>
      </c>
      <c r="BG36" s="141">
        <v>1207743.1699999995</v>
      </c>
      <c r="BH36" s="141">
        <v>983965.81000000017</v>
      </c>
      <c r="BI36" s="141">
        <v>1028737.5800000002</v>
      </c>
      <c r="BJ36" s="141">
        <v>1312057.2700000003</v>
      </c>
      <c r="BK36" s="141">
        <v>2304730.0699999989</v>
      </c>
      <c r="BL36" s="141">
        <v>1196779.0500000003</v>
      </c>
      <c r="BM36" s="141">
        <v>980697.24999999988</v>
      </c>
      <c r="BN36" s="141">
        <v>3164874.2000000007</v>
      </c>
      <c r="BO36" s="141">
        <v>833790.63000000012</v>
      </c>
      <c r="BP36" s="141">
        <v>3369294.9900000007</v>
      </c>
      <c r="BQ36" s="141">
        <v>277492.12</v>
      </c>
      <c r="BR36" s="141">
        <v>252852.85</v>
      </c>
      <c r="BS36" s="141">
        <v>143446753.09000003</v>
      </c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58">
        <f>SUM(EL5:EL35)</f>
        <v>3183556.3632020005</v>
      </c>
      <c r="EM36" s="168">
        <f>SUM(EM5:EM35)</f>
        <v>0.99999999999999956</v>
      </c>
      <c r="EN36" s="160">
        <f>SUM(EN5:EN35)</f>
        <v>0.82159999999999966</v>
      </c>
      <c r="EQ36" s="160">
        <f>SUM(EQ5:EQ35)</f>
        <v>1</v>
      </c>
    </row>
    <row r="37" spans="1:148"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</row>
    <row r="38" spans="1:148"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1"/>
      <c r="DF38" s="141"/>
      <c r="DG38" s="141"/>
      <c r="DH38" s="141"/>
      <c r="DI38" s="141"/>
      <c r="DJ38" s="141"/>
      <c r="DK38" s="141"/>
      <c r="DL38" s="141"/>
      <c r="DM38" s="141"/>
      <c r="DN38" s="141"/>
      <c r="DO38" s="141"/>
      <c r="DP38" s="141"/>
      <c r="DQ38" s="141"/>
      <c r="DR38" s="141"/>
      <c r="DS38" s="141"/>
      <c r="DT38" s="141"/>
      <c r="DU38" s="141"/>
      <c r="DV38" s="141"/>
      <c r="DW38" s="141"/>
      <c r="DX38" s="141"/>
      <c r="DY38" s="141"/>
      <c r="DZ38" s="141"/>
      <c r="EA38" s="141"/>
      <c r="EB38" s="141"/>
      <c r="EC38" s="141"/>
      <c r="ED38" s="141"/>
      <c r="EE38" s="141"/>
      <c r="EF38" s="141"/>
      <c r="EG38" s="141"/>
      <c r="EH38" s="141"/>
      <c r="EI38" s="141"/>
      <c r="EJ38" s="141"/>
      <c r="EK38" s="141"/>
    </row>
    <row r="39" spans="1:148"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1"/>
    </row>
    <row r="40" spans="1:148"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  <c r="CW40" s="141"/>
      <c r="CX40" s="141"/>
      <c r="CY40" s="141"/>
      <c r="CZ40" s="141"/>
      <c r="DA40" s="141"/>
      <c r="DB40" s="141"/>
      <c r="DC40" s="141"/>
      <c r="DD40" s="141"/>
      <c r="DE40" s="141"/>
      <c r="DF40" s="141"/>
      <c r="DG40" s="141"/>
      <c r="DH40" s="141"/>
      <c r="DI40" s="141"/>
      <c r="DJ40" s="141"/>
      <c r="DK40" s="141"/>
      <c r="DL40" s="141"/>
      <c r="DM40" s="141"/>
      <c r="DN40" s="141"/>
      <c r="DO40" s="141"/>
      <c r="DP40" s="141"/>
      <c r="DQ40" s="141"/>
      <c r="DR40" s="141"/>
      <c r="DS40" s="141"/>
      <c r="DT40" s="141"/>
      <c r="DU40" s="141"/>
      <c r="DV40" s="141"/>
      <c r="DW40" s="141"/>
      <c r="DX40" s="141"/>
      <c r="DY40" s="141"/>
      <c r="DZ40" s="141"/>
      <c r="EA40" s="141"/>
      <c r="EB40" s="141"/>
      <c r="EC40" s="141"/>
      <c r="ED40" s="141"/>
      <c r="EE40" s="141"/>
      <c r="EF40" s="141"/>
      <c r="EG40" s="141"/>
      <c r="EH40" s="141"/>
      <c r="EI40" s="141"/>
      <c r="EJ40" s="141"/>
      <c r="EK40" s="141"/>
    </row>
  </sheetData>
  <printOptions horizontalCentered="1" verticalCentered="1"/>
  <pageMargins left="0.75" right="0.75" top="1" bottom="1" header="0.5" footer="0.5"/>
  <pageSetup scale="29" fitToWidth="4" orientation="landscape" r:id="rId1"/>
  <headerFooter alignWithMargins="0">
    <oddHeader>&amp;RKY PSC Case No. 2016-00162,
Attachment D to Staff Post Hearing Supp. DR 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zoomScale="85" zoomScaleNormal="85" workbookViewId="0">
      <selection sqref="A1:G1"/>
    </sheetView>
  </sheetViews>
  <sheetFormatPr defaultColWidth="9.109375" defaultRowHeight="13.2"/>
  <cols>
    <col min="1" max="1" width="13.6640625" style="108" customWidth="1"/>
    <col min="2" max="2" width="15.109375" style="109" customWidth="1"/>
    <col min="3" max="3" width="2.6640625" style="107" customWidth="1"/>
    <col min="4" max="4" width="11.5546875" style="109" customWidth="1"/>
    <col min="5" max="5" width="16.44140625" style="109" customWidth="1"/>
    <col min="6" max="6" width="2.6640625" style="109" customWidth="1"/>
    <col min="7" max="7" width="11.5546875" style="109" bestFit="1" customWidth="1"/>
    <col min="8" max="8" width="8.109375" style="110" customWidth="1"/>
    <col min="9" max="16384" width="9.109375" style="107"/>
  </cols>
  <sheetData>
    <row r="1" spans="1:10" ht="19.2">
      <c r="A1" s="270" t="s">
        <v>0</v>
      </c>
      <c r="B1" s="270"/>
      <c r="C1" s="270"/>
      <c r="D1" s="270"/>
      <c r="E1" s="270"/>
      <c r="F1" s="270"/>
      <c r="G1" s="270"/>
      <c r="H1" s="106"/>
    </row>
    <row r="2" spans="1:10">
      <c r="I2" s="111"/>
    </row>
    <row r="3" spans="1:10">
      <c r="A3" s="271" t="s">
        <v>1</v>
      </c>
      <c r="B3" s="271"/>
      <c r="C3" s="112"/>
      <c r="D3" s="271" t="s">
        <v>2</v>
      </c>
      <c r="E3" s="271"/>
      <c r="I3" s="111"/>
    </row>
    <row r="4" spans="1:10" ht="12.75" customHeight="1">
      <c r="A4" s="271" t="s">
        <v>140</v>
      </c>
      <c r="B4" s="271"/>
      <c r="C4" s="112"/>
      <c r="D4" s="271" t="s">
        <v>157</v>
      </c>
      <c r="E4" s="271"/>
      <c r="I4" s="111"/>
    </row>
    <row r="5" spans="1:10">
      <c r="A5" s="106"/>
      <c r="B5" s="106"/>
      <c r="D5" s="106"/>
      <c r="E5" s="106"/>
      <c r="I5" s="111"/>
    </row>
    <row r="6" spans="1:10">
      <c r="A6" s="112" t="s">
        <v>5</v>
      </c>
      <c r="B6" s="113" t="s">
        <v>6</v>
      </c>
      <c r="C6" s="114"/>
      <c r="D6" s="112" t="s">
        <v>5</v>
      </c>
      <c r="E6" s="113" t="s">
        <v>6</v>
      </c>
      <c r="F6" s="115"/>
      <c r="G6" s="113" t="s">
        <v>7</v>
      </c>
      <c r="I6" s="111"/>
    </row>
    <row r="7" spans="1:10">
      <c r="A7" s="115" t="s">
        <v>8</v>
      </c>
      <c r="B7" s="115">
        <v>3.8999999999999998E-3</v>
      </c>
      <c r="C7" s="115"/>
      <c r="D7" s="116" t="s">
        <v>8</v>
      </c>
      <c r="E7" s="117">
        <v>3.7000000000000002E-3</v>
      </c>
      <c r="F7" s="118"/>
      <c r="G7" s="119">
        <f>E7-B7</f>
        <v>-1.9999999999999966E-4</v>
      </c>
      <c r="H7" s="107"/>
      <c r="I7" s="111"/>
    </row>
    <row r="8" spans="1:10">
      <c r="A8" s="115" t="s">
        <v>9</v>
      </c>
      <c r="B8" s="115">
        <v>1.8700000000000001E-2</v>
      </c>
      <c r="C8" s="115"/>
      <c r="D8" s="116" t="s">
        <v>9</v>
      </c>
      <c r="E8" s="117">
        <v>1.95E-2</v>
      </c>
      <c r="F8" s="118"/>
      <c r="G8" s="119">
        <f t="shared" ref="G8:G34" si="0">E8-B8</f>
        <v>7.9999999999999863E-4</v>
      </c>
      <c r="H8" s="107"/>
      <c r="I8" s="111"/>
    </row>
    <row r="9" spans="1:10">
      <c r="A9" s="109" t="s">
        <v>11</v>
      </c>
      <c r="B9" s="109">
        <v>4.0000000000000002E-4</v>
      </c>
      <c r="C9" s="115"/>
      <c r="D9" s="116" t="s">
        <v>11</v>
      </c>
      <c r="E9" s="117">
        <v>5.0000000000000001E-4</v>
      </c>
      <c r="F9" s="118"/>
      <c r="G9" s="119">
        <f t="shared" si="0"/>
        <v>9.9999999999999991E-5</v>
      </c>
      <c r="H9" s="107"/>
      <c r="I9" s="111"/>
    </row>
    <row r="10" spans="1:10">
      <c r="A10" s="109" t="s">
        <v>12</v>
      </c>
      <c r="B10" s="109">
        <v>6.9999999999999999E-4</v>
      </c>
      <c r="C10" s="115"/>
      <c r="D10" s="116" t="s">
        <v>12</v>
      </c>
      <c r="E10" s="117">
        <v>5.0000000000000001E-4</v>
      </c>
      <c r="F10" s="107"/>
      <c r="G10" s="119">
        <f t="shared" si="0"/>
        <v>-1.9999999999999998E-4</v>
      </c>
      <c r="H10" s="107"/>
      <c r="I10" s="111"/>
    </row>
    <row r="11" spans="1:10">
      <c r="A11" s="109" t="s">
        <v>13</v>
      </c>
      <c r="B11" s="109">
        <v>3.4500000000000003E-2</v>
      </c>
      <c r="C11" s="115"/>
      <c r="D11" s="116" t="s">
        <v>13</v>
      </c>
      <c r="E11" s="117">
        <v>3.2099999999999997E-2</v>
      </c>
      <c r="F11" s="107"/>
      <c r="G11" s="119">
        <f t="shared" si="0"/>
        <v>-2.4000000000000063E-3</v>
      </c>
      <c r="H11" s="107"/>
      <c r="I11" s="111"/>
    </row>
    <row r="12" spans="1:10">
      <c r="A12" s="109" t="s">
        <v>14</v>
      </c>
      <c r="B12" s="109">
        <v>0.43730000000000002</v>
      </c>
      <c r="C12" s="115"/>
      <c r="D12" s="116" t="s">
        <v>14</v>
      </c>
      <c r="E12" s="117">
        <v>0.41849999999999998</v>
      </c>
      <c r="F12" s="107"/>
      <c r="G12" s="169">
        <f t="shared" si="0"/>
        <v>-1.8800000000000039E-2</v>
      </c>
      <c r="H12" s="107"/>
      <c r="I12" s="111"/>
    </row>
    <row r="13" spans="1:10">
      <c r="A13" s="109" t="s">
        <v>15</v>
      </c>
      <c r="B13" s="109">
        <v>1.7999999999999999E-2</v>
      </c>
      <c r="C13" s="115"/>
      <c r="D13" s="116" t="s">
        <v>15</v>
      </c>
      <c r="E13" s="117">
        <v>1.7000000000000001E-2</v>
      </c>
      <c r="F13" s="107"/>
      <c r="G13" s="119">
        <f t="shared" si="0"/>
        <v>-9.9999999999999742E-4</v>
      </c>
      <c r="H13" s="107"/>
      <c r="I13" s="111"/>
    </row>
    <row r="14" spans="1:10">
      <c r="A14" s="109" t="s">
        <v>16</v>
      </c>
      <c r="B14" s="109">
        <v>0.1116</v>
      </c>
      <c r="C14" s="115"/>
      <c r="D14" s="116" t="s">
        <v>16</v>
      </c>
      <c r="E14" s="117">
        <v>0.1067</v>
      </c>
      <c r="F14" s="107"/>
      <c r="G14" s="119">
        <f t="shared" si="0"/>
        <v>-4.9000000000000016E-3</v>
      </c>
      <c r="H14" s="107"/>
      <c r="I14" s="111"/>
      <c r="J14" s="110"/>
    </row>
    <row r="15" spans="1:10">
      <c r="A15" s="109" t="s">
        <v>17</v>
      </c>
      <c r="B15" s="109">
        <v>6.2399999999999997E-2</v>
      </c>
      <c r="C15" s="115"/>
      <c r="D15" s="116" t="s">
        <v>17</v>
      </c>
      <c r="E15" s="117">
        <v>6.1600000000000002E-2</v>
      </c>
      <c r="F15" s="107"/>
      <c r="G15" s="119">
        <f t="shared" si="0"/>
        <v>-7.9999999999999516E-4</v>
      </c>
      <c r="H15" s="107"/>
      <c r="I15" s="111"/>
    </row>
    <row r="16" spans="1:10">
      <c r="A16" s="109" t="s">
        <v>18</v>
      </c>
      <c r="B16" s="109">
        <v>1E-3</v>
      </c>
      <c r="C16" s="115"/>
      <c r="D16" s="116" t="s">
        <v>18</v>
      </c>
      <c r="E16" s="117">
        <v>8.0000000000000004E-4</v>
      </c>
      <c r="F16" s="107"/>
      <c r="G16" s="119">
        <f t="shared" si="0"/>
        <v>-1.9999999999999998E-4</v>
      </c>
      <c r="H16" s="107"/>
      <c r="I16" s="111"/>
    </row>
    <row r="17" spans="1:9">
      <c r="A17" s="109" t="s">
        <v>19</v>
      </c>
      <c r="B17" s="109">
        <v>0.1065</v>
      </c>
      <c r="C17" s="115"/>
      <c r="D17" s="116" t="s">
        <v>19</v>
      </c>
      <c r="E17" s="117">
        <v>0.12690000000000001</v>
      </c>
      <c r="F17" s="107"/>
      <c r="G17" s="169">
        <f t="shared" si="0"/>
        <v>2.0400000000000015E-2</v>
      </c>
      <c r="H17" s="107"/>
      <c r="I17" s="111"/>
    </row>
    <row r="18" spans="1:9">
      <c r="A18" s="120" t="s">
        <v>20</v>
      </c>
      <c r="B18" s="120">
        <v>5.0000000000000001E-4</v>
      </c>
      <c r="C18" s="121"/>
      <c r="D18" s="116" t="s">
        <v>20</v>
      </c>
      <c r="E18" s="117">
        <v>4.0000000000000002E-4</v>
      </c>
      <c r="F18" s="107"/>
      <c r="G18" s="119">
        <f t="shared" si="0"/>
        <v>-9.9999999999999991E-5</v>
      </c>
      <c r="H18" s="107"/>
      <c r="I18" s="122"/>
    </row>
    <row r="19" spans="1:9">
      <c r="A19" s="109" t="s">
        <v>21</v>
      </c>
      <c r="B19" s="109">
        <v>8.4999999999999989E-3</v>
      </c>
      <c r="C19" s="115"/>
      <c r="D19" s="116" t="s">
        <v>21</v>
      </c>
      <c r="E19" s="117">
        <v>8.5000000000000006E-3</v>
      </c>
      <c r="F19" s="107"/>
      <c r="G19" s="119">
        <f t="shared" si="0"/>
        <v>0</v>
      </c>
      <c r="H19" s="107"/>
      <c r="I19" s="122"/>
    </row>
    <row r="20" spans="1:9" s="123" customFormat="1">
      <c r="A20" s="120" t="s">
        <v>22</v>
      </c>
      <c r="B20" s="120">
        <v>8.6300000000000002E-2</v>
      </c>
      <c r="C20" s="121"/>
      <c r="D20" s="116" t="s">
        <v>22</v>
      </c>
      <c r="E20" s="117">
        <v>9.5199999999999993E-2</v>
      </c>
      <c r="G20" s="119">
        <f t="shared" si="0"/>
        <v>8.8999999999999913E-3</v>
      </c>
      <c r="I20" s="122"/>
    </row>
    <row r="21" spans="1:9" s="123" customFormat="1">
      <c r="A21" s="120" t="s">
        <v>23</v>
      </c>
      <c r="B21" s="120">
        <v>2.7000000000000001E-3</v>
      </c>
      <c r="C21" s="121"/>
      <c r="D21" s="124" t="s">
        <v>23</v>
      </c>
      <c r="E21" s="125">
        <v>2.3E-3</v>
      </c>
      <c r="G21" s="119">
        <f t="shared" si="0"/>
        <v>-4.0000000000000018E-4</v>
      </c>
      <c r="I21" s="122"/>
    </row>
    <row r="22" spans="1:9" s="123" customFormat="1">
      <c r="A22" s="120" t="s">
        <v>24</v>
      </c>
      <c r="B22" s="120">
        <v>1E-4</v>
      </c>
      <c r="C22" s="121"/>
      <c r="D22" s="124" t="s">
        <v>24</v>
      </c>
      <c r="E22" s="125">
        <v>1E-4</v>
      </c>
      <c r="G22" s="119">
        <f t="shared" si="0"/>
        <v>0</v>
      </c>
      <c r="I22" s="122"/>
    </row>
    <row r="23" spans="1:9" s="123" customFormat="1">
      <c r="A23" s="120" t="s">
        <v>27</v>
      </c>
      <c r="B23" s="120">
        <v>4.0000000000000002E-4</v>
      </c>
      <c r="C23" s="121"/>
      <c r="D23" s="124" t="s">
        <v>27</v>
      </c>
      <c r="E23" s="125">
        <v>4.0000000000000002E-4</v>
      </c>
      <c r="G23" s="119">
        <f t="shared" si="0"/>
        <v>0</v>
      </c>
      <c r="I23" s="122"/>
    </row>
    <row r="24" spans="1:9" s="123" customFormat="1">
      <c r="A24" s="120" t="s">
        <v>29</v>
      </c>
      <c r="B24" s="120">
        <v>1.6000000000000001E-3</v>
      </c>
      <c r="C24" s="121"/>
      <c r="D24" s="124" t="s">
        <v>29</v>
      </c>
      <c r="E24" s="125">
        <v>0</v>
      </c>
      <c r="G24" s="119">
        <f t="shared" si="0"/>
        <v>-1.6000000000000001E-3</v>
      </c>
      <c r="I24" s="122"/>
    </row>
    <row r="25" spans="1:9" s="123" customFormat="1">
      <c r="A25" s="126" t="s">
        <v>131</v>
      </c>
      <c r="B25" s="120">
        <v>0</v>
      </c>
      <c r="C25" s="121"/>
      <c r="D25" s="124" t="s">
        <v>131</v>
      </c>
      <c r="E25" s="125">
        <v>0</v>
      </c>
      <c r="G25" s="119">
        <f t="shared" si="0"/>
        <v>0</v>
      </c>
      <c r="I25" s="122"/>
    </row>
    <row r="26" spans="1:9" s="123" customFormat="1">
      <c r="A26" s="120" t="s">
        <v>30</v>
      </c>
      <c r="B26" s="120">
        <v>2.9999999999999997E-4</v>
      </c>
      <c r="C26" s="121"/>
      <c r="D26" s="124" t="s">
        <v>30</v>
      </c>
      <c r="E26" s="125">
        <v>5.0000000000000001E-4</v>
      </c>
      <c r="G26" s="119">
        <f t="shared" si="0"/>
        <v>2.0000000000000004E-4</v>
      </c>
      <c r="I26" s="122"/>
    </row>
    <row r="27" spans="1:9" s="123" customFormat="1">
      <c r="A27" s="120" t="s">
        <v>31</v>
      </c>
      <c r="B27" s="120">
        <v>2.0000000000000001E-4</v>
      </c>
      <c r="C27" s="121"/>
      <c r="D27" s="124" t="s">
        <v>31</v>
      </c>
      <c r="E27" s="125">
        <v>2.0000000000000001E-4</v>
      </c>
      <c r="F27" s="127"/>
      <c r="G27" s="119">
        <f t="shared" si="0"/>
        <v>0</v>
      </c>
      <c r="I27" s="122"/>
    </row>
    <row r="28" spans="1:9" s="123" customFormat="1">
      <c r="A28" s="120" t="s">
        <v>32</v>
      </c>
      <c r="B28" s="120">
        <v>9.4700000000000006E-2</v>
      </c>
      <c r="C28" s="121"/>
      <c r="D28" s="124" t="s">
        <v>32</v>
      </c>
      <c r="E28" s="125">
        <v>9.2899999999999996E-2</v>
      </c>
      <c r="F28" s="127"/>
      <c r="G28" s="119">
        <f t="shared" si="0"/>
        <v>-1.8000000000000099E-3</v>
      </c>
    </row>
    <row r="29" spans="1:9" s="123" customFormat="1">
      <c r="A29" s="120" t="s">
        <v>33</v>
      </c>
      <c r="B29" s="120">
        <v>4.8999999999999998E-3</v>
      </c>
      <c r="C29" s="121"/>
      <c r="D29" s="124" t="s">
        <v>33</v>
      </c>
      <c r="E29" s="125">
        <v>5.7000000000000002E-3</v>
      </c>
      <c r="F29" s="127"/>
      <c r="G29" s="119">
        <f t="shared" si="0"/>
        <v>8.0000000000000036E-4</v>
      </c>
    </row>
    <row r="30" spans="1:9">
      <c r="A30" s="109" t="s">
        <v>37</v>
      </c>
      <c r="B30" s="109">
        <v>1.1000000000000001E-3</v>
      </c>
      <c r="C30" s="115"/>
      <c r="D30" s="124" t="s">
        <v>37</v>
      </c>
      <c r="E30" s="125">
        <v>1.1999999999999999E-3</v>
      </c>
      <c r="F30" s="118"/>
      <c r="G30" s="119">
        <f t="shared" si="0"/>
        <v>9.9999999999999829E-5</v>
      </c>
      <c r="H30" s="107"/>
    </row>
    <row r="31" spans="1:9">
      <c r="A31" s="109" t="s">
        <v>38</v>
      </c>
      <c r="B31" s="109">
        <v>8.9999999999999998E-4</v>
      </c>
      <c r="C31" s="115"/>
      <c r="D31" s="124" t="s">
        <v>38</v>
      </c>
      <c r="E31" s="125">
        <v>4.0000000000000002E-4</v>
      </c>
      <c r="F31" s="118"/>
      <c r="G31" s="119">
        <f t="shared" si="0"/>
        <v>-5.0000000000000001E-4</v>
      </c>
      <c r="H31" s="107"/>
    </row>
    <row r="32" spans="1:9">
      <c r="A32" s="109" t="s">
        <v>39</v>
      </c>
      <c r="B32" s="109">
        <v>8.9999999999999998E-4</v>
      </c>
      <c r="C32" s="115"/>
      <c r="D32" s="124" t="s">
        <v>39</v>
      </c>
      <c r="E32" s="125">
        <v>5.0000000000000001E-4</v>
      </c>
      <c r="F32" s="118"/>
      <c r="G32" s="119">
        <f t="shared" si="0"/>
        <v>-3.9999999999999996E-4</v>
      </c>
      <c r="H32" s="107"/>
    </row>
    <row r="33" spans="1:10">
      <c r="A33" s="115" t="s">
        <v>40</v>
      </c>
      <c r="B33" s="115">
        <v>1.9E-3</v>
      </c>
      <c r="D33" s="124" t="s">
        <v>40</v>
      </c>
      <c r="E33" s="125">
        <v>3.8999999999999998E-3</v>
      </c>
      <c r="F33" s="115"/>
      <c r="G33" s="119">
        <f t="shared" si="0"/>
        <v>2E-3</v>
      </c>
    </row>
    <row r="34" spans="1:10">
      <c r="A34" s="128" t="s">
        <v>132</v>
      </c>
      <c r="B34" s="115">
        <v>0</v>
      </c>
      <c r="D34" s="124" t="s">
        <v>132</v>
      </c>
      <c r="E34" s="125">
        <v>0</v>
      </c>
      <c r="G34" s="119">
        <f t="shared" si="0"/>
        <v>0</v>
      </c>
    </row>
    <row r="35" spans="1:10" ht="13.8" thickBot="1">
      <c r="A35" s="129" t="s">
        <v>41</v>
      </c>
      <c r="B35" s="129">
        <f>SUM(B7:B34)</f>
        <v>1</v>
      </c>
      <c r="D35" s="130" t="s">
        <v>41</v>
      </c>
      <c r="E35" s="131">
        <f>SUM(E7:E34)</f>
        <v>0.99999999999999967</v>
      </c>
      <c r="G35" s="129">
        <f>SUM(G7:G34)</f>
        <v>-4.163336342344337E-17</v>
      </c>
    </row>
    <row r="36" spans="1:10" ht="13.8" thickTop="1">
      <c r="D36" s="116"/>
      <c r="E36" s="68"/>
      <c r="F36" s="107"/>
      <c r="G36" s="108"/>
      <c r="H36" s="107"/>
    </row>
    <row r="37" spans="1:10">
      <c r="D37" s="116"/>
      <c r="E37" s="68"/>
      <c r="F37" s="107"/>
      <c r="G37" s="108"/>
      <c r="H37" s="107"/>
    </row>
    <row r="38" spans="1:10">
      <c r="A38" s="132" t="s">
        <v>42</v>
      </c>
      <c r="B38" s="107" t="s">
        <v>158</v>
      </c>
      <c r="D38" s="116"/>
      <c r="E38" s="68"/>
      <c r="F38" s="107"/>
      <c r="G38" s="108"/>
      <c r="H38" s="107"/>
    </row>
    <row r="39" spans="1:10">
      <c r="A39" s="132"/>
      <c r="B39" s="107" t="s">
        <v>44</v>
      </c>
      <c r="D39" s="116"/>
      <c r="E39" s="68"/>
      <c r="F39" s="107"/>
      <c r="G39" s="108"/>
      <c r="H39" s="107"/>
    </row>
    <row r="40" spans="1:10">
      <c r="A40" s="132"/>
      <c r="B40" s="107" t="s">
        <v>45</v>
      </c>
      <c r="D40" s="115"/>
      <c r="E40" s="115"/>
      <c r="F40" s="107"/>
      <c r="G40" s="108"/>
      <c r="H40" s="107"/>
    </row>
    <row r="41" spans="1:10">
      <c r="A41" s="132" t="s">
        <v>42</v>
      </c>
      <c r="B41" s="107" t="s">
        <v>134</v>
      </c>
      <c r="D41" s="115"/>
      <c r="E41" s="115"/>
      <c r="F41" s="107"/>
      <c r="G41" s="108"/>
      <c r="H41" s="107"/>
    </row>
    <row r="42" spans="1:10" s="110" customFormat="1">
      <c r="A42" s="132"/>
      <c r="B42" s="107" t="s">
        <v>47</v>
      </c>
      <c r="C42" s="107"/>
      <c r="D42" s="133"/>
      <c r="E42" s="133"/>
      <c r="F42" s="107"/>
      <c r="G42" s="108"/>
      <c r="H42" s="107"/>
      <c r="I42" s="107"/>
      <c r="J42" s="107"/>
    </row>
    <row r="43" spans="1:10" s="110" customFormat="1">
      <c r="A43" s="132" t="s">
        <v>42</v>
      </c>
      <c r="B43" s="107" t="s">
        <v>48</v>
      </c>
      <c r="C43" s="107"/>
      <c r="D43" s="107"/>
      <c r="F43" s="107"/>
      <c r="G43" s="108"/>
      <c r="H43" s="107"/>
      <c r="I43" s="107"/>
      <c r="J43" s="107"/>
    </row>
    <row r="44" spans="1:10" s="110" customFormat="1">
      <c r="A44" s="132"/>
      <c r="B44" s="107" t="s">
        <v>49</v>
      </c>
      <c r="C44" s="123"/>
      <c r="D44" s="107"/>
      <c r="F44" s="107"/>
      <c r="G44" s="134"/>
      <c r="H44" s="107"/>
      <c r="I44" s="107"/>
      <c r="J44" s="107"/>
    </row>
    <row r="45" spans="1:10" s="110" customFormat="1">
      <c r="A45" s="132" t="s">
        <v>42</v>
      </c>
      <c r="B45" s="107" t="s">
        <v>50</v>
      </c>
      <c r="C45" s="123"/>
      <c r="D45" s="107"/>
      <c r="F45" s="123"/>
      <c r="G45" s="134"/>
      <c r="H45" s="123"/>
      <c r="I45" s="107"/>
      <c r="J45" s="107"/>
    </row>
    <row r="46" spans="1:10" s="110" customFormat="1">
      <c r="A46" s="132"/>
      <c r="B46" s="107" t="s">
        <v>51</v>
      </c>
      <c r="C46" s="107"/>
      <c r="D46" s="107"/>
      <c r="F46" s="123"/>
      <c r="G46" s="108"/>
      <c r="H46" s="123"/>
      <c r="I46" s="107"/>
      <c r="J46" s="107"/>
    </row>
    <row r="47" spans="1:10" s="110" customFormat="1">
      <c r="A47" s="135" t="s">
        <v>42</v>
      </c>
      <c r="B47" s="123" t="s">
        <v>142</v>
      </c>
      <c r="C47" s="107"/>
      <c r="D47" s="107"/>
      <c r="F47" s="123"/>
      <c r="G47" s="108"/>
      <c r="H47" s="123"/>
      <c r="I47" s="107"/>
      <c r="J47" s="107"/>
    </row>
    <row r="48" spans="1:10" s="110" customFormat="1">
      <c r="A48" s="136"/>
      <c r="B48" s="123" t="s">
        <v>53</v>
      </c>
      <c r="C48" s="107"/>
      <c r="D48" s="107"/>
      <c r="F48" s="123"/>
      <c r="G48" s="108"/>
      <c r="H48" s="123"/>
      <c r="I48" s="107"/>
    </row>
    <row r="49" spans="1:12" s="110" customFormat="1">
      <c r="A49" s="135" t="s">
        <v>42</v>
      </c>
      <c r="B49" s="123" t="s">
        <v>143</v>
      </c>
      <c r="C49" s="107"/>
      <c r="D49" s="107"/>
      <c r="F49" s="123"/>
      <c r="G49" s="108"/>
      <c r="H49" s="123"/>
      <c r="I49" s="107"/>
    </row>
    <row r="50" spans="1:12" s="110" customFormat="1">
      <c r="A50" s="136"/>
      <c r="B50" s="123" t="s">
        <v>55</v>
      </c>
      <c r="C50" s="107"/>
      <c r="D50" s="107"/>
      <c r="F50" s="107"/>
      <c r="G50" s="108"/>
      <c r="H50" s="107"/>
      <c r="I50" s="107"/>
    </row>
    <row r="51" spans="1:12" s="110" customFormat="1">
      <c r="A51" s="132" t="s">
        <v>42</v>
      </c>
      <c r="B51" s="107" t="s">
        <v>159</v>
      </c>
      <c r="C51" s="107"/>
      <c r="D51" s="133"/>
      <c r="E51" s="118"/>
      <c r="F51" s="133"/>
      <c r="G51" s="114"/>
      <c r="H51" s="107"/>
      <c r="I51" s="107"/>
    </row>
    <row r="52" spans="1:12" s="110" customFormat="1">
      <c r="A52" s="132"/>
      <c r="B52" s="107" t="s">
        <v>160</v>
      </c>
      <c r="C52" s="107"/>
      <c r="D52" s="133"/>
      <c r="E52" s="118"/>
      <c r="F52" s="133"/>
      <c r="G52" s="114"/>
      <c r="H52" s="107"/>
      <c r="I52" s="107"/>
    </row>
    <row r="53" spans="1:12" s="110" customFormat="1">
      <c r="A53" s="118"/>
      <c r="B53" s="107"/>
      <c r="C53" s="107"/>
      <c r="D53" s="133"/>
      <c r="E53" s="118"/>
      <c r="F53" s="133"/>
      <c r="G53" s="114"/>
      <c r="H53" s="107"/>
      <c r="I53" s="107"/>
    </row>
    <row r="54" spans="1:12" s="110" customFormat="1">
      <c r="A54" s="118"/>
      <c r="B54" s="107"/>
      <c r="C54" s="107"/>
      <c r="D54" s="133"/>
      <c r="E54" s="118"/>
      <c r="F54" s="133"/>
      <c r="G54" s="114"/>
      <c r="H54" s="107"/>
      <c r="I54" s="107"/>
      <c r="J54" s="107"/>
    </row>
    <row r="55" spans="1:12" s="110" customFormat="1">
      <c r="A55" s="118"/>
      <c r="B55" s="107" t="s">
        <v>58</v>
      </c>
      <c r="C55" s="137"/>
      <c r="D55" s="137"/>
      <c r="E55" s="138"/>
      <c r="F55" s="137"/>
      <c r="G55" s="139"/>
      <c r="H55" s="137"/>
      <c r="I55" s="107"/>
      <c r="J55" s="107"/>
    </row>
    <row r="56" spans="1:12" s="110" customFormat="1">
      <c r="A56" s="118"/>
      <c r="B56" s="107"/>
      <c r="C56" s="107"/>
      <c r="D56" s="133"/>
      <c r="E56" s="118"/>
      <c r="F56" s="133"/>
      <c r="G56" s="114"/>
      <c r="H56" s="107"/>
      <c r="I56" s="107"/>
      <c r="J56" s="107"/>
    </row>
    <row r="57" spans="1:12" s="110" customFormat="1">
      <c r="A57" s="118"/>
      <c r="B57" s="107"/>
      <c r="C57" s="107"/>
      <c r="D57" s="133"/>
      <c r="E57" s="118"/>
      <c r="F57" s="115"/>
      <c r="G57" s="115"/>
      <c r="I57" s="107"/>
      <c r="J57" s="107"/>
      <c r="K57" s="107"/>
      <c r="L57" s="107"/>
    </row>
    <row r="58" spans="1:12" s="110" customFormat="1">
      <c r="A58" s="118"/>
      <c r="B58" s="107" t="s">
        <v>59</v>
      </c>
      <c r="C58" s="137"/>
      <c r="D58" s="137"/>
      <c r="E58" s="138"/>
      <c r="F58" s="140"/>
      <c r="G58" s="140"/>
      <c r="H58" s="138"/>
      <c r="I58" s="107"/>
      <c r="J58" s="107"/>
      <c r="K58" s="107"/>
      <c r="L58" s="107"/>
    </row>
    <row r="59" spans="1:12" s="110" customFormat="1">
      <c r="A59" s="108"/>
      <c r="B59" s="109"/>
      <c r="C59" s="107"/>
      <c r="D59" s="133"/>
      <c r="E59" s="118"/>
      <c r="F59" s="115"/>
      <c r="G59" s="115"/>
      <c r="I59" s="107"/>
      <c r="J59" s="107"/>
      <c r="K59" s="107"/>
      <c r="L59" s="107"/>
    </row>
    <row r="60" spans="1:12" s="110" customFormat="1">
      <c r="A60" s="108"/>
      <c r="B60" s="109"/>
      <c r="C60" s="107"/>
      <c r="D60" s="133"/>
      <c r="E60" s="133"/>
      <c r="F60" s="115"/>
      <c r="G60" s="115"/>
      <c r="I60" s="107"/>
      <c r="J60" s="107"/>
      <c r="K60" s="107"/>
      <c r="L60" s="107"/>
    </row>
    <row r="61" spans="1:12" s="110" customFormat="1">
      <c r="A61" s="108"/>
      <c r="B61" s="109"/>
      <c r="C61" s="107"/>
      <c r="D61" s="133"/>
      <c r="E61" s="118"/>
      <c r="F61" s="115"/>
      <c r="G61" s="115"/>
      <c r="I61" s="107"/>
      <c r="J61" s="107"/>
      <c r="K61" s="107"/>
      <c r="L61" s="107"/>
    </row>
    <row r="62" spans="1:12" s="110" customFormat="1">
      <c r="A62" s="108"/>
      <c r="B62" s="109"/>
      <c r="C62" s="107"/>
      <c r="D62" s="133"/>
      <c r="E62" s="118"/>
      <c r="F62" s="115"/>
      <c r="G62" s="115"/>
      <c r="I62" s="107"/>
      <c r="J62" s="107"/>
      <c r="K62" s="107"/>
      <c r="L62" s="107"/>
    </row>
    <row r="63" spans="1:12" s="110" customFormat="1">
      <c r="A63" s="108"/>
      <c r="B63" s="109"/>
      <c r="C63" s="107"/>
      <c r="D63" s="133"/>
      <c r="E63" s="133"/>
      <c r="F63" s="115"/>
      <c r="G63" s="115"/>
      <c r="I63" s="107"/>
      <c r="J63" s="107"/>
      <c r="K63" s="107"/>
      <c r="L63" s="107"/>
    </row>
    <row r="64" spans="1:12" s="110" customFormat="1">
      <c r="A64" s="108"/>
      <c r="B64" s="109"/>
      <c r="C64" s="107"/>
      <c r="D64" s="115"/>
      <c r="E64" s="115"/>
      <c r="F64" s="115"/>
      <c r="G64" s="115"/>
      <c r="I64" s="107"/>
      <c r="J64" s="107"/>
      <c r="K64" s="107"/>
      <c r="L64" s="107"/>
    </row>
    <row r="65" spans="1:12" s="110" customFormat="1">
      <c r="A65" s="108"/>
      <c r="B65" s="109"/>
      <c r="C65" s="107"/>
      <c r="D65" s="115"/>
      <c r="E65" s="115"/>
      <c r="F65" s="115"/>
      <c r="G65" s="115"/>
      <c r="I65" s="107"/>
      <c r="J65" s="107"/>
      <c r="K65" s="107"/>
      <c r="L65" s="107"/>
    </row>
  </sheetData>
  <mergeCells count="5">
    <mergeCell ref="A1:G1"/>
    <mergeCell ref="A3:B3"/>
    <mergeCell ref="D3:E3"/>
    <mergeCell ref="A4:B4"/>
    <mergeCell ref="D4:E4"/>
  </mergeCells>
  <printOptions horizontalCentered="1" verticalCentered="1"/>
  <pageMargins left="0.75" right="0.75" top="1" bottom="1" header="0.5" footer="0.5"/>
  <pageSetup scale="59" fitToWidth="4" orientation="landscape" r:id="rId1"/>
  <headerFooter alignWithMargins="0">
    <oddHeader>&amp;RKY PSC Case No. 2016-00162,
Attachment D to Staff Post Hearing Supp. DR 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I35"/>
  <sheetViews>
    <sheetView zoomScale="80" zoomScaleNormal="80" workbookViewId="0"/>
  </sheetViews>
  <sheetFormatPr defaultRowHeight="15"/>
  <cols>
    <col min="1" max="1" width="8.88671875" style="170"/>
    <col min="2" max="3" width="13.88671875" style="170" bestFit="1" customWidth="1"/>
    <col min="4" max="4" width="15.109375" style="170" bestFit="1" customWidth="1"/>
    <col min="5" max="5" width="12.33203125" style="170" bestFit="1" customWidth="1"/>
    <col min="6" max="6" width="13.88671875" style="170" bestFit="1" customWidth="1"/>
    <col min="7" max="8" width="12.33203125" style="170" bestFit="1" customWidth="1"/>
    <col min="9" max="12" width="13.88671875" style="170" bestFit="1" customWidth="1"/>
    <col min="13" max="13" width="12.33203125" style="170" bestFit="1" customWidth="1"/>
    <col min="14" max="19" width="13.88671875" style="170" bestFit="1" customWidth="1"/>
    <col min="20" max="20" width="12.33203125" style="170" bestFit="1" customWidth="1"/>
    <col min="21" max="23" width="13.88671875" style="170" bestFit="1" customWidth="1"/>
    <col min="24" max="24" width="12.33203125" style="170" bestFit="1" customWidth="1"/>
    <col min="25" max="25" width="13.88671875" style="170" bestFit="1" customWidth="1"/>
    <col min="26" max="27" width="12.33203125" style="170" bestFit="1" customWidth="1"/>
    <col min="28" max="34" width="13.88671875" style="170" bestFit="1" customWidth="1"/>
    <col min="35" max="37" width="12.33203125" style="170" bestFit="1" customWidth="1"/>
    <col min="38" max="38" width="13.88671875" style="170" bestFit="1" customWidth="1"/>
    <col min="39" max="39" width="12.33203125" style="170" bestFit="1" customWidth="1"/>
    <col min="40" max="63" width="13.88671875" style="170" bestFit="1" customWidth="1"/>
    <col min="64" max="64" width="12.33203125" style="170" bestFit="1" customWidth="1"/>
    <col min="65" max="65" width="16.33203125" style="170" bestFit="1" customWidth="1"/>
    <col min="66" max="67" width="8.88671875" style="170"/>
    <col min="68" max="68" width="11.6640625" style="170" customWidth="1"/>
    <col min="69" max="69" width="10.109375" style="170" bestFit="1" customWidth="1"/>
    <col min="70" max="70" width="12.33203125" style="170" bestFit="1" customWidth="1"/>
    <col min="71" max="71" width="8.6640625" style="170" bestFit="1" customWidth="1"/>
    <col min="72" max="72" width="11.33203125" style="170" bestFit="1" customWidth="1"/>
    <col min="73" max="74" width="10.109375" style="170" bestFit="1" customWidth="1"/>
    <col min="75" max="76" width="8.6640625" style="170" bestFit="1" customWidth="1"/>
    <col min="77" max="78" width="11.33203125" style="170" bestFit="1" customWidth="1"/>
    <col min="79" max="79" width="8.6640625" style="170" bestFit="1" customWidth="1"/>
    <col min="80" max="80" width="12.33203125" style="170" bestFit="1" customWidth="1"/>
    <col min="81" max="83" width="10.109375" style="170" bestFit="1" customWidth="1"/>
    <col min="84" max="85" width="11.33203125" style="170" bestFit="1" customWidth="1"/>
    <col min="86" max="86" width="8.6640625" style="170" bestFit="1" customWidth="1"/>
    <col min="87" max="87" width="10.109375" style="170" bestFit="1" customWidth="1"/>
    <col min="88" max="88" width="11.33203125" style="170" bestFit="1" customWidth="1"/>
    <col min="89" max="91" width="10.109375" style="170" bestFit="1" customWidth="1"/>
    <col min="92" max="93" width="8.6640625" style="170" bestFit="1" customWidth="1"/>
    <col min="94" max="95" width="10.109375" style="170" bestFit="1" customWidth="1"/>
    <col min="96" max="96" width="11.33203125" style="170" bestFit="1" customWidth="1"/>
    <col min="97" max="98" width="10.109375" style="170" bestFit="1" customWidth="1"/>
    <col min="99" max="99" width="8.6640625" style="170" bestFit="1" customWidth="1"/>
    <col min="100" max="100" width="10.109375" style="170" bestFit="1" customWidth="1"/>
    <col min="101" max="101" width="8.6640625" style="170" bestFit="1" customWidth="1"/>
    <col min="102" max="103" width="10.109375" style="170" bestFit="1" customWidth="1"/>
    <col min="104" max="108" width="11.33203125" style="170" bestFit="1" customWidth="1"/>
    <col min="109" max="113" width="10.109375" style="170" bestFit="1" customWidth="1"/>
    <col min="114" max="114" width="12.33203125" style="170" bestFit="1" customWidth="1"/>
    <col min="115" max="115" width="11.33203125" style="170" bestFit="1" customWidth="1"/>
    <col min="116" max="116" width="10.109375" style="170" bestFit="1" customWidth="1"/>
    <col min="117" max="117" width="11.33203125" style="170" bestFit="1" customWidth="1"/>
    <col min="118" max="124" width="10.109375" style="170" bestFit="1" customWidth="1"/>
    <col min="125" max="125" width="8.6640625" style="170" bestFit="1" customWidth="1"/>
    <col min="126" max="126" width="11.33203125" style="170" bestFit="1" customWidth="1"/>
    <col min="127" max="127" width="8.6640625" style="170" bestFit="1" customWidth="1"/>
    <col min="128" max="128" width="10.109375" style="170" bestFit="1" customWidth="1"/>
    <col min="129" max="130" width="8.6640625" style="170" bestFit="1" customWidth="1"/>
    <col min="131" max="131" width="14.88671875" style="170" customWidth="1"/>
    <col min="132" max="132" width="13.44140625" style="170" bestFit="1" customWidth="1"/>
    <col min="133" max="133" width="12.88671875" style="170" bestFit="1" customWidth="1"/>
    <col min="134" max="134" width="11" style="170" bestFit="1" customWidth="1"/>
    <col min="135" max="135" width="10.6640625" style="170" bestFit="1" customWidth="1"/>
    <col min="136" max="136" width="12.109375" style="170" customWidth="1"/>
    <col min="137" max="16384" width="8.88671875" style="170"/>
  </cols>
  <sheetData>
    <row r="3" spans="1:139">
      <c r="A3" s="170" t="s">
        <v>145</v>
      </c>
      <c r="B3" s="170" t="s">
        <v>60</v>
      </c>
      <c r="BP3" s="171">
        <v>1.7899999999999999E-2</v>
      </c>
      <c r="BQ3" s="171">
        <v>4.4999999999999997E-3</v>
      </c>
      <c r="BR3" s="171">
        <v>3.3000000000000002E-2</v>
      </c>
      <c r="BS3" s="171">
        <v>4.0000000000000001E-3</v>
      </c>
      <c r="BT3" s="171">
        <v>4.4699999999999997E-2</v>
      </c>
      <c r="BU3" s="171">
        <v>4.7000000000000002E-3</v>
      </c>
      <c r="BV3" s="171">
        <v>1.84E-2</v>
      </c>
      <c r="BW3" s="171">
        <v>3.0000000000000001E-3</v>
      </c>
      <c r="BX3" s="171">
        <v>8.9999999999999998E-4</v>
      </c>
      <c r="BY3" s="171">
        <v>1.4999999999999999E-2</v>
      </c>
      <c r="BZ3" s="171">
        <v>1.7100000000000001E-2</v>
      </c>
      <c r="CA3" s="171">
        <v>2.8999999999999998E-3</v>
      </c>
      <c r="CB3" s="171">
        <v>8.48E-2</v>
      </c>
      <c r="CC3" s="171">
        <v>3.7000000000000002E-3</v>
      </c>
      <c r="CD3" s="171">
        <v>9.1000000000000004E-3</v>
      </c>
      <c r="CE3" s="171">
        <v>2.5000000000000001E-3</v>
      </c>
      <c r="CF3" s="171">
        <v>1.49E-2</v>
      </c>
      <c r="CG3" s="171">
        <v>1.67E-2</v>
      </c>
      <c r="CH3" s="171">
        <v>3.3E-3</v>
      </c>
      <c r="CI3" s="171">
        <v>1.8E-3</v>
      </c>
      <c r="CJ3" s="171">
        <v>1.6799999999999999E-2</v>
      </c>
      <c r="CK3" s="171">
        <v>1.37E-2</v>
      </c>
      <c r="CL3" s="171">
        <v>2.0999999999999999E-3</v>
      </c>
      <c r="CM3" s="171">
        <v>3.0999999999999999E-3</v>
      </c>
      <c r="CN3" s="171">
        <v>4.5999999999999999E-3</v>
      </c>
      <c r="CO3" s="171">
        <v>2.2000000000000001E-3</v>
      </c>
      <c r="CP3" s="171">
        <v>3.0999999999999999E-3</v>
      </c>
      <c r="CQ3" s="171">
        <v>1.04E-2</v>
      </c>
      <c r="CR3" s="171">
        <v>2.1899999999999999E-2</v>
      </c>
      <c r="CS3" s="171">
        <v>8.9999999999999998E-4</v>
      </c>
      <c r="CT3" s="171">
        <v>5.8999999999999999E-3</v>
      </c>
      <c r="CU3" s="171">
        <v>5.0000000000000001E-4</v>
      </c>
      <c r="CV3" s="171">
        <v>6.6E-3</v>
      </c>
      <c r="CW3" s="171">
        <v>5.7000000000000002E-3</v>
      </c>
      <c r="CX3" s="171">
        <v>1.77E-2</v>
      </c>
      <c r="CY3" s="171">
        <v>3.8E-3</v>
      </c>
      <c r="CZ3" s="171">
        <v>2.86E-2</v>
      </c>
      <c r="DA3" s="171">
        <v>1.9300000000000001E-2</v>
      </c>
      <c r="DB3" s="171">
        <v>2.92E-2</v>
      </c>
      <c r="DC3" s="171">
        <v>5.0599999999999999E-2</v>
      </c>
      <c r="DD3" s="171">
        <v>2.0299999999999999E-2</v>
      </c>
      <c r="DE3" s="171">
        <v>1.95E-2</v>
      </c>
      <c r="DF3" s="171">
        <v>4.1000000000000003E-3</v>
      </c>
      <c r="DG3" s="171">
        <v>4.5999999999999999E-3</v>
      </c>
      <c r="DH3" s="171">
        <v>1.41E-2</v>
      </c>
      <c r="DI3" s="171">
        <v>4.1999999999999997E-3</v>
      </c>
      <c r="DJ3" s="171">
        <v>6.5100000000000005E-2</v>
      </c>
      <c r="DK3" s="171">
        <v>2.69E-2</v>
      </c>
      <c r="DL3" s="171">
        <v>4.5999999999999999E-3</v>
      </c>
      <c r="DM3" s="171">
        <v>4.3299999999999998E-2</v>
      </c>
      <c r="DN3" s="171">
        <v>2.5000000000000001E-3</v>
      </c>
      <c r="DO3" s="171">
        <v>1.29E-2</v>
      </c>
      <c r="DP3" s="171">
        <v>1.06E-2</v>
      </c>
      <c r="DQ3" s="171">
        <v>3.3E-3</v>
      </c>
      <c r="DR3" s="171">
        <v>1.5599999999999999E-2</v>
      </c>
      <c r="DS3" s="171">
        <v>1.2999999999999999E-3</v>
      </c>
      <c r="DT3" s="171">
        <v>3.8999999999999998E-3</v>
      </c>
      <c r="DU3" s="171">
        <v>1E-3</v>
      </c>
      <c r="DV3" s="171">
        <v>9.7000000000000003E-3</v>
      </c>
      <c r="DW3" s="171">
        <v>1.8E-3</v>
      </c>
      <c r="DX3" s="171">
        <v>3.3999999999999998E-3</v>
      </c>
      <c r="DY3" s="171">
        <v>1.5E-3</v>
      </c>
      <c r="DZ3" s="171">
        <v>3.5000000000000001E-3</v>
      </c>
      <c r="EC3" s="172">
        <f>SUM(BP3:DZ3)</f>
        <v>0.82729999999999992</v>
      </c>
    </row>
    <row r="4" spans="1:139">
      <c r="A4" s="170" t="s">
        <v>5</v>
      </c>
      <c r="B4" s="170" t="s">
        <v>61</v>
      </c>
      <c r="C4" s="170" t="s">
        <v>62</v>
      </c>
      <c r="D4" s="170" t="s">
        <v>63</v>
      </c>
      <c r="E4" s="170" t="s">
        <v>64</v>
      </c>
      <c r="F4" s="170" t="s">
        <v>65</v>
      </c>
      <c r="G4" s="170" t="s">
        <v>66</v>
      </c>
      <c r="H4" s="170" t="s">
        <v>67</v>
      </c>
      <c r="I4" s="170" t="s">
        <v>68</v>
      </c>
      <c r="J4" s="170" t="s">
        <v>69</v>
      </c>
      <c r="K4" s="170" t="s">
        <v>70</v>
      </c>
      <c r="L4" s="170" t="s">
        <v>71</v>
      </c>
      <c r="M4" s="170" t="s">
        <v>72</v>
      </c>
      <c r="N4" s="170" t="s">
        <v>73</v>
      </c>
      <c r="O4" s="170" t="s">
        <v>75</v>
      </c>
      <c r="P4" s="170" t="s">
        <v>76</v>
      </c>
      <c r="Q4" s="170" t="s">
        <v>77</v>
      </c>
      <c r="R4" s="170" t="s">
        <v>78</v>
      </c>
      <c r="S4" s="170" t="s">
        <v>161</v>
      </c>
      <c r="T4" s="170" t="s">
        <v>79</v>
      </c>
      <c r="U4" s="170" t="s">
        <v>80</v>
      </c>
      <c r="V4" s="170" t="s">
        <v>81</v>
      </c>
      <c r="W4" s="170" t="s">
        <v>82</v>
      </c>
      <c r="X4" s="170" t="s">
        <v>83</v>
      </c>
      <c r="Y4" s="170" t="s">
        <v>149</v>
      </c>
      <c r="Z4" s="170" t="s">
        <v>84</v>
      </c>
      <c r="AA4" s="170" t="s">
        <v>150</v>
      </c>
      <c r="AB4" s="170" t="s">
        <v>86</v>
      </c>
      <c r="AC4" s="170" t="s">
        <v>87</v>
      </c>
      <c r="AD4" s="170" t="s">
        <v>88</v>
      </c>
      <c r="AE4" s="170" t="s">
        <v>89</v>
      </c>
      <c r="AF4" s="170" t="s">
        <v>90</v>
      </c>
      <c r="AG4" s="170" t="s">
        <v>91</v>
      </c>
      <c r="AH4" s="170" t="s">
        <v>93</v>
      </c>
      <c r="AI4" s="170" t="s">
        <v>152</v>
      </c>
      <c r="AJ4" s="170" t="s">
        <v>153</v>
      </c>
      <c r="AK4" s="170" t="s">
        <v>94</v>
      </c>
      <c r="AL4" s="170" t="s">
        <v>95</v>
      </c>
      <c r="AM4" s="170" t="s">
        <v>96</v>
      </c>
      <c r="AN4" s="170" t="s">
        <v>97</v>
      </c>
      <c r="AO4" s="170" t="s">
        <v>98</v>
      </c>
      <c r="AP4" s="170" t="s">
        <v>99</v>
      </c>
      <c r="AQ4" s="170" t="s">
        <v>100</v>
      </c>
      <c r="AR4" s="170" t="s">
        <v>101</v>
      </c>
      <c r="AS4" s="170" t="s">
        <v>102</v>
      </c>
      <c r="AT4" s="170" t="s">
        <v>103</v>
      </c>
      <c r="AU4" s="170" t="s">
        <v>106</v>
      </c>
      <c r="AV4" s="170" t="s">
        <v>107</v>
      </c>
      <c r="AW4" s="170" t="s">
        <v>108</v>
      </c>
      <c r="AX4" s="170" t="s">
        <v>109</v>
      </c>
      <c r="AY4" s="170" t="s">
        <v>110</v>
      </c>
      <c r="AZ4" s="170" t="s">
        <v>111</v>
      </c>
      <c r="BA4" s="170" t="s">
        <v>112</v>
      </c>
      <c r="BB4" s="170" t="s">
        <v>113</v>
      </c>
      <c r="BC4" s="170" t="s">
        <v>114</v>
      </c>
      <c r="BD4" s="170" t="s">
        <v>115</v>
      </c>
      <c r="BE4" s="170" t="s">
        <v>117</v>
      </c>
      <c r="BF4" s="170" t="s">
        <v>118</v>
      </c>
      <c r="BG4" s="170" t="s">
        <v>119</v>
      </c>
      <c r="BH4" s="170" t="s">
        <v>120</v>
      </c>
      <c r="BI4" s="170" t="s">
        <v>121</v>
      </c>
      <c r="BJ4" s="170" t="s">
        <v>122</v>
      </c>
      <c r="BK4" s="170" t="s">
        <v>162</v>
      </c>
      <c r="BL4" s="170" t="s">
        <v>123</v>
      </c>
      <c r="BM4" s="170" t="s">
        <v>128</v>
      </c>
      <c r="BO4" s="170" t="s">
        <v>5</v>
      </c>
      <c r="BP4" s="170" t="s">
        <v>61</v>
      </c>
      <c r="BQ4" s="170" t="s">
        <v>62</v>
      </c>
      <c r="BR4" s="170" t="s">
        <v>63</v>
      </c>
      <c r="BS4" s="170" t="s">
        <v>64</v>
      </c>
      <c r="BT4" s="170" t="s">
        <v>65</v>
      </c>
      <c r="BU4" s="170" t="s">
        <v>66</v>
      </c>
      <c r="BV4" s="170" t="s">
        <v>67</v>
      </c>
      <c r="BW4" s="170" t="s">
        <v>68</v>
      </c>
      <c r="BX4" s="170" t="s">
        <v>69</v>
      </c>
      <c r="BY4" s="170" t="s">
        <v>70</v>
      </c>
      <c r="BZ4" s="170" t="s">
        <v>71</v>
      </c>
      <c r="CA4" s="170" t="s">
        <v>72</v>
      </c>
      <c r="CB4" s="170" t="s">
        <v>73</v>
      </c>
      <c r="CC4" s="170" t="s">
        <v>75</v>
      </c>
      <c r="CD4" s="170" t="s">
        <v>76</v>
      </c>
      <c r="CE4" s="170" t="s">
        <v>77</v>
      </c>
      <c r="CF4" s="170" t="s">
        <v>78</v>
      </c>
      <c r="CG4" s="170" t="s">
        <v>161</v>
      </c>
      <c r="CH4" s="170" t="s">
        <v>79</v>
      </c>
      <c r="CI4" s="170" t="s">
        <v>80</v>
      </c>
      <c r="CJ4" s="170" t="s">
        <v>81</v>
      </c>
      <c r="CK4" s="170" t="s">
        <v>82</v>
      </c>
      <c r="CL4" s="170" t="s">
        <v>83</v>
      </c>
      <c r="CM4" s="170" t="s">
        <v>149</v>
      </c>
      <c r="CN4" s="170" t="s">
        <v>84</v>
      </c>
      <c r="CO4" s="170" t="s">
        <v>150</v>
      </c>
      <c r="CP4" s="170" t="s">
        <v>86</v>
      </c>
      <c r="CQ4" s="170" t="s">
        <v>87</v>
      </c>
      <c r="CR4" s="170" t="s">
        <v>88</v>
      </c>
      <c r="CS4" s="170" t="s">
        <v>89</v>
      </c>
      <c r="CT4" s="170" t="s">
        <v>90</v>
      </c>
      <c r="CU4" s="170" t="s">
        <v>91</v>
      </c>
      <c r="CV4" s="170" t="s">
        <v>93</v>
      </c>
      <c r="CW4" s="170" t="s">
        <v>152</v>
      </c>
      <c r="CX4" s="170" t="s">
        <v>153</v>
      </c>
      <c r="CY4" s="170" t="s">
        <v>94</v>
      </c>
      <c r="CZ4" s="170" t="s">
        <v>95</v>
      </c>
      <c r="DA4" s="170" t="s">
        <v>96</v>
      </c>
      <c r="DB4" s="170" t="s">
        <v>97</v>
      </c>
      <c r="DC4" s="170" t="s">
        <v>98</v>
      </c>
      <c r="DD4" s="170" t="s">
        <v>99</v>
      </c>
      <c r="DE4" s="170" t="s">
        <v>100</v>
      </c>
      <c r="DF4" s="170" t="s">
        <v>101</v>
      </c>
      <c r="DG4" s="170" t="s">
        <v>102</v>
      </c>
      <c r="DH4" s="170" t="s">
        <v>103</v>
      </c>
      <c r="DI4" s="170" t="s">
        <v>106</v>
      </c>
      <c r="DJ4" s="170" t="s">
        <v>107</v>
      </c>
      <c r="DK4" s="170" t="s">
        <v>108</v>
      </c>
      <c r="DL4" s="170" t="s">
        <v>109</v>
      </c>
      <c r="DM4" s="170" t="s">
        <v>110</v>
      </c>
      <c r="DN4" s="170" t="s">
        <v>111</v>
      </c>
      <c r="DO4" s="170" t="s">
        <v>112</v>
      </c>
      <c r="DP4" s="170" t="s">
        <v>113</v>
      </c>
      <c r="DQ4" s="170" t="s">
        <v>114</v>
      </c>
      <c r="DR4" s="170" t="s">
        <v>115</v>
      </c>
      <c r="DS4" s="170" t="s">
        <v>117</v>
      </c>
      <c r="DT4" s="170" t="s">
        <v>118</v>
      </c>
      <c r="DU4" s="170" t="s">
        <v>119</v>
      </c>
      <c r="DV4" s="170" t="s">
        <v>120</v>
      </c>
      <c r="DW4" s="170" t="s">
        <v>121</v>
      </c>
      <c r="DX4" s="170" t="s">
        <v>122</v>
      </c>
      <c r="DY4" s="170" t="s">
        <v>162</v>
      </c>
      <c r="DZ4" s="170" t="s">
        <v>123</v>
      </c>
      <c r="EA4" s="173" t="s">
        <v>128</v>
      </c>
      <c r="EB4" s="174" t="s">
        <v>154</v>
      </c>
      <c r="EC4" s="175" t="s">
        <v>125</v>
      </c>
      <c r="ED4" s="175" t="s">
        <v>126</v>
      </c>
      <c r="EE4" s="176" t="s">
        <v>155</v>
      </c>
      <c r="EF4" s="177" t="s">
        <v>41</v>
      </c>
    </row>
    <row r="5" spans="1:139">
      <c r="A5" s="170" t="s">
        <v>8</v>
      </c>
      <c r="B5" s="178">
        <v>21882.01</v>
      </c>
      <c r="C5" s="178">
        <v>617.51</v>
      </c>
      <c r="D5" s="178">
        <v>275499.02</v>
      </c>
      <c r="E5" s="178"/>
      <c r="F5" s="178">
        <v>51396.530000000006</v>
      </c>
      <c r="G5" s="178"/>
      <c r="H5" s="178">
        <v>-27.389999999999997</v>
      </c>
      <c r="I5" s="178">
        <v>6095.6200000000008</v>
      </c>
      <c r="J5" s="178">
        <v>7949.8200000000015</v>
      </c>
      <c r="K5" s="178"/>
      <c r="L5" s="178">
        <v>25744.749999999996</v>
      </c>
      <c r="M5" s="178">
        <v>2649.1499999999996</v>
      </c>
      <c r="N5" s="178"/>
      <c r="O5" s="178"/>
      <c r="P5" s="178"/>
      <c r="Q5" s="178">
        <v>1318.53</v>
      </c>
      <c r="R5" s="178"/>
      <c r="S5" s="178">
        <v>218.03</v>
      </c>
      <c r="T5" s="178">
        <v>33.869999999999997</v>
      </c>
      <c r="U5" s="178">
        <v>2030.7800000000002</v>
      </c>
      <c r="V5" s="178">
        <v>1355.9999999999998</v>
      </c>
      <c r="W5" s="178">
        <v>957.91999999999985</v>
      </c>
      <c r="X5" s="178"/>
      <c r="Y5" s="178"/>
      <c r="Z5" s="178">
        <v>1584.5000000000002</v>
      </c>
      <c r="AA5" s="178">
        <v>1059.23</v>
      </c>
      <c r="AB5" s="178"/>
      <c r="AC5" s="178"/>
      <c r="AD5" s="178"/>
      <c r="AE5" s="178"/>
      <c r="AF5" s="178"/>
      <c r="AG5" s="178"/>
      <c r="AH5" s="178">
        <v>8512.07</v>
      </c>
      <c r="AI5" s="178">
        <v>2641.9700000000007</v>
      </c>
      <c r="AJ5" s="178">
        <v>4446.1900000000005</v>
      </c>
      <c r="AK5" s="178"/>
      <c r="AL5" s="178"/>
      <c r="AM5" s="178"/>
      <c r="AN5" s="178">
        <v>17.559999999999999</v>
      </c>
      <c r="AO5" s="178">
        <v>106.39999999999999</v>
      </c>
      <c r="AP5" s="178">
        <v>459.74</v>
      </c>
      <c r="AQ5" s="178">
        <v>83158.459999999992</v>
      </c>
      <c r="AR5" s="178">
        <v>14286.070000000002</v>
      </c>
      <c r="AS5" s="178"/>
      <c r="AT5" s="178">
        <v>1797.5899999999997</v>
      </c>
      <c r="AU5" s="178">
        <v>4306.32</v>
      </c>
      <c r="AV5" s="178">
        <v>1732.8999999999996</v>
      </c>
      <c r="AW5" s="178">
        <v>72.2</v>
      </c>
      <c r="AX5" s="178">
        <v>364.56</v>
      </c>
      <c r="AY5" s="178"/>
      <c r="AZ5" s="178"/>
      <c r="BA5" s="178">
        <v>10146.380000000001</v>
      </c>
      <c r="BB5" s="178">
        <v>8689.7500000000018</v>
      </c>
      <c r="BC5" s="178"/>
      <c r="BD5" s="178">
        <v>8778.59</v>
      </c>
      <c r="BE5" s="178">
        <v>1471.22</v>
      </c>
      <c r="BF5" s="178">
        <v>9918.36</v>
      </c>
      <c r="BG5" s="178">
        <v>0.11</v>
      </c>
      <c r="BH5" s="178">
        <v>389.51</v>
      </c>
      <c r="BI5" s="178">
        <v>9449.6200000000008</v>
      </c>
      <c r="BJ5" s="178">
        <v>22182.25</v>
      </c>
      <c r="BK5" s="178">
        <v>13933.28</v>
      </c>
      <c r="BL5" s="178"/>
      <c r="BM5" s="178">
        <v>607226.9800000001</v>
      </c>
      <c r="BO5" s="170" t="s">
        <v>8</v>
      </c>
      <c r="BP5" s="178">
        <f>+B5*BP$3</f>
        <v>391.68797899999993</v>
      </c>
      <c r="BQ5" s="178">
        <f t="shared" ref="BQ5:CF20" si="0">+C5*BQ$3</f>
        <v>2.7787949999999997</v>
      </c>
      <c r="BR5" s="178">
        <f t="shared" si="0"/>
        <v>9091.4676600000003</v>
      </c>
      <c r="BS5" s="178">
        <f t="shared" si="0"/>
        <v>0</v>
      </c>
      <c r="BT5" s="178">
        <f t="shared" si="0"/>
        <v>2297.4248910000001</v>
      </c>
      <c r="BU5" s="178">
        <f t="shared" si="0"/>
        <v>0</v>
      </c>
      <c r="BV5" s="178">
        <f t="shared" si="0"/>
        <v>-0.50397599999999998</v>
      </c>
      <c r="BW5" s="178">
        <f t="shared" si="0"/>
        <v>18.286860000000004</v>
      </c>
      <c r="BX5" s="178">
        <f t="shared" si="0"/>
        <v>7.1548380000000016</v>
      </c>
      <c r="BY5" s="178">
        <f t="shared" si="0"/>
        <v>0</v>
      </c>
      <c r="BZ5" s="178">
        <f t="shared" si="0"/>
        <v>440.23522499999996</v>
      </c>
      <c r="CA5" s="178">
        <f t="shared" si="0"/>
        <v>7.6825349999999988</v>
      </c>
      <c r="CB5" s="178">
        <f t="shared" si="0"/>
        <v>0</v>
      </c>
      <c r="CC5" s="178">
        <f t="shared" si="0"/>
        <v>0</v>
      </c>
      <c r="CD5" s="178">
        <f t="shared" si="0"/>
        <v>0</v>
      </c>
      <c r="CE5" s="178">
        <f t="shared" si="0"/>
        <v>3.2963249999999999</v>
      </c>
      <c r="CF5" s="178">
        <f t="shared" si="0"/>
        <v>0</v>
      </c>
      <c r="CG5" s="178">
        <f t="shared" ref="CG5:CV20" si="1">+S5*CG$3</f>
        <v>3.6411009999999999</v>
      </c>
      <c r="CH5" s="178">
        <f t="shared" si="1"/>
        <v>0.111771</v>
      </c>
      <c r="CI5" s="178">
        <f t="shared" si="1"/>
        <v>3.6554040000000003</v>
      </c>
      <c r="CJ5" s="178">
        <f t="shared" si="1"/>
        <v>22.780799999999996</v>
      </c>
      <c r="CK5" s="178">
        <f t="shared" si="1"/>
        <v>13.123503999999999</v>
      </c>
      <c r="CL5" s="178">
        <f t="shared" si="1"/>
        <v>0</v>
      </c>
      <c r="CM5" s="178">
        <f t="shared" si="1"/>
        <v>0</v>
      </c>
      <c r="CN5" s="178">
        <f t="shared" si="1"/>
        <v>7.2887000000000013</v>
      </c>
      <c r="CO5" s="178">
        <f t="shared" si="1"/>
        <v>2.3303060000000002</v>
      </c>
      <c r="CP5" s="178">
        <f t="shared" si="1"/>
        <v>0</v>
      </c>
      <c r="CQ5" s="178">
        <f t="shared" si="1"/>
        <v>0</v>
      </c>
      <c r="CR5" s="178">
        <f t="shared" si="1"/>
        <v>0</v>
      </c>
      <c r="CS5" s="178">
        <f t="shared" si="1"/>
        <v>0</v>
      </c>
      <c r="CT5" s="178">
        <f t="shared" si="1"/>
        <v>0</v>
      </c>
      <c r="CU5" s="178">
        <f t="shared" si="1"/>
        <v>0</v>
      </c>
      <c r="CV5" s="178">
        <f t="shared" si="1"/>
        <v>56.179662</v>
      </c>
      <c r="CW5" s="178">
        <f t="shared" ref="CW5:DL20" si="2">+AI5*CW$3</f>
        <v>15.059229000000004</v>
      </c>
      <c r="CX5" s="178">
        <f t="shared" si="2"/>
        <v>78.697563000000017</v>
      </c>
      <c r="CY5" s="178">
        <f t="shared" si="2"/>
        <v>0</v>
      </c>
      <c r="CZ5" s="178">
        <f t="shared" si="2"/>
        <v>0</v>
      </c>
      <c r="DA5" s="178">
        <f t="shared" si="2"/>
        <v>0</v>
      </c>
      <c r="DB5" s="178">
        <f t="shared" si="2"/>
        <v>0.51275199999999999</v>
      </c>
      <c r="DC5" s="178">
        <f t="shared" si="2"/>
        <v>5.3838399999999993</v>
      </c>
      <c r="DD5" s="178">
        <f t="shared" si="2"/>
        <v>9.3327220000000004</v>
      </c>
      <c r="DE5" s="178">
        <f t="shared" si="2"/>
        <v>1621.5899699999998</v>
      </c>
      <c r="DF5" s="178">
        <f t="shared" si="2"/>
        <v>58.572887000000009</v>
      </c>
      <c r="DG5" s="178">
        <f t="shared" si="2"/>
        <v>0</v>
      </c>
      <c r="DH5" s="178">
        <f t="shared" si="2"/>
        <v>25.346018999999995</v>
      </c>
      <c r="DI5" s="178">
        <f t="shared" si="2"/>
        <v>18.086543999999996</v>
      </c>
      <c r="DJ5" s="178">
        <f t="shared" si="2"/>
        <v>112.81178999999999</v>
      </c>
      <c r="DK5" s="178">
        <f t="shared" si="2"/>
        <v>1.94218</v>
      </c>
      <c r="DL5" s="178">
        <f t="shared" si="2"/>
        <v>1.676976</v>
      </c>
      <c r="DM5" s="178">
        <f t="shared" ref="DM5:DZ20" si="3">+AY5*DM$3</f>
        <v>0</v>
      </c>
      <c r="DN5" s="178">
        <f t="shared" si="3"/>
        <v>0</v>
      </c>
      <c r="DO5" s="178">
        <f t="shared" si="3"/>
        <v>130.88830200000001</v>
      </c>
      <c r="DP5" s="178">
        <f t="shared" si="3"/>
        <v>92.111350000000016</v>
      </c>
      <c r="DQ5" s="178">
        <f t="shared" si="3"/>
        <v>0</v>
      </c>
      <c r="DR5" s="178">
        <f t="shared" si="3"/>
        <v>136.94600399999999</v>
      </c>
      <c r="DS5" s="178">
        <f t="shared" si="3"/>
        <v>1.9125859999999999</v>
      </c>
      <c r="DT5" s="178">
        <f t="shared" si="3"/>
        <v>38.681604</v>
      </c>
      <c r="DU5" s="178">
        <f t="shared" si="3"/>
        <v>1.1E-4</v>
      </c>
      <c r="DV5" s="178">
        <f t="shared" si="3"/>
        <v>3.7782469999999999</v>
      </c>
      <c r="DW5" s="178">
        <f t="shared" si="3"/>
        <v>17.009316000000002</v>
      </c>
      <c r="DX5" s="178">
        <f t="shared" si="3"/>
        <v>75.41964999999999</v>
      </c>
      <c r="DY5" s="178">
        <f t="shared" si="3"/>
        <v>20.899920000000002</v>
      </c>
      <c r="DZ5" s="178">
        <f t="shared" si="3"/>
        <v>0</v>
      </c>
      <c r="EA5" s="179">
        <f>SUM(BP5:DZ5)</f>
        <v>14835.281940999997</v>
      </c>
      <c r="EB5" s="180">
        <f>+EA5/$EA$33</f>
        <v>4.4183118354563771E-3</v>
      </c>
      <c r="EC5" s="171">
        <f>+EB5*$EC$3</f>
        <v>3.6552693814730607E-3</v>
      </c>
      <c r="EF5" s="172">
        <f>ROUND(SUM(EC5:EE5),4)</f>
        <v>3.7000000000000002E-3</v>
      </c>
      <c r="EH5" s="170" t="s">
        <v>8</v>
      </c>
      <c r="EI5" s="171">
        <v>3.7000000000000002E-3</v>
      </c>
    </row>
    <row r="6" spans="1:139">
      <c r="A6" s="170" t="s">
        <v>9</v>
      </c>
      <c r="B6" s="178">
        <v>100110.12999999998</v>
      </c>
      <c r="C6" s="178">
        <v>36465.370000000003</v>
      </c>
      <c r="D6" s="178">
        <v>588010.48</v>
      </c>
      <c r="E6" s="178"/>
      <c r="F6" s="178">
        <v>293389.08999999997</v>
      </c>
      <c r="G6" s="178"/>
      <c r="H6" s="178">
        <v>-199.02</v>
      </c>
      <c r="I6" s="178">
        <v>41623.120000000003</v>
      </c>
      <c r="J6" s="178">
        <v>34726.22</v>
      </c>
      <c r="K6" s="178"/>
      <c r="L6" s="178">
        <v>344821.07</v>
      </c>
      <c r="M6" s="178">
        <v>40958.089999999997</v>
      </c>
      <c r="N6" s="178"/>
      <c r="O6" s="178"/>
      <c r="P6" s="178"/>
      <c r="Q6" s="178">
        <v>8259.5399999999991</v>
      </c>
      <c r="R6" s="178"/>
      <c r="S6" s="178">
        <v>774.07999999999993</v>
      </c>
      <c r="T6" s="178">
        <v>487.39000000000004</v>
      </c>
      <c r="U6" s="178">
        <v>14938.45</v>
      </c>
      <c r="V6" s="178">
        <v>10307.17</v>
      </c>
      <c r="W6" s="178">
        <v>7688.9800000000005</v>
      </c>
      <c r="X6" s="178"/>
      <c r="Y6" s="178"/>
      <c r="Z6" s="178">
        <v>7706.41</v>
      </c>
      <c r="AA6" s="178">
        <v>6466.21</v>
      </c>
      <c r="AB6" s="178"/>
      <c r="AC6" s="178"/>
      <c r="AD6" s="178"/>
      <c r="AE6" s="178"/>
      <c r="AF6" s="178"/>
      <c r="AG6" s="178"/>
      <c r="AH6" s="178">
        <v>42534.979999999996</v>
      </c>
      <c r="AI6" s="178">
        <v>17277.669999999998</v>
      </c>
      <c r="AJ6" s="178">
        <v>22222.71</v>
      </c>
      <c r="AK6" s="178"/>
      <c r="AL6" s="178"/>
      <c r="AM6" s="178"/>
      <c r="AN6" s="178">
        <v>466656.31000000006</v>
      </c>
      <c r="AO6" s="178">
        <v>4728.0200000000004</v>
      </c>
      <c r="AP6" s="178">
        <v>1965.74</v>
      </c>
      <c r="AQ6" s="178">
        <v>34694.820000000007</v>
      </c>
      <c r="AR6" s="178">
        <v>63326.9</v>
      </c>
      <c r="AS6" s="178"/>
      <c r="AT6" s="178">
        <v>52294.01</v>
      </c>
      <c r="AU6" s="178">
        <v>86142.940000000031</v>
      </c>
      <c r="AV6" s="178">
        <v>290627.13</v>
      </c>
      <c r="AW6" s="178">
        <v>436.99</v>
      </c>
      <c r="AX6" s="178">
        <v>1807.8400000000001</v>
      </c>
      <c r="AY6" s="178">
        <v>98.26</v>
      </c>
      <c r="AZ6" s="178"/>
      <c r="BA6" s="178">
        <v>44461.520000000011</v>
      </c>
      <c r="BB6" s="178">
        <v>42100.73000000001</v>
      </c>
      <c r="BC6" s="178"/>
      <c r="BD6" s="178">
        <v>38664.80000000001</v>
      </c>
      <c r="BE6" s="178">
        <v>39730.229999999996</v>
      </c>
      <c r="BF6" s="178">
        <v>43332.140000000007</v>
      </c>
      <c r="BG6" s="178">
        <v>113578.03</v>
      </c>
      <c r="BH6" s="178">
        <v>2918.2299999999996</v>
      </c>
      <c r="BI6" s="178">
        <v>52897.36</v>
      </c>
      <c r="BJ6" s="178">
        <v>100753.08999999998</v>
      </c>
      <c r="BK6" s="178">
        <v>58246.820000000007</v>
      </c>
      <c r="BL6" s="178"/>
      <c r="BM6" s="178">
        <v>3158030.0499999984</v>
      </c>
      <c r="BO6" s="170" t="s">
        <v>9</v>
      </c>
      <c r="BP6" s="178">
        <f t="shared" ref="BP6:CE32" si="4">+B6*BP$3</f>
        <v>1791.9713269999995</v>
      </c>
      <c r="BQ6" s="178">
        <f t="shared" si="0"/>
        <v>164.094165</v>
      </c>
      <c r="BR6" s="178">
        <f t="shared" si="0"/>
        <v>19404.345840000002</v>
      </c>
      <c r="BS6" s="178">
        <f t="shared" si="0"/>
        <v>0</v>
      </c>
      <c r="BT6" s="178">
        <f t="shared" si="0"/>
        <v>13114.492322999997</v>
      </c>
      <c r="BU6" s="178">
        <f t="shared" si="0"/>
        <v>0</v>
      </c>
      <c r="BV6" s="178">
        <f t="shared" si="0"/>
        <v>-3.6619680000000003</v>
      </c>
      <c r="BW6" s="178">
        <f t="shared" si="0"/>
        <v>124.86936000000001</v>
      </c>
      <c r="BX6" s="178">
        <f t="shared" si="0"/>
        <v>31.253598</v>
      </c>
      <c r="BY6" s="178">
        <f t="shared" si="0"/>
        <v>0</v>
      </c>
      <c r="BZ6" s="178">
        <f t="shared" si="0"/>
        <v>5896.4402970000001</v>
      </c>
      <c r="CA6" s="178">
        <f t="shared" si="0"/>
        <v>118.77846099999998</v>
      </c>
      <c r="CB6" s="178">
        <f t="shared" si="0"/>
        <v>0</v>
      </c>
      <c r="CC6" s="178">
        <f t="shared" si="0"/>
        <v>0</v>
      </c>
      <c r="CD6" s="178">
        <f t="shared" si="0"/>
        <v>0</v>
      </c>
      <c r="CE6" s="178">
        <f t="shared" si="0"/>
        <v>20.648849999999999</v>
      </c>
      <c r="CF6" s="178">
        <f t="shared" si="0"/>
        <v>0</v>
      </c>
      <c r="CG6" s="178">
        <f t="shared" si="1"/>
        <v>12.927135999999999</v>
      </c>
      <c r="CH6" s="178">
        <f t="shared" si="1"/>
        <v>1.6083870000000002</v>
      </c>
      <c r="CI6" s="178">
        <f t="shared" si="1"/>
        <v>26.889210000000002</v>
      </c>
      <c r="CJ6" s="178">
        <f t="shared" si="1"/>
        <v>173.16045599999998</v>
      </c>
      <c r="CK6" s="178">
        <f t="shared" si="1"/>
        <v>105.339026</v>
      </c>
      <c r="CL6" s="178">
        <f t="shared" si="1"/>
        <v>0</v>
      </c>
      <c r="CM6" s="178">
        <f t="shared" si="1"/>
        <v>0</v>
      </c>
      <c r="CN6" s="178">
        <f t="shared" si="1"/>
        <v>35.449486</v>
      </c>
      <c r="CO6" s="178">
        <f t="shared" si="1"/>
        <v>14.225662000000002</v>
      </c>
      <c r="CP6" s="178">
        <f t="shared" si="1"/>
        <v>0</v>
      </c>
      <c r="CQ6" s="178">
        <f t="shared" si="1"/>
        <v>0</v>
      </c>
      <c r="CR6" s="178">
        <f t="shared" si="1"/>
        <v>0</v>
      </c>
      <c r="CS6" s="178">
        <f t="shared" si="1"/>
        <v>0</v>
      </c>
      <c r="CT6" s="178">
        <f t="shared" si="1"/>
        <v>0</v>
      </c>
      <c r="CU6" s="178">
        <f t="shared" si="1"/>
        <v>0</v>
      </c>
      <c r="CV6" s="178">
        <f t="shared" si="1"/>
        <v>280.73086799999999</v>
      </c>
      <c r="CW6" s="178">
        <f t="shared" si="2"/>
        <v>98.482718999999989</v>
      </c>
      <c r="CX6" s="178">
        <f t="shared" si="2"/>
        <v>393.34196700000001</v>
      </c>
      <c r="CY6" s="178">
        <f t="shared" si="2"/>
        <v>0</v>
      </c>
      <c r="CZ6" s="178">
        <f t="shared" si="2"/>
        <v>0</v>
      </c>
      <c r="DA6" s="178">
        <f t="shared" si="2"/>
        <v>0</v>
      </c>
      <c r="DB6" s="178">
        <f t="shared" si="2"/>
        <v>13626.364252000001</v>
      </c>
      <c r="DC6" s="178">
        <f t="shared" si="2"/>
        <v>239.23781200000002</v>
      </c>
      <c r="DD6" s="178">
        <f t="shared" si="2"/>
        <v>39.904522</v>
      </c>
      <c r="DE6" s="178">
        <f t="shared" si="2"/>
        <v>676.54899000000012</v>
      </c>
      <c r="DF6" s="178">
        <f t="shared" si="2"/>
        <v>259.64029000000005</v>
      </c>
      <c r="DG6" s="178">
        <f t="shared" si="2"/>
        <v>0</v>
      </c>
      <c r="DH6" s="178">
        <f t="shared" si="2"/>
        <v>737.34554100000003</v>
      </c>
      <c r="DI6" s="178">
        <f t="shared" si="2"/>
        <v>361.8003480000001</v>
      </c>
      <c r="DJ6" s="178">
        <f t="shared" si="2"/>
        <v>18919.826163000002</v>
      </c>
      <c r="DK6" s="178">
        <f t="shared" si="2"/>
        <v>11.755031000000001</v>
      </c>
      <c r="DL6" s="178">
        <f t="shared" si="2"/>
        <v>8.3160640000000008</v>
      </c>
      <c r="DM6" s="178">
        <f t="shared" si="3"/>
        <v>4.2546580000000001</v>
      </c>
      <c r="DN6" s="178">
        <f t="shared" si="3"/>
        <v>0</v>
      </c>
      <c r="DO6" s="178">
        <f t="shared" si="3"/>
        <v>573.55360800000017</v>
      </c>
      <c r="DP6" s="178">
        <f t="shared" si="3"/>
        <v>446.26773800000012</v>
      </c>
      <c r="DQ6" s="178">
        <f t="shared" si="3"/>
        <v>0</v>
      </c>
      <c r="DR6" s="178">
        <f t="shared" si="3"/>
        <v>603.17088000000012</v>
      </c>
      <c r="DS6" s="178">
        <f t="shared" si="3"/>
        <v>51.649298999999992</v>
      </c>
      <c r="DT6" s="178">
        <f t="shared" si="3"/>
        <v>168.99534600000001</v>
      </c>
      <c r="DU6" s="178">
        <f t="shared" si="3"/>
        <v>113.57803</v>
      </c>
      <c r="DV6" s="178">
        <f t="shared" si="3"/>
        <v>28.306830999999995</v>
      </c>
      <c r="DW6" s="178">
        <f t="shared" si="3"/>
        <v>95.215248000000003</v>
      </c>
      <c r="DX6" s="178">
        <f t="shared" si="3"/>
        <v>342.56050599999992</v>
      </c>
      <c r="DY6" s="178">
        <f t="shared" si="3"/>
        <v>87.370230000000006</v>
      </c>
      <c r="DZ6" s="178">
        <f t="shared" si="3"/>
        <v>0</v>
      </c>
      <c r="EA6" s="179">
        <f t="shared" ref="EA6:EA32" si="5">SUM(BP6:DZ6)</f>
        <v>79201.048556999973</v>
      </c>
      <c r="EB6" s="180">
        <f t="shared" ref="EB6:EB32" si="6">+EA6/$EA$33</f>
        <v>2.358802020828734E-2</v>
      </c>
      <c r="EC6" s="171">
        <f t="shared" ref="EC6:EC32" si="7">+EB6*$EC$3</f>
        <v>1.9514369118316114E-2</v>
      </c>
      <c r="EF6" s="172">
        <f t="shared" ref="EF6:EF32" si="8">ROUND(SUM(EC6:EE6),4)</f>
        <v>1.95E-2</v>
      </c>
      <c r="EH6" s="170" t="s">
        <v>9</v>
      </c>
      <c r="EI6" s="171">
        <v>1.95E-2</v>
      </c>
    </row>
    <row r="7" spans="1:139">
      <c r="A7" s="170" t="s">
        <v>11</v>
      </c>
      <c r="B7" s="178">
        <v>1981.0699999999997</v>
      </c>
      <c r="C7" s="178">
        <v>9579.5499999999993</v>
      </c>
      <c r="D7" s="178">
        <v>21106.28</v>
      </c>
      <c r="E7" s="178"/>
      <c r="F7" s="178">
        <v>18838.440000000002</v>
      </c>
      <c r="G7" s="178"/>
      <c r="H7" s="178">
        <v>-4</v>
      </c>
      <c r="I7" s="178">
        <v>469.39000000000004</v>
      </c>
      <c r="J7" s="178">
        <v>613.74</v>
      </c>
      <c r="K7" s="178"/>
      <c r="L7" s="178">
        <v>2081.6899999999996</v>
      </c>
      <c r="M7" s="178">
        <v>211.46</v>
      </c>
      <c r="N7" s="178"/>
      <c r="O7" s="178"/>
      <c r="P7" s="178"/>
      <c r="Q7" s="178">
        <v>135.57999999999998</v>
      </c>
      <c r="R7" s="178"/>
      <c r="S7" s="178">
        <v>12.57</v>
      </c>
      <c r="T7" s="178">
        <v>3.7800000000000002</v>
      </c>
      <c r="U7" s="178">
        <v>246.61999999999995</v>
      </c>
      <c r="V7" s="178">
        <v>170.47999999999996</v>
      </c>
      <c r="W7" s="178">
        <v>129</v>
      </c>
      <c r="X7" s="178"/>
      <c r="Y7" s="178"/>
      <c r="Z7" s="178">
        <v>132.02999999999997</v>
      </c>
      <c r="AA7" s="178">
        <v>182.87</v>
      </c>
      <c r="AB7" s="178"/>
      <c r="AC7" s="178"/>
      <c r="AD7" s="178"/>
      <c r="AE7" s="178"/>
      <c r="AF7" s="178"/>
      <c r="AG7" s="178"/>
      <c r="AH7" s="178">
        <v>794.42000000000007</v>
      </c>
      <c r="AI7" s="178">
        <v>310.5</v>
      </c>
      <c r="AJ7" s="178">
        <v>408.84999999999997</v>
      </c>
      <c r="AK7" s="178"/>
      <c r="AL7" s="178"/>
      <c r="AM7" s="178"/>
      <c r="AN7" s="178">
        <v>1.81</v>
      </c>
      <c r="AO7" s="178">
        <v>11.549999999999999</v>
      </c>
      <c r="AP7" s="178">
        <v>96.64</v>
      </c>
      <c r="AQ7" s="178">
        <v>1010.89</v>
      </c>
      <c r="AR7" s="178">
        <v>1127.2</v>
      </c>
      <c r="AS7" s="178"/>
      <c r="AT7" s="178">
        <v>176.91</v>
      </c>
      <c r="AU7" s="178">
        <v>2384.5599999999995</v>
      </c>
      <c r="AV7" s="178">
        <v>1626.8400000000001</v>
      </c>
      <c r="AW7" s="178">
        <v>8.2200000000000006</v>
      </c>
      <c r="AX7" s="178">
        <v>32.82</v>
      </c>
      <c r="AY7" s="178"/>
      <c r="AZ7" s="178"/>
      <c r="BA7" s="178">
        <v>857.86999999999989</v>
      </c>
      <c r="BB7" s="178">
        <v>2168.6099999999997</v>
      </c>
      <c r="BC7" s="178"/>
      <c r="BD7" s="178">
        <v>685.31</v>
      </c>
      <c r="BE7" s="178">
        <v>111.19999999999999</v>
      </c>
      <c r="BF7" s="178">
        <v>764.59</v>
      </c>
      <c r="BG7" s="178">
        <v>0.01</v>
      </c>
      <c r="BH7" s="178">
        <v>48.540000000000006</v>
      </c>
      <c r="BI7" s="178">
        <v>1023.62</v>
      </c>
      <c r="BJ7" s="178">
        <v>1663.0199999999995</v>
      </c>
      <c r="BK7" s="178">
        <v>1039.77</v>
      </c>
      <c r="BL7" s="178"/>
      <c r="BM7" s="178">
        <v>72244.299999999988</v>
      </c>
      <c r="BO7" s="170" t="s">
        <v>11</v>
      </c>
      <c r="BP7" s="178">
        <f t="shared" si="4"/>
        <v>35.461152999999996</v>
      </c>
      <c r="BQ7" s="178">
        <f t="shared" si="0"/>
        <v>43.107974999999996</v>
      </c>
      <c r="BR7" s="178">
        <f t="shared" si="0"/>
        <v>696.50724000000002</v>
      </c>
      <c r="BS7" s="178">
        <f t="shared" si="0"/>
        <v>0</v>
      </c>
      <c r="BT7" s="178">
        <f t="shared" si="0"/>
        <v>842.07826800000009</v>
      </c>
      <c r="BU7" s="178">
        <f t="shared" si="0"/>
        <v>0</v>
      </c>
      <c r="BV7" s="178">
        <f t="shared" si="0"/>
        <v>-7.3599999999999999E-2</v>
      </c>
      <c r="BW7" s="178">
        <f t="shared" si="0"/>
        <v>1.4081700000000001</v>
      </c>
      <c r="BX7" s="178">
        <f t="shared" si="0"/>
        <v>0.55236600000000002</v>
      </c>
      <c r="BY7" s="178">
        <f t="shared" si="0"/>
        <v>0</v>
      </c>
      <c r="BZ7" s="178">
        <f t="shared" si="0"/>
        <v>35.596898999999993</v>
      </c>
      <c r="CA7" s="178">
        <f t="shared" si="0"/>
        <v>0.61323399999999995</v>
      </c>
      <c r="CB7" s="178">
        <f t="shared" si="0"/>
        <v>0</v>
      </c>
      <c r="CC7" s="178">
        <f t="shared" si="0"/>
        <v>0</v>
      </c>
      <c r="CD7" s="178">
        <f t="shared" si="0"/>
        <v>0</v>
      </c>
      <c r="CE7" s="178">
        <f t="shared" si="0"/>
        <v>0.33894999999999997</v>
      </c>
      <c r="CF7" s="178">
        <f t="shared" si="0"/>
        <v>0</v>
      </c>
      <c r="CG7" s="178">
        <f t="shared" si="1"/>
        <v>0.20991899999999999</v>
      </c>
      <c r="CH7" s="178">
        <f t="shared" si="1"/>
        <v>1.2474000000000001E-2</v>
      </c>
      <c r="CI7" s="178">
        <f t="shared" si="1"/>
        <v>0.44391599999999987</v>
      </c>
      <c r="CJ7" s="178">
        <f t="shared" si="1"/>
        <v>2.8640639999999991</v>
      </c>
      <c r="CK7" s="178">
        <f t="shared" si="1"/>
        <v>1.7673000000000001</v>
      </c>
      <c r="CL7" s="178">
        <f t="shared" si="1"/>
        <v>0</v>
      </c>
      <c r="CM7" s="178">
        <f t="shared" si="1"/>
        <v>0</v>
      </c>
      <c r="CN7" s="178">
        <f t="shared" si="1"/>
        <v>0.60733799999999982</v>
      </c>
      <c r="CO7" s="178">
        <f t="shared" si="1"/>
        <v>0.40231400000000006</v>
      </c>
      <c r="CP7" s="178">
        <f t="shared" si="1"/>
        <v>0</v>
      </c>
      <c r="CQ7" s="178">
        <f t="shared" si="1"/>
        <v>0</v>
      </c>
      <c r="CR7" s="178">
        <f t="shared" si="1"/>
        <v>0</v>
      </c>
      <c r="CS7" s="178">
        <f t="shared" si="1"/>
        <v>0</v>
      </c>
      <c r="CT7" s="178">
        <f t="shared" si="1"/>
        <v>0</v>
      </c>
      <c r="CU7" s="178">
        <f t="shared" si="1"/>
        <v>0</v>
      </c>
      <c r="CV7" s="178">
        <f t="shared" si="1"/>
        <v>5.2431720000000004</v>
      </c>
      <c r="CW7" s="178">
        <f t="shared" si="2"/>
        <v>1.7698500000000001</v>
      </c>
      <c r="CX7" s="178">
        <f t="shared" si="2"/>
        <v>7.2366449999999993</v>
      </c>
      <c r="CY7" s="178">
        <f t="shared" si="2"/>
        <v>0</v>
      </c>
      <c r="CZ7" s="178">
        <f t="shared" si="2"/>
        <v>0</v>
      </c>
      <c r="DA7" s="178">
        <f t="shared" si="2"/>
        <v>0</v>
      </c>
      <c r="DB7" s="178">
        <f t="shared" si="2"/>
        <v>5.2852000000000003E-2</v>
      </c>
      <c r="DC7" s="178">
        <f t="shared" si="2"/>
        <v>0.58442999999999989</v>
      </c>
      <c r="DD7" s="178">
        <f t="shared" si="2"/>
        <v>1.961792</v>
      </c>
      <c r="DE7" s="178">
        <f t="shared" si="2"/>
        <v>19.712354999999999</v>
      </c>
      <c r="DF7" s="178">
        <f t="shared" si="2"/>
        <v>4.6215200000000003</v>
      </c>
      <c r="DG7" s="178">
        <f t="shared" si="2"/>
        <v>0</v>
      </c>
      <c r="DH7" s="178">
        <f t="shared" si="2"/>
        <v>2.4944310000000001</v>
      </c>
      <c r="DI7" s="178">
        <f t="shared" si="2"/>
        <v>10.015151999999997</v>
      </c>
      <c r="DJ7" s="178">
        <f t="shared" si="2"/>
        <v>105.90728400000002</v>
      </c>
      <c r="DK7" s="178">
        <f t="shared" si="2"/>
        <v>0.22111800000000001</v>
      </c>
      <c r="DL7" s="178">
        <f t="shared" si="2"/>
        <v>0.150972</v>
      </c>
      <c r="DM7" s="178">
        <f t="shared" si="3"/>
        <v>0</v>
      </c>
      <c r="DN7" s="178">
        <f t="shared" si="3"/>
        <v>0</v>
      </c>
      <c r="DO7" s="178">
        <f t="shared" si="3"/>
        <v>11.066522999999998</v>
      </c>
      <c r="DP7" s="178">
        <f t="shared" si="3"/>
        <v>22.987265999999998</v>
      </c>
      <c r="DQ7" s="178">
        <f t="shared" si="3"/>
        <v>0</v>
      </c>
      <c r="DR7" s="178">
        <f t="shared" si="3"/>
        <v>10.690835999999999</v>
      </c>
      <c r="DS7" s="178">
        <f t="shared" si="3"/>
        <v>0.14455999999999997</v>
      </c>
      <c r="DT7" s="178">
        <f t="shared" si="3"/>
        <v>2.9819010000000001</v>
      </c>
      <c r="DU7" s="178">
        <f t="shared" si="3"/>
        <v>1.0000000000000001E-5</v>
      </c>
      <c r="DV7" s="178">
        <f t="shared" si="3"/>
        <v>0.47083800000000009</v>
      </c>
      <c r="DW7" s="178">
        <f t="shared" si="3"/>
        <v>1.842516</v>
      </c>
      <c r="DX7" s="178">
        <f t="shared" si="3"/>
        <v>5.6542679999999983</v>
      </c>
      <c r="DY7" s="178">
        <f t="shared" si="3"/>
        <v>1.559655</v>
      </c>
      <c r="DZ7" s="178">
        <f t="shared" si="3"/>
        <v>0</v>
      </c>
      <c r="EA7" s="179">
        <f t="shared" si="5"/>
        <v>1879.2679259999998</v>
      </c>
      <c r="EB7" s="180">
        <f t="shared" si="6"/>
        <v>5.5969220891528718E-4</v>
      </c>
      <c r="EC7" s="171">
        <f t="shared" si="7"/>
        <v>4.6303336443561706E-4</v>
      </c>
      <c r="EF7" s="172">
        <f t="shared" si="8"/>
        <v>5.0000000000000001E-4</v>
      </c>
      <c r="EH7" s="170" t="s">
        <v>11</v>
      </c>
      <c r="EI7" s="171">
        <v>5.0000000000000001E-4</v>
      </c>
    </row>
    <row r="8" spans="1:139">
      <c r="A8" s="170" t="s">
        <v>12</v>
      </c>
      <c r="B8" s="178">
        <v>3666.9</v>
      </c>
      <c r="C8" s="178">
        <v>1431.7799999999997</v>
      </c>
      <c r="D8" s="178">
        <v>12837.57</v>
      </c>
      <c r="E8" s="178"/>
      <c r="F8" s="178">
        <v>20951.749999999996</v>
      </c>
      <c r="G8" s="178"/>
      <c r="H8" s="178">
        <v>-6.2799999999999994</v>
      </c>
      <c r="I8" s="178">
        <v>5951.5</v>
      </c>
      <c r="J8" s="178">
        <v>1244.9700000000003</v>
      </c>
      <c r="K8" s="178"/>
      <c r="L8" s="178">
        <v>4327.7800000000007</v>
      </c>
      <c r="M8" s="178">
        <v>1021.03</v>
      </c>
      <c r="N8" s="178"/>
      <c r="O8" s="178"/>
      <c r="P8" s="178"/>
      <c r="Q8" s="178">
        <v>1485.7800000000002</v>
      </c>
      <c r="R8" s="178"/>
      <c r="S8" s="178">
        <v>28.86</v>
      </c>
      <c r="T8" s="178">
        <v>63.180000000000007</v>
      </c>
      <c r="U8" s="178">
        <v>3874.0499999999997</v>
      </c>
      <c r="V8" s="178">
        <v>2681.3199999999993</v>
      </c>
      <c r="W8" s="178">
        <v>1790.06</v>
      </c>
      <c r="X8" s="178"/>
      <c r="Y8" s="178"/>
      <c r="Z8" s="178">
        <v>341.89000000000004</v>
      </c>
      <c r="AA8" s="178">
        <v>206.17999999999995</v>
      </c>
      <c r="AB8" s="178"/>
      <c r="AC8" s="178"/>
      <c r="AD8" s="178"/>
      <c r="AE8" s="178"/>
      <c r="AF8" s="178"/>
      <c r="AG8" s="178"/>
      <c r="AH8" s="178">
        <v>2261.61</v>
      </c>
      <c r="AI8" s="178">
        <v>970.77</v>
      </c>
      <c r="AJ8" s="178">
        <v>754.28</v>
      </c>
      <c r="AK8" s="178"/>
      <c r="AL8" s="178"/>
      <c r="AM8" s="178"/>
      <c r="AN8" s="178">
        <v>48.91</v>
      </c>
      <c r="AO8" s="178">
        <v>233.98999999999998</v>
      </c>
      <c r="AP8" s="178">
        <v>140.94999999999999</v>
      </c>
      <c r="AQ8" s="178">
        <v>12614.259999999997</v>
      </c>
      <c r="AR8" s="178">
        <v>2261.85</v>
      </c>
      <c r="AS8" s="178"/>
      <c r="AT8" s="178">
        <v>1612.35</v>
      </c>
      <c r="AU8" s="178">
        <v>2634.9999999999995</v>
      </c>
      <c r="AV8" s="178">
        <v>1254.48</v>
      </c>
      <c r="AW8" s="178">
        <v>13.820000000000002</v>
      </c>
      <c r="AX8" s="178">
        <v>61.62</v>
      </c>
      <c r="AY8" s="178"/>
      <c r="AZ8" s="178"/>
      <c r="BA8" s="178">
        <v>1601.2499999999995</v>
      </c>
      <c r="BB8" s="178">
        <v>1547.9700000000005</v>
      </c>
      <c r="BC8" s="178"/>
      <c r="BD8" s="178">
        <v>1387.24</v>
      </c>
      <c r="BE8" s="178">
        <v>228.18000000000004</v>
      </c>
      <c r="BF8" s="178">
        <v>1553.52</v>
      </c>
      <c r="BG8" s="178">
        <v>-0.77000000000000046</v>
      </c>
      <c r="BH8" s="178">
        <v>769.91</v>
      </c>
      <c r="BI8" s="178">
        <v>1781.54</v>
      </c>
      <c r="BJ8" s="178">
        <v>3390.920000000001</v>
      </c>
      <c r="BK8" s="178">
        <v>2270.0500000000002</v>
      </c>
      <c r="BL8" s="178"/>
      <c r="BM8" s="178">
        <v>101292.02</v>
      </c>
      <c r="BO8" s="170" t="s">
        <v>12</v>
      </c>
      <c r="BP8" s="178">
        <f t="shared" si="4"/>
        <v>65.637509999999992</v>
      </c>
      <c r="BQ8" s="178">
        <f t="shared" si="0"/>
        <v>6.4430099999999983</v>
      </c>
      <c r="BR8" s="178">
        <f t="shared" si="0"/>
        <v>423.63981000000001</v>
      </c>
      <c r="BS8" s="178">
        <f t="shared" si="0"/>
        <v>0</v>
      </c>
      <c r="BT8" s="178">
        <f t="shared" si="0"/>
        <v>936.54322499999978</v>
      </c>
      <c r="BU8" s="178">
        <f t="shared" si="0"/>
        <v>0</v>
      </c>
      <c r="BV8" s="178">
        <f t="shared" si="0"/>
        <v>-0.11555199999999999</v>
      </c>
      <c r="BW8" s="178">
        <f t="shared" si="0"/>
        <v>17.854500000000002</v>
      </c>
      <c r="BX8" s="178">
        <f t="shared" si="0"/>
        <v>1.1204730000000003</v>
      </c>
      <c r="BY8" s="178">
        <f t="shared" si="0"/>
        <v>0</v>
      </c>
      <c r="BZ8" s="178">
        <f t="shared" si="0"/>
        <v>74.005038000000013</v>
      </c>
      <c r="CA8" s="178">
        <f t="shared" si="0"/>
        <v>2.9609869999999998</v>
      </c>
      <c r="CB8" s="178">
        <f t="shared" si="0"/>
        <v>0</v>
      </c>
      <c r="CC8" s="178">
        <f t="shared" si="0"/>
        <v>0</v>
      </c>
      <c r="CD8" s="178">
        <f t="shared" si="0"/>
        <v>0</v>
      </c>
      <c r="CE8" s="178">
        <f t="shared" si="0"/>
        <v>3.7144500000000007</v>
      </c>
      <c r="CF8" s="178">
        <f t="shared" si="0"/>
        <v>0</v>
      </c>
      <c r="CG8" s="178">
        <f t="shared" si="1"/>
        <v>0.481962</v>
      </c>
      <c r="CH8" s="178">
        <f t="shared" si="1"/>
        <v>0.20849400000000001</v>
      </c>
      <c r="CI8" s="178">
        <f t="shared" si="1"/>
        <v>6.9732899999999995</v>
      </c>
      <c r="CJ8" s="178">
        <f t="shared" si="1"/>
        <v>45.046175999999981</v>
      </c>
      <c r="CK8" s="178">
        <f t="shared" si="1"/>
        <v>24.523821999999999</v>
      </c>
      <c r="CL8" s="178">
        <f t="shared" si="1"/>
        <v>0</v>
      </c>
      <c r="CM8" s="178">
        <f t="shared" si="1"/>
        <v>0</v>
      </c>
      <c r="CN8" s="178">
        <f t="shared" si="1"/>
        <v>1.5726940000000003</v>
      </c>
      <c r="CO8" s="178">
        <f t="shared" si="1"/>
        <v>0.45359599999999994</v>
      </c>
      <c r="CP8" s="178">
        <f t="shared" si="1"/>
        <v>0</v>
      </c>
      <c r="CQ8" s="178">
        <f t="shared" si="1"/>
        <v>0</v>
      </c>
      <c r="CR8" s="178">
        <f t="shared" si="1"/>
        <v>0</v>
      </c>
      <c r="CS8" s="178">
        <f t="shared" si="1"/>
        <v>0</v>
      </c>
      <c r="CT8" s="178">
        <f t="shared" si="1"/>
        <v>0</v>
      </c>
      <c r="CU8" s="178">
        <f t="shared" si="1"/>
        <v>0</v>
      </c>
      <c r="CV8" s="178">
        <f t="shared" si="1"/>
        <v>14.926626000000001</v>
      </c>
      <c r="CW8" s="178">
        <f t="shared" si="2"/>
        <v>5.5333889999999997</v>
      </c>
      <c r="CX8" s="178">
        <f t="shared" si="2"/>
        <v>13.350756000000001</v>
      </c>
      <c r="CY8" s="178">
        <f t="shared" si="2"/>
        <v>0</v>
      </c>
      <c r="CZ8" s="178">
        <f t="shared" si="2"/>
        <v>0</v>
      </c>
      <c r="DA8" s="178">
        <f t="shared" si="2"/>
        <v>0</v>
      </c>
      <c r="DB8" s="178">
        <f t="shared" si="2"/>
        <v>1.428172</v>
      </c>
      <c r="DC8" s="178">
        <f t="shared" si="2"/>
        <v>11.839893999999999</v>
      </c>
      <c r="DD8" s="178">
        <f t="shared" si="2"/>
        <v>2.8612849999999996</v>
      </c>
      <c r="DE8" s="178">
        <f t="shared" si="2"/>
        <v>245.97806999999995</v>
      </c>
      <c r="DF8" s="178">
        <f t="shared" si="2"/>
        <v>9.2735850000000006</v>
      </c>
      <c r="DG8" s="178">
        <f t="shared" si="2"/>
        <v>0</v>
      </c>
      <c r="DH8" s="178">
        <f t="shared" si="2"/>
        <v>22.734134999999998</v>
      </c>
      <c r="DI8" s="178">
        <f t="shared" si="2"/>
        <v>11.066999999999997</v>
      </c>
      <c r="DJ8" s="178">
        <f t="shared" si="2"/>
        <v>81.666648000000009</v>
      </c>
      <c r="DK8" s="178">
        <f t="shared" si="2"/>
        <v>0.37175800000000003</v>
      </c>
      <c r="DL8" s="178">
        <f t="shared" si="2"/>
        <v>0.28345199999999998</v>
      </c>
      <c r="DM8" s="178">
        <f t="shared" si="3"/>
        <v>0</v>
      </c>
      <c r="DN8" s="178">
        <f t="shared" si="3"/>
        <v>0</v>
      </c>
      <c r="DO8" s="178">
        <f t="shared" si="3"/>
        <v>20.656124999999996</v>
      </c>
      <c r="DP8" s="178">
        <f t="shared" si="3"/>
        <v>16.408482000000006</v>
      </c>
      <c r="DQ8" s="178">
        <f t="shared" si="3"/>
        <v>0</v>
      </c>
      <c r="DR8" s="178">
        <f t="shared" si="3"/>
        <v>21.640943999999998</v>
      </c>
      <c r="DS8" s="178">
        <f t="shared" si="3"/>
        <v>0.29663400000000001</v>
      </c>
      <c r="DT8" s="178">
        <f t="shared" si="3"/>
        <v>6.0587279999999994</v>
      </c>
      <c r="DU8" s="178">
        <f t="shared" si="3"/>
        <v>-7.700000000000005E-4</v>
      </c>
      <c r="DV8" s="178">
        <f t="shared" si="3"/>
        <v>7.468127</v>
      </c>
      <c r="DW8" s="178">
        <f t="shared" si="3"/>
        <v>3.206772</v>
      </c>
      <c r="DX8" s="178">
        <f t="shared" si="3"/>
        <v>11.529128000000002</v>
      </c>
      <c r="DY8" s="178">
        <f t="shared" si="3"/>
        <v>3.4050750000000005</v>
      </c>
      <c r="DZ8" s="178">
        <f t="shared" si="3"/>
        <v>0</v>
      </c>
      <c r="EA8" s="179">
        <f t="shared" si="5"/>
        <v>2123.0474999999992</v>
      </c>
      <c r="EB8" s="180">
        <f t="shared" si="6"/>
        <v>6.3229576180564152E-4</v>
      </c>
      <c r="EC8" s="171">
        <f t="shared" si="7"/>
        <v>5.2309828374180723E-4</v>
      </c>
      <c r="EF8" s="172">
        <f t="shared" si="8"/>
        <v>5.0000000000000001E-4</v>
      </c>
      <c r="EH8" s="170" t="s">
        <v>12</v>
      </c>
      <c r="EI8" s="171">
        <v>5.0000000000000001E-4</v>
      </c>
    </row>
    <row r="9" spans="1:139">
      <c r="A9" s="170" t="s">
        <v>13</v>
      </c>
      <c r="B9" s="178">
        <v>63330.299999999996</v>
      </c>
      <c r="C9" s="178">
        <v>21544.65</v>
      </c>
      <c r="D9" s="178">
        <v>230128.5</v>
      </c>
      <c r="E9" s="178">
        <v>62502.490000000005</v>
      </c>
      <c r="F9" s="178">
        <v>156751.43000000002</v>
      </c>
      <c r="G9" s="178">
        <v>47604.499999999993</v>
      </c>
      <c r="H9" s="178">
        <v>27840.82</v>
      </c>
      <c r="I9" s="178">
        <v>16675.349999999999</v>
      </c>
      <c r="J9" s="178">
        <v>21902.469999999998</v>
      </c>
      <c r="K9" s="178">
        <v>360668.14</v>
      </c>
      <c r="L9" s="178">
        <v>100877</v>
      </c>
      <c r="M9" s="178">
        <v>17486.169999999998</v>
      </c>
      <c r="N9" s="178">
        <v>450725.55000000005</v>
      </c>
      <c r="O9" s="178">
        <v>75532.009999999995</v>
      </c>
      <c r="P9" s="178">
        <v>76944.840000000011</v>
      </c>
      <c r="Q9" s="178">
        <v>29970.92</v>
      </c>
      <c r="R9" s="178">
        <v>141303.61000000002</v>
      </c>
      <c r="S9" s="178">
        <v>58607.3</v>
      </c>
      <c r="T9" s="178">
        <v>25622.92</v>
      </c>
      <c r="U9" s="178">
        <v>71621.100000000006</v>
      </c>
      <c r="V9" s="178">
        <v>49810.279999999992</v>
      </c>
      <c r="W9" s="178">
        <v>39546.130000000005</v>
      </c>
      <c r="X9" s="178">
        <v>46258.710000000014</v>
      </c>
      <c r="Y9" s="178">
        <v>83042.97</v>
      </c>
      <c r="Z9" s="178">
        <v>13049.159999999998</v>
      </c>
      <c r="AA9" s="178">
        <v>4527.28</v>
      </c>
      <c r="AB9" s="178">
        <v>60766.77</v>
      </c>
      <c r="AC9" s="178">
        <v>60178.180000000015</v>
      </c>
      <c r="AD9" s="178">
        <v>98590.919999999984</v>
      </c>
      <c r="AE9" s="178">
        <v>468729.04</v>
      </c>
      <c r="AF9" s="178">
        <v>64565.939999999995</v>
      </c>
      <c r="AG9" s="178">
        <v>101966.23</v>
      </c>
      <c r="AH9" s="178">
        <v>35792.54</v>
      </c>
      <c r="AI9" s="178">
        <v>16308.77</v>
      </c>
      <c r="AJ9" s="178">
        <v>14092.420000000002</v>
      </c>
      <c r="AK9" s="178">
        <v>38761.440000000002</v>
      </c>
      <c r="AL9" s="178">
        <v>108137.23</v>
      </c>
      <c r="AM9" s="178">
        <v>58530.53</v>
      </c>
      <c r="AN9" s="178">
        <v>7925.72</v>
      </c>
      <c r="AO9" s="178">
        <v>320351.85999999993</v>
      </c>
      <c r="AP9" s="178">
        <v>237575.06999999998</v>
      </c>
      <c r="AQ9" s="178">
        <v>44863.659999999996</v>
      </c>
      <c r="AR9" s="178">
        <v>39852.35</v>
      </c>
      <c r="AS9" s="178">
        <v>93874.31</v>
      </c>
      <c r="AT9" s="178">
        <v>21380.739999999998</v>
      </c>
      <c r="AU9" s="178">
        <v>81151.459999999992</v>
      </c>
      <c r="AV9" s="178">
        <v>115585.60999999999</v>
      </c>
      <c r="AW9" s="178">
        <v>159467.08999999997</v>
      </c>
      <c r="AX9" s="178">
        <v>4324.88</v>
      </c>
      <c r="AY9" s="178">
        <v>319721.83</v>
      </c>
      <c r="AZ9" s="178">
        <v>177372.55000000002</v>
      </c>
      <c r="BA9" s="178">
        <v>28210.179999999993</v>
      </c>
      <c r="BB9" s="178">
        <v>25500.86</v>
      </c>
      <c r="BC9" s="178">
        <v>51328.73</v>
      </c>
      <c r="BD9" s="178">
        <v>24314.600000000006</v>
      </c>
      <c r="BE9" s="178">
        <v>15460.519999999999</v>
      </c>
      <c r="BF9" s="178">
        <v>27242.720000000001</v>
      </c>
      <c r="BG9" s="178">
        <v>-59.65</v>
      </c>
      <c r="BH9" s="178">
        <v>185996.17999999993</v>
      </c>
      <c r="BI9" s="178">
        <v>35303.07</v>
      </c>
      <c r="BJ9" s="178">
        <v>59940.969999999987</v>
      </c>
      <c r="BK9" s="178">
        <v>40218.69</v>
      </c>
      <c r="BL9" s="178">
        <v>9815.07</v>
      </c>
      <c r="BM9" s="178">
        <v>5547013.6799999997</v>
      </c>
      <c r="BO9" s="170" t="s">
        <v>13</v>
      </c>
      <c r="BP9" s="178">
        <f t="shared" si="4"/>
        <v>1133.6123699999998</v>
      </c>
      <c r="BQ9" s="178">
        <f t="shared" si="0"/>
        <v>96.950924999999998</v>
      </c>
      <c r="BR9" s="178">
        <f t="shared" si="0"/>
        <v>7594.2405000000008</v>
      </c>
      <c r="BS9" s="178">
        <f t="shared" si="0"/>
        <v>250.00996000000004</v>
      </c>
      <c r="BT9" s="178">
        <f t="shared" si="0"/>
        <v>7006.7889210000003</v>
      </c>
      <c r="BU9" s="178">
        <f t="shared" si="0"/>
        <v>223.74114999999998</v>
      </c>
      <c r="BV9" s="178">
        <f t="shared" si="0"/>
        <v>512.27108799999996</v>
      </c>
      <c r="BW9" s="178">
        <f t="shared" si="0"/>
        <v>50.026049999999998</v>
      </c>
      <c r="BX9" s="178">
        <f t="shared" si="0"/>
        <v>19.712222999999998</v>
      </c>
      <c r="BY9" s="178">
        <f t="shared" si="0"/>
        <v>5410.0221000000001</v>
      </c>
      <c r="BZ9" s="178">
        <f t="shared" si="0"/>
        <v>1724.9967000000001</v>
      </c>
      <c r="CA9" s="178">
        <f t="shared" si="0"/>
        <v>50.709892999999994</v>
      </c>
      <c r="CB9" s="178">
        <f t="shared" si="0"/>
        <v>38221.526640000004</v>
      </c>
      <c r="CC9" s="178">
        <f t="shared" si="0"/>
        <v>279.46843699999999</v>
      </c>
      <c r="CD9" s="178">
        <f t="shared" si="0"/>
        <v>700.1980440000001</v>
      </c>
      <c r="CE9" s="178">
        <f t="shared" si="0"/>
        <v>74.927300000000002</v>
      </c>
      <c r="CF9" s="178">
        <f t="shared" si="0"/>
        <v>2105.4237890000004</v>
      </c>
      <c r="CG9" s="178">
        <f t="shared" si="1"/>
        <v>978.74191000000008</v>
      </c>
      <c r="CH9" s="178">
        <f t="shared" si="1"/>
        <v>84.555635999999993</v>
      </c>
      <c r="CI9" s="178">
        <f t="shared" si="1"/>
        <v>128.91798</v>
      </c>
      <c r="CJ9" s="178">
        <f t="shared" si="1"/>
        <v>836.81270399999983</v>
      </c>
      <c r="CK9" s="178">
        <f t="shared" si="1"/>
        <v>541.78198100000009</v>
      </c>
      <c r="CL9" s="178">
        <f t="shared" si="1"/>
        <v>97.143291000000019</v>
      </c>
      <c r="CM9" s="178">
        <f t="shared" si="1"/>
        <v>257.43320699999998</v>
      </c>
      <c r="CN9" s="178">
        <f t="shared" si="1"/>
        <v>60.026135999999987</v>
      </c>
      <c r="CO9" s="178">
        <f t="shared" si="1"/>
        <v>9.9600159999999995</v>
      </c>
      <c r="CP9" s="178">
        <f t="shared" si="1"/>
        <v>188.37698699999999</v>
      </c>
      <c r="CQ9" s="178">
        <f t="shared" si="1"/>
        <v>625.85307200000011</v>
      </c>
      <c r="CR9" s="178">
        <f t="shared" si="1"/>
        <v>2159.1411479999997</v>
      </c>
      <c r="CS9" s="178">
        <f t="shared" si="1"/>
        <v>421.85613599999999</v>
      </c>
      <c r="CT9" s="178">
        <f t="shared" si="1"/>
        <v>380.93904599999996</v>
      </c>
      <c r="CU9" s="178">
        <f t="shared" si="1"/>
        <v>50.983114999999998</v>
      </c>
      <c r="CV9" s="178">
        <f t="shared" si="1"/>
        <v>236.23076399999999</v>
      </c>
      <c r="CW9" s="178">
        <f t="shared" si="2"/>
        <v>92.959989000000007</v>
      </c>
      <c r="CX9" s="178">
        <f t="shared" si="2"/>
        <v>249.43583400000003</v>
      </c>
      <c r="CY9" s="178">
        <f t="shared" si="2"/>
        <v>147.29347200000001</v>
      </c>
      <c r="CZ9" s="178">
        <f t="shared" si="2"/>
        <v>3092.7247779999998</v>
      </c>
      <c r="DA9" s="178">
        <f t="shared" si="2"/>
        <v>1129.6392290000001</v>
      </c>
      <c r="DB9" s="178">
        <f t="shared" si="2"/>
        <v>231.43102400000001</v>
      </c>
      <c r="DC9" s="178">
        <f t="shared" si="2"/>
        <v>16209.804115999996</v>
      </c>
      <c r="DD9" s="178">
        <f t="shared" si="2"/>
        <v>4822.7739209999991</v>
      </c>
      <c r="DE9" s="178">
        <f t="shared" si="2"/>
        <v>874.84136999999987</v>
      </c>
      <c r="DF9" s="178">
        <f t="shared" si="2"/>
        <v>163.39463499999999</v>
      </c>
      <c r="DG9" s="178">
        <f t="shared" si="2"/>
        <v>431.82182599999999</v>
      </c>
      <c r="DH9" s="178">
        <f t="shared" si="2"/>
        <v>301.46843399999995</v>
      </c>
      <c r="DI9" s="178">
        <f t="shared" si="2"/>
        <v>340.83613199999996</v>
      </c>
      <c r="DJ9" s="178">
        <f t="shared" si="2"/>
        <v>7524.6232110000001</v>
      </c>
      <c r="DK9" s="178">
        <f t="shared" si="2"/>
        <v>4289.6647209999992</v>
      </c>
      <c r="DL9" s="178">
        <f t="shared" si="2"/>
        <v>19.894448000000001</v>
      </c>
      <c r="DM9" s="178">
        <f t="shared" si="3"/>
        <v>13843.955239000001</v>
      </c>
      <c r="DN9" s="178">
        <f t="shared" si="3"/>
        <v>443.43137500000006</v>
      </c>
      <c r="DO9" s="178">
        <f t="shared" si="3"/>
        <v>363.91132199999993</v>
      </c>
      <c r="DP9" s="178">
        <f t="shared" si="3"/>
        <v>270.30911600000002</v>
      </c>
      <c r="DQ9" s="178">
        <f t="shared" si="3"/>
        <v>169.38480900000002</v>
      </c>
      <c r="DR9" s="178">
        <f t="shared" si="3"/>
        <v>379.30776000000009</v>
      </c>
      <c r="DS9" s="178">
        <f t="shared" si="3"/>
        <v>20.098675999999998</v>
      </c>
      <c r="DT9" s="178">
        <f t="shared" si="3"/>
        <v>106.24660799999999</v>
      </c>
      <c r="DU9" s="178">
        <f t="shared" si="3"/>
        <v>-5.9650000000000002E-2</v>
      </c>
      <c r="DV9" s="178">
        <f t="shared" si="3"/>
        <v>1804.1629459999995</v>
      </c>
      <c r="DW9" s="178">
        <f t="shared" si="3"/>
        <v>63.545525999999995</v>
      </c>
      <c r="DX9" s="178">
        <f t="shared" si="3"/>
        <v>203.79929799999994</v>
      </c>
      <c r="DY9" s="178">
        <f t="shared" si="3"/>
        <v>60.328035000000007</v>
      </c>
      <c r="DZ9" s="178">
        <f t="shared" si="3"/>
        <v>34.352744999999999</v>
      </c>
      <c r="EA9" s="179">
        <f t="shared" si="5"/>
        <v>130198.76016399998</v>
      </c>
      <c r="EB9" s="180">
        <f t="shared" si="6"/>
        <v>3.8776393012425019E-2</v>
      </c>
      <c r="EC9" s="171">
        <f t="shared" si="7"/>
        <v>3.2079709939179218E-2</v>
      </c>
      <c r="EF9" s="172">
        <f t="shared" si="8"/>
        <v>3.2099999999999997E-2</v>
      </c>
      <c r="EH9" s="170" t="s">
        <v>13</v>
      </c>
      <c r="EI9" s="171">
        <v>3.2099999999999997E-2</v>
      </c>
    </row>
    <row r="10" spans="1:139">
      <c r="A10" s="170" t="s">
        <v>14</v>
      </c>
      <c r="B10" s="178">
        <v>486150.83</v>
      </c>
      <c r="C10" s="178">
        <v>199276.15</v>
      </c>
      <c r="D10" s="178">
        <v>1828674.7999999998</v>
      </c>
      <c r="E10" s="178">
        <v>203045.96</v>
      </c>
      <c r="F10" s="178">
        <v>719635.32</v>
      </c>
      <c r="G10" s="178">
        <v>403844.60000000003</v>
      </c>
      <c r="H10" s="178">
        <v>222424.15999999997</v>
      </c>
      <c r="I10" s="178">
        <v>127477.79000000004</v>
      </c>
      <c r="J10" s="178">
        <v>167398.44</v>
      </c>
      <c r="K10" s="178">
        <v>2382039.1999999993</v>
      </c>
      <c r="L10" s="178">
        <v>687222.60999999987</v>
      </c>
      <c r="M10" s="178">
        <v>138463.20000000001</v>
      </c>
      <c r="N10" s="178">
        <v>4939241.8499999996</v>
      </c>
      <c r="O10" s="178">
        <v>818509.99</v>
      </c>
      <c r="P10" s="178">
        <v>868315.07000000007</v>
      </c>
      <c r="Q10" s="178">
        <v>247505.91999999998</v>
      </c>
      <c r="R10" s="178">
        <v>1397782.59</v>
      </c>
      <c r="S10" s="178">
        <v>611165.56000000006</v>
      </c>
      <c r="T10" s="178">
        <v>201705.30999999997</v>
      </c>
      <c r="U10" s="178">
        <v>621070.61</v>
      </c>
      <c r="V10" s="178">
        <v>432487.85</v>
      </c>
      <c r="W10" s="178">
        <v>348548.36000000004</v>
      </c>
      <c r="X10" s="178">
        <v>481611.85</v>
      </c>
      <c r="Y10" s="178">
        <v>639346.94999999995</v>
      </c>
      <c r="Z10" s="178">
        <v>166928.58000000002</v>
      </c>
      <c r="AA10" s="178">
        <v>235053.41999999995</v>
      </c>
      <c r="AB10" s="178">
        <v>518245.62</v>
      </c>
      <c r="AC10" s="178">
        <v>617219.3899999999</v>
      </c>
      <c r="AD10" s="178">
        <v>882020.75</v>
      </c>
      <c r="AE10" s="178">
        <v>2841137.3600000003</v>
      </c>
      <c r="AF10" s="178">
        <v>666635.42999999993</v>
      </c>
      <c r="AG10" s="178">
        <v>1049137.9500000002</v>
      </c>
      <c r="AH10" s="178">
        <v>267357.34999999998</v>
      </c>
      <c r="AI10" s="178">
        <v>120585.75</v>
      </c>
      <c r="AJ10" s="178">
        <v>107693.21000000004</v>
      </c>
      <c r="AK10" s="178">
        <v>417578.14</v>
      </c>
      <c r="AL10" s="178">
        <v>1173384.8699999996</v>
      </c>
      <c r="AM10" s="178">
        <v>609064.7699999999</v>
      </c>
      <c r="AN10" s="178">
        <v>7924.3000000000011</v>
      </c>
      <c r="AO10" s="178">
        <v>1232482.03</v>
      </c>
      <c r="AP10" s="178">
        <v>800064.64</v>
      </c>
      <c r="AQ10" s="178">
        <v>320901.53000000003</v>
      </c>
      <c r="AR10" s="178">
        <v>304487.81</v>
      </c>
      <c r="AS10" s="178">
        <v>838660.64000000013</v>
      </c>
      <c r="AT10" s="178">
        <v>168579.50999999998</v>
      </c>
      <c r="AU10" s="178">
        <v>549673.32000000007</v>
      </c>
      <c r="AV10" s="178">
        <v>865198.01</v>
      </c>
      <c r="AW10" s="178">
        <v>575018.63</v>
      </c>
      <c r="AX10" s="178">
        <v>155213.51999999999</v>
      </c>
      <c r="AY10" s="178">
        <v>1951814.3900000004</v>
      </c>
      <c r="AZ10" s="178">
        <v>863090.67</v>
      </c>
      <c r="BA10" s="178">
        <v>215777.65</v>
      </c>
      <c r="BB10" s="178">
        <v>196052.88999999998</v>
      </c>
      <c r="BC10" s="178">
        <v>426190.86</v>
      </c>
      <c r="BD10" s="178">
        <v>185833.99000000002</v>
      </c>
      <c r="BE10" s="178">
        <v>331824.55999999994</v>
      </c>
      <c r="BF10" s="178">
        <v>208143.77</v>
      </c>
      <c r="BG10" s="178">
        <v>-482.78999999999996</v>
      </c>
      <c r="BH10" s="178">
        <v>1032960.2300000002</v>
      </c>
      <c r="BI10" s="178">
        <v>266363.25</v>
      </c>
      <c r="BJ10" s="178">
        <v>456404.42</v>
      </c>
      <c r="BK10" s="178">
        <v>302346.23</v>
      </c>
      <c r="BL10" s="178">
        <v>74781.180000000008</v>
      </c>
      <c r="BM10" s="178">
        <v>41174292.800000019</v>
      </c>
      <c r="BO10" s="170" t="s">
        <v>14</v>
      </c>
      <c r="BP10" s="178">
        <f t="shared" si="4"/>
        <v>8702.0998569999992</v>
      </c>
      <c r="BQ10" s="178">
        <f t="shared" si="0"/>
        <v>896.74267499999996</v>
      </c>
      <c r="BR10" s="178">
        <f t="shared" si="0"/>
        <v>60346.268399999994</v>
      </c>
      <c r="BS10" s="178">
        <f t="shared" si="0"/>
        <v>812.18384000000003</v>
      </c>
      <c r="BT10" s="178">
        <f t="shared" si="0"/>
        <v>32167.698803999996</v>
      </c>
      <c r="BU10" s="178">
        <f t="shared" si="0"/>
        <v>1898.0696200000002</v>
      </c>
      <c r="BV10" s="178">
        <f t="shared" si="0"/>
        <v>4092.6045439999994</v>
      </c>
      <c r="BW10" s="178">
        <f t="shared" si="0"/>
        <v>382.43337000000014</v>
      </c>
      <c r="BX10" s="178">
        <f t="shared" si="0"/>
        <v>150.65859599999999</v>
      </c>
      <c r="BY10" s="178">
        <f t="shared" si="0"/>
        <v>35730.587999999989</v>
      </c>
      <c r="BZ10" s="178">
        <f t="shared" si="0"/>
        <v>11751.506630999998</v>
      </c>
      <c r="CA10" s="178">
        <f t="shared" si="0"/>
        <v>401.54327999999998</v>
      </c>
      <c r="CB10" s="178">
        <f t="shared" si="0"/>
        <v>418847.70887999999</v>
      </c>
      <c r="CC10" s="178">
        <f t="shared" si="0"/>
        <v>3028.4869630000003</v>
      </c>
      <c r="CD10" s="178">
        <f t="shared" si="0"/>
        <v>7901.6671370000013</v>
      </c>
      <c r="CE10" s="178">
        <f t="shared" si="0"/>
        <v>618.76479999999992</v>
      </c>
      <c r="CF10" s="178">
        <f t="shared" si="0"/>
        <v>20826.960591000003</v>
      </c>
      <c r="CG10" s="178">
        <f t="shared" si="1"/>
        <v>10206.464852000001</v>
      </c>
      <c r="CH10" s="178">
        <f t="shared" si="1"/>
        <v>665.62752299999988</v>
      </c>
      <c r="CI10" s="178">
        <f t="shared" si="1"/>
        <v>1117.9270979999999</v>
      </c>
      <c r="CJ10" s="178">
        <f t="shared" si="1"/>
        <v>7265.7958799999988</v>
      </c>
      <c r="CK10" s="178">
        <f t="shared" si="1"/>
        <v>4775.112532000001</v>
      </c>
      <c r="CL10" s="178">
        <f t="shared" si="1"/>
        <v>1011.3848849999999</v>
      </c>
      <c r="CM10" s="178">
        <f t="shared" si="1"/>
        <v>1981.9755449999998</v>
      </c>
      <c r="CN10" s="178">
        <f t="shared" si="1"/>
        <v>767.87146800000005</v>
      </c>
      <c r="CO10" s="178">
        <f t="shared" si="1"/>
        <v>517.11752399999989</v>
      </c>
      <c r="CP10" s="178">
        <f t="shared" si="1"/>
        <v>1606.561422</v>
      </c>
      <c r="CQ10" s="178">
        <f t="shared" si="1"/>
        <v>6419.0816559999985</v>
      </c>
      <c r="CR10" s="178">
        <f t="shared" si="1"/>
        <v>19316.254424999999</v>
      </c>
      <c r="CS10" s="178">
        <f t="shared" si="1"/>
        <v>2557.0236240000004</v>
      </c>
      <c r="CT10" s="178">
        <f t="shared" si="1"/>
        <v>3933.1490369999997</v>
      </c>
      <c r="CU10" s="178">
        <f t="shared" si="1"/>
        <v>524.56897500000014</v>
      </c>
      <c r="CV10" s="178">
        <f t="shared" si="1"/>
        <v>1764.5585099999998</v>
      </c>
      <c r="CW10" s="178">
        <f t="shared" si="2"/>
        <v>687.33877500000006</v>
      </c>
      <c r="CX10" s="178">
        <f t="shared" si="2"/>
        <v>1906.1698170000006</v>
      </c>
      <c r="CY10" s="178">
        <f t="shared" si="2"/>
        <v>1586.796932</v>
      </c>
      <c r="CZ10" s="178">
        <f t="shared" si="2"/>
        <v>33558.807281999987</v>
      </c>
      <c r="DA10" s="178">
        <f t="shared" si="2"/>
        <v>11754.950061</v>
      </c>
      <c r="DB10" s="178">
        <f t="shared" si="2"/>
        <v>231.38956000000005</v>
      </c>
      <c r="DC10" s="178">
        <f t="shared" si="2"/>
        <v>62363.590717999999</v>
      </c>
      <c r="DD10" s="178">
        <f t="shared" si="2"/>
        <v>16241.312191999999</v>
      </c>
      <c r="DE10" s="178">
        <f t="shared" si="2"/>
        <v>6257.5798350000005</v>
      </c>
      <c r="DF10" s="178">
        <f t="shared" si="2"/>
        <v>1248.4000210000002</v>
      </c>
      <c r="DG10" s="178">
        <f t="shared" si="2"/>
        <v>3857.8389440000005</v>
      </c>
      <c r="DH10" s="178">
        <f t="shared" si="2"/>
        <v>2376.9710909999999</v>
      </c>
      <c r="DI10" s="178">
        <f t="shared" si="2"/>
        <v>2308.6279440000003</v>
      </c>
      <c r="DJ10" s="178">
        <f t="shared" si="2"/>
        <v>56324.390451000007</v>
      </c>
      <c r="DK10" s="178">
        <f t="shared" si="2"/>
        <v>15468.001147000001</v>
      </c>
      <c r="DL10" s="178">
        <f t="shared" si="2"/>
        <v>713.98219199999994</v>
      </c>
      <c r="DM10" s="178">
        <f t="shared" si="3"/>
        <v>84513.563087000017</v>
      </c>
      <c r="DN10" s="178">
        <f t="shared" si="3"/>
        <v>2157.7266750000003</v>
      </c>
      <c r="DO10" s="178">
        <f t="shared" si="3"/>
        <v>2783.5316849999999</v>
      </c>
      <c r="DP10" s="178">
        <f t="shared" si="3"/>
        <v>2078.1606339999998</v>
      </c>
      <c r="DQ10" s="178">
        <f t="shared" si="3"/>
        <v>1406.429838</v>
      </c>
      <c r="DR10" s="178">
        <f t="shared" si="3"/>
        <v>2899.0102440000001</v>
      </c>
      <c r="DS10" s="178">
        <f t="shared" si="3"/>
        <v>431.37192799999991</v>
      </c>
      <c r="DT10" s="178">
        <f t="shared" si="3"/>
        <v>811.76070299999992</v>
      </c>
      <c r="DU10" s="178">
        <f t="shared" si="3"/>
        <v>-0.48279</v>
      </c>
      <c r="DV10" s="178">
        <f>+BH10*DV$3</f>
        <v>10019.714231000002</v>
      </c>
      <c r="DW10" s="178">
        <f t="shared" si="3"/>
        <v>479.45384999999999</v>
      </c>
      <c r="DX10" s="178">
        <f t="shared" si="3"/>
        <v>1551.7750279999998</v>
      </c>
      <c r="DY10" s="178">
        <f t="shared" si="3"/>
        <v>453.51934499999999</v>
      </c>
      <c r="DZ10" s="178">
        <f t="shared" si="3"/>
        <v>261.73413000000005</v>
      </c>
      <c r="EA10" s="179">
        <f t="shared" si="5"/>
        <v>999719.87649400008</v>
      </c>
      <c r="EB10" s="180">
        <f t="shared" si="6"/>
        <v>0.2977411673078515</v>
      </c>
      <c r="EC10" s="171">
        <f>+EB10*$EC$3</f>
        <v>0.24632126771378551</v>
      </c>
      <c r="ED10" s="171">
        <v>0.17219999999999999</v>
      </c>
      <c r="EF10" s="172">
        <f>ROUND(SUM(EC10:EE10),4)</f>
        <v>0.41849999999999998</v>
      </c>
      <c r="EH10" s="170" t="s">
        <v>14</v>
      </c>
      <c r="EI10" s="171">
        <v>0.41849999999999998</v>
      </c>
    </row>
    <row r="11" spans="1:139">
      <c r="A11" s="170" t="s">
        <v>15</v>
      </c>
      <c r="B11" s="178">
        <v>23147.72</v>
      </c>
      <c r="C11" s="178">
        <v>6841.5800000000008</v>
      </c>
      <c r="D11" s="178">
        <v>137538.90000000002</v>
      </c>
      <c r="E11" s="178">
        <v>9902.9000000000015</v>
      </c>
      <c r="F11" s="178">
        <v>112905.23000000001</v>
      </c>
      <c r="G11" s="178">
        <v>14063.109999999997</v>
      </c>
      <c r="H11" s="178">
        <v>9824.1900000000023</v>
      </c>
      <c r="I11" s="178">
        <v>6094.4699999999993</v>
      </c>
      <c r="J11" s="178">
        <v>7997.2099999999991</v>
      </c>
      <c r="K11" s="178">
        <v>70709.869999999981</v>
      </c>
      <c r="L11" s="178">
        <v>33337.089999999997</v>
      </c>
      <c r="M11" s="178">
        <v>6381.62</v>
      </c>
      <c r="N11" s="178">
        <v>288718.54000000004</v>
      </c>
      <c r="O11" s="178">
        <v>18361.95</v>
      </c>
      <c r="P11" s="178">
        <v>22343.599999999999</v>
      </c>
      <c r="Q11" s="178">
        <v>14686.779999999999</v>
      </c>
      <c r="R11" s="178">
        <v>56441.37</v>
      </c>
      <c r="S11" s="178">
        <v>17552.900000000001</v>
      </c>
      <c r="T11" s="178">
        <v>9683.7999999999993</v>
      </c>
      <c r="U11" s="178">
        <v>26858.409999999996</v>
      </c>
      <c r="V11" s="178">
        <v>18706.770000000004</v>
      </c>
      <c r="W11" s="178">
        <v>14934.630000000001</v>
      </c>
      <c r="X11" s="178">
        <v>11144.019999999995</v>
      </c>
      <c r="Y11" s="178">
        <v>19001.52</v>
      </c>
      <c r="Z11" s="178">
        <v>7162.2</v>
      </c>
      <c r="AA11" s="178">
        <v>1798.65</v>
      </c>
      <c r="AB11" s="178">
        <v>19167.830000000002</v>
      </c>
      <c r="AC11" s="178">
        <v>15100.43</v>
      </c>
      <c r="AD11" s="178">
        <v>46170.5</v>
      </c>
      <c r="AE11" s="178">
        <v>135635.5</v>
      </c>
      <c r="AF11" s="178">
        <v>15907.860000000002</v>
      </c>
      <c r="AG11" s="178">
        <v>36882.69</v>
      </c>
      <c r="AH11" s="178">
        <v>13280.609999999997</v>
      </c>
      <c r="AI11" s="178">
        <v>6198.68</v>
      </c>
      <c r="AJ11" s="178">
        <v>5122.4400000000005</v>
      </c>
      <c r="AK11" s="178">
        <v>9654.9500000000007</v>
      </c>
      <c r="AL11" s="178">
        <v>26070.289999999997</v>
      </c>
      <c r="AM11" s="178">
        <v>14057.880000000003</v>
      </c>
      <c r="AN11" s="178">
        <v>352.63</v>
      </c>
      <c r="AO11" s="178">
        <v>218140.88</v>
      </c>
      <c r="AP11" s="178">
        <v>92596.84</v>
      </c>
      <c r="AQ11" s="178">
        <v>17293.340000000004</v>
      </c>
      <c r="AR11" s="178">
        <v>14548.93</v>
      </c>
      <c r="AS11" s="178">
        <v>31782.489999999998</v>
      </c>
      <c r="AT11" s="178">
        <v>7791.84</v>
      </c>
      <c r="AU11" s="178">
        <v>25465.359999999997</v>
      </c>
      <c r="AV11" s="178">
        <v>64199.28</v>
      </c>
      <c r="AW11" s="178">
        <v>213607.44999999998</v>
      </c>
      <c r="AX11" s="178">
        <v>25526.52</v>
      </c>
      <c r="AY11" s="178">
        <v>62827.899999999994</v>
      </c>
      <c r="AZ11" s="178">
        <v>82833.489999999991</v>
      </c>
      <c r="BA11" s="178">
        <v>10300.959999999999</v>
      </c>
      <c r="BB11" s="178">
        <v>9308.3199999999961</v>
      </c>
      <c r="BC11" s="178">
        <v>21489.859999999997</v>
      </c>
      <c r="BD11" s="178">
        <v>8878.7000000000007</v>
      </c>
      <c r="BE11" s="178">
        <v>4388.9999999999991</v>
      </c>
      <c r="BF11" s="178">
        <v>9948.42</v>
      </c>
      <c r="BG11" s="178">
        <v>-24.710000000000008</v>
      </c>
      <c r="BH11" s="178">
        <v>31516.609999999997</v>
      </c>
      <c r="BI11" s="178">
        <v>12813.7</v>
      </c>
      <c r="BJ11" s="178">
        <v>21772.2</v>
      </c>
      <c r="BK11" s="178">
        <v>14654.710000000001</v>
      </c>
      <c r="BL11" s="178">
        <v>2050.0299999999997</v>
      </c>
      <c r="BM11" s="178">
        <v>2313453.4399999995</v>
      </c>
      <c r="BO11" s="170" t="s">
        <v>15</v>
      </c>
      <c r="BP11" s="178">
        <f t="shared" si="4"/>
        <v>414.34418800000003</v>
      </c>
      <c r="BQ11" s="178">
        <f t="shared" si="0"/>
        <v>30.787110000000002</v>
      </c>
      <c r="BR11" s="178">
        <f t="shared" si="0"/>
        <v>4538.7837000000009</v>
      </c>
      <c r="BS11" s="178">
        <f t="shared" si="0"/>
        <v>39.61160000000001</v>
      </c>
      <c r="BT11" s="178">
        <f t="shared" si="0"/>
        <v>5046.863781</v>
      </c>
      <c r="BU11" s="178">
        <f t="shared" si="0"/>
        <v>66.096616999999995</v>
      </c>
      <c r="BV11" s="178">
        <f t="shared" si="0"/>
        <v>180.76509600000003</v>
      </c>
      <c r="BW11" s="178">
        <f t="shared" si="0"/>
        <v>18.28341</v>
      </c>
      <c r="BX11" s="178">
        <f t="shared" si="0"/>
        <v>7.1974889999999991</v>
      </c>
      <c r="BY11" s="178">
        <f t="shared" si="0"/>
        <v>1060.6480499999998</v>
      </c>
      <c r="BZ11" s="178">
        <f t="shared" si="0"/>
        <v>570.06423899999993</v>
      </c>
      <c r="CA11" s="178">
        <f t="shared" si="0"/>
        <v>18.506698</v>
      </c>
      <c r="CB11" s="178">
        <f t="shared" si="0"/>
        <v>24483.332192000002</v>
      </c>
      <c r="CC11" s="178">
        <f t="shared" si="0"/>
        <v>67.939215000000004</v>
      </c>
      <c r="CD11" s="178">
        <f t="shared" si="0"/>
        <v>203.32676000000001</v>
      </c>
      <c r="CE11" s="178">
        <f t="shared" si="0"/>
        <v>36.716949999999997</v>
      </c>
      <c r="CF11" s="178">
        <f t="shared" si="0"/>
        <v>840.97641300000009</v>
      </c>
      <c r="CG11" s="178">
        <f t="shared" si="1"/>
        <v>293.13343000000003</v>
      </c>
      <c r="CH11" s="178">
        <f t="shared" si="1"/>
        <v>31.956539999999997</v>
      </c>
      <c r="CI11" s="178">
        <f t="shared" si="1"/>
        <v>48.345137999999992</v>
      </c>
      <c r="CJ11" s="178">
        <f t="shared" si="1"/>
        <v>314.27373600000004</v>
      </c>
      <c r="CK11" s="178">
        <f t="shared" si="1"/>
        <v>204.60443100000003</v>
      </c>
      <c r="CL11" s="178">
        <f t="shared" si="1"/>
        <v>23.402441999999986</v>
      </c>
      <c r="CM11" s="178">
        <f t="shared" si="1"/>
        <v>58.904711999999996</v>
      </c>
      <c r="CN11" s="178">
        <f t="shared" si="1"/>
        <v>32.946120000000001</v>
      </c>
      <c r="CO11" s="178">
        <f t="shared" si="1"/>
        <v>3.9570300000000005</v>
      </c>
      <c r="CP11" s="178">
        <f t="shared" si="1"/>
        <v>59.420273000000002</v>
      </c>
      <c r="CQ11" s="178">
        <f t="shared" si="1"/>
        <v>157.04447199999998</v>
      </c>
      <c r="CR11" s="178">
        <f t="shared" si="1"/>
        <v>1011.1339499999999</v>
      </c>
      <c r="CS11" s="178">
        <f t="shared" si="1"/>
        <v>122.07195</v>
      </c>
      <c r="CT11" s="178">
        <f t="shared" si="1"/>
        <v>93.856374000000017</v>
      </c>
      <c r="CU11" s="178">
        <f t="shared" si="1"/>
        <v>18.441345000000002</v>
      </c>
      <c r="CV11" s="178">
        <f t="shared" si="1"/>
        <v>87.652025999999978</v>
      </c>
      <c r="CW11" s="178">
        <f t="shared" si="2"/>
        <v>35.332476</v>
      </c>
      <c r="CX11" s="178">
        <f t="shared" si="2"/>
        <v>90.66718800000001</v>
      </c>
      <c r="CY11" s="178">
        <f t="shared" si="2"/>
        <v>36.688810000000004</v>
      </c>
      <c r="CZ11" s="178">
        <f t="shared" si="2"/>
        <v>745.61029399999995</v>
      </c>
      <c r="DA11" s="178">
        <f t="shared" si="2"/>
        <v>271.31708400000008</v>
      </c>
      <c r="DB11" s="178">
        <f t="shared" si="2"/>
        <v>10.296796000000001</v>
      </c>
      <c r="DC11" s="178">
        <f t="shared" si="2"/>
        <v>11037.928528</v>
      </c>
      <c r="DD11" s="178">
        <f t="shared" si="2"/>
        <v>1879.7158519999998</v>
      </c>
      <c r="DE11" s="178">
        <f t="shared" si="2"/>
        <v>337.2201300000001</v>
      </c>
      <c r="DF11" s="178">
        <f t="shared" si="2"/>
        <v>59.650613000000007</v>
      </c>
      <c r="DG11" s="178">
        <f t="shared" si="2"/>
        <v>146.19945399999997</v>
      </c>
      <c r="DH11" s="178">
        <f t="shared" si="2"/>
        <v>109.86494399999999</v>
      </c>
      <c r="DI11" s="178">
        <f t="shared" si="2"/>
        <v>106.95451199999998</v>
      </c>
      <c r="DJ11" s="178">
        <f t="shared" si="2"/>
        <v>4179.3731280000002</v>
      </c>
      <c r="DK11" s="178">
        <f t="shared" si="2"/>
        <v>5746.0404049999997</v>
      </c>
      <c r="DL11" s="178">
        <f t="shared" si="2"/>
        <v>117.421992</v>
      </c>
      <c r="DM11" s="178">
        <f t="shared" si="3"/>
        <v>2720.4480699999995</v>
      </c>
      <c r="DN11" s="178">
        <f t="shared" si="3"/>
        <v>207.08372499999999</v>
      </c>
      <c r="DO11" s="178">
        <f t="shared" si="3"/>
        <v>132.882384</v>
      </c>
      <c r="DP11" s="178">
        <f t="shared" si="3"/>
        <v>98.668191999999962</v>
      </c>
      <c r="DQ11" s="178">
        <f t="shared" si="3"/>
        <v>70.916537999999989</v>
      </c>
      <c r="DR11" s="178">
        <f t="shared" si="3"/>
        <v>138.50772000000001</v>
      </c>
      <c r="DS11" s="178">
        <f t="shared" si="3"/>
        <v>5.7056999999999984</v>
      </c>
      <c r="DT11" s="178">
        <f t="shared" si="3"/>
        <v>38.798837999999996</v>
      </c>
      <c r="DU11" s="178">
        <f t="shared" si="3"/>
        <v>-2.471000000000001E-2</v>
      </c>
      <c r="DV11" s="178">
        <f t="shared" si="3"/>
        <v>305.711117</v>
      </c>
      <c r="DW11" s="178">
        <f t="shared" si="3"/>
        <v>23.06466</v>
      </c>
      <c r="DX11" s="178">
        <f t="shared" si="3"/>
        <v>74.025480000000002</v>
      </c>
      <c r="DY11" s="178">
        <f t="shared" si="3"/>
        <v>21.982065000000002</v>
      </c>
      <c r="DZ11" s="178">
        <f t="shared" si="3"/>
        <v>7.1751049999999994</v>
      </c>
      <c r="EA11" s="179">
        <f t="shared" si="5"/>
        <v>68940.614567000026</v>
      </c>
      <c r="EB11" s="180">
        <f t="shared" si="6"/>
        <v>2.0532210610921517E-2</v>
      </c>
      <c r="EC11" s="171">
        <f t="shared" si="7"/>
        <v>1.6986297838415369E-2</v>
      </c>
      <c r="EF11" s="172">
        <f t="shared" si="8"/>
        <v>1.7000000000000001E-2</v>
      </c>
      <c r="EH11" s="170" t="s">
        <v>15</v>
      </c>
      <c r="EI11" s="171">
        <v>1.7000000000000001E-2</v>
      </c>
    </row>
    <row r="12" spans="1:139">
      <c r="A12" s="170" t="s">
        <v>16</v>
      </c>
      <c r="B12" s="178">
        <v>209315.83000000002</v>
      </c>
      <c r="C12" s="178">
        <v>82041.590000000011</v>
      </c>
      <c r="D12" s="178">
        <v>974792.51</v>
      </c>
      <c r="E12" s="178">
        <v>159800.26999999999</v>
      </c>
      <c r="F12" s="178">
        <v>419556.08999999997</v>
      </c>
      <c r="G12" s="178">
        <v>162503.25999999998</v>
      </c>
      <c r="H12" s="178">
        <v>123214.68</v>
      </c>
      <c r="I12" s="178">
        <v>54424.5</v>
      </c>
      <c r="J12" s="178">
        <v>71594.759999999995</v>
      </c>
      <c r="K12" s="178">
        <v>1213350.4400000002</v>
      </c>
      <c r="L12" s="178">
        <v>322794.5</v>
      </c>
      <c r="M12" s="178">
        <v>66531.41</v>
      </c>
      <c r="N12" s="178">
        <v>1505684.91</v>
      </c>
      <c r="O12" s="178">
        <v>235997.83</v>
      </c>
      <c r="P12" s="178">
        <v>246096.53</v>
      </c>
      <c r="Q12" s="178">
        <v>116200.3</v>
      </c>
      <c r="R12" s="178">
        <v>615846.94999999984</v>
      </c>
      <c r="S12" s="178">
        <v>224199.08000000002</v>
      </c>
      <c r="T12" s="178">
        <v>113744.42</v>
      </c>
      <c r="U12" s="178">
        <v>284981.55</v>
      </c>
      <c r="V12" s="178">
        <v>196241.74000000002</v>
      </c>
      <c r="W12" s="178">
        <v>159716.85</v>
      </c>
      <c r="X12" s="178">
        <v>142950.94999999998</v>
      </c>
      <c r="Y12" s="178">
        <v>225111.93</v>
      </c>
      <c r="Z12" s="178">
        <v>42074.09</v>
      </c>
      <c r="AA12" s="178">
        <v>37554.530000000006</v>
      </c>
      <c r="AB12" s="178">
        <v>249593.50999999995</v>
      </c>
      <c r="AC12" s="178">
        <v>192996.26000000004</v>
      </c>
      <c r="AD12" s="178">
        <v>316951.88</v>
      </c>
      <c r="AE12" s="178">
        <v>1565552.61</v>
      </c>
      <c r="AF12" s="178">
        <v>203403.62</v>
      </c>
      <c r="AG12" s="178">
        <v>476207.03999999986</v>
      </c>
      <c r="AH12" s="178">
        <v>118327.33000000002</v>
      </c>
      <c r="AI12" s="178">
        <v>54589.770000000004</v>
      </c>
      <c r="AJ12" s="178">
        <v>46205.30999999999</v>
      </c>
      <c r="AK12" s="178">
        <v>123833.43999999999</v>
      </c>
      <c r="AL12" s="178">
        <v>345956.43000000005</v>
      </c>
      <c r="AM12" s="178">
        <v>180331.03000000003</v>
      </c>
      <c r="AN12" s="178">
        <v>4069.0299999999997</v>
      </c>
      <c r="AO12" s="178">
        <v>809551.54</v>
      </c>
      <c r="AP12" s="178">
        <v>471567.76</v>
      </c>
      <c r="AQ12" s="178">
        <v>226382.72000000003</v>
      </c>
      <c r="AR12" s="178">
        <v>130178.49999999999</v>
      </c>
      <c r="AS12" s="178">
        <v>355985.4</v>
      </c>
      <c r="AT12" s="178">
        <v>83910.079999999987</v>
      </c>
      <c r="AU12" s="178">
        <v>225895.03000000003</v>
      </c>
      <c r="AV12" s="178">
        <v>451405.60000000003</v>
      </c>
      <c r="AW12" s="178">
        <v>1076923.57</v>
      </c>
      <c r="AX12" s="178">
        <v>57753.19999999999</v>
      </c>
      <c r="AY12" s="178">
        <v>911866.45</v>
      </c>
      <c r="AZ12" s="178">
        <v>633007.35</v>
      </c>
      <c r="BA12" s="178">
        <v>92358.540000000008</v>
      </c>
      <c r="BB12" s="178">
        <v>85484.159999999989</v>
      </c>
      <c r="BC12" s="178">
        <v>259729.57</v>
      </c>
      <c r="BD12" s="178">
        <v>79393.490000000005</v>
      </c>
      <c r="BE12" s="178">
        <v>170253.58999999997</v>
      </c>
      <c r="BF12" s="178">
        <v>88940.64999999998</v>
      </c>
      <c r="BG12" s="178">
        <v>-222.99999999999994</v>
      </c>
      <c r="BH12" s="178">
        <v>524294.46</v>
      </c>
      <c r="BI12" s="178">
        <v>114793.60000000001</v>
      </c>
      <c r="BJ12" s="178">
        <v>194471.14</v>
      </c>
      <c r="BK12" s="178">
        <v>129217.29</v>
      </c>
      <c r="BL12" s="178">
        <v>27593.439999999999</v>
      </c>
      <c r="BM12" s="178">
        <v>19085072.889999997</v>
      </c>
      <c r="BO12" s="170" t="s">
        <v>16</v>
      </c>
      <c r="BP12" s="178">
        <f t="shared" si="4"/>
        <v>3746.7533570000001</v>
      </c>
      <c r="BQ12" s="178">
        <f t="shared" si="0"/>
        <v>369.18715500000002</v>
      </c>
      <c r="BR12" s="178">
        <f t="shared" si="0"/>
        <v>32168.152830000003</v>
      </c>
      <c r="BS12" s="178">
        <f t="shared" si="0"/>
        <v>639.20107999999993</v>
      </c>
      <c r="BT12" s="178">
        <f t="shared" si="0"/>
        <v>18754.157222999998</v>
      </c>
      <c r="BU12" s="178">
        <f t="shared" si="0"/>
        <v>763.76532199999997</v>
      </c>
      <c r="BV12" s="178">
        <f t="shared" si="0"/>
        <v>2267.1501119999998</v>
      </c>
      <c r="BW12" s="178">
        <f t="shared" si="0"/>
        <v>163.27350000000001</v>
      </c>
      <c r="BX12" s="178">
        <f t="shared" si="0"/>
        <v>64.435283999999996</v>
      </c>
      <c r="BY12" s="178">
        <f t="shared" si="0"/>
        <v>18200.256600000001</v>
      </c>
      <c r="BZ12" s="178">
        <f t="shared" si="0"/>
        <v>5519.7859500000004</v>
      </c>
      <c r="CA12" s="178">
        <f t="shared" si="0"/>
        <v>192.94108900000001</v>
      </c>
      <c r="CB12" s="178">
        <f t="shared" si="0"/>
        <v>127682.080368</v>
      </c>
      <c r="CC12" s="178">
        <f t="shared" si="0"/>
        <v>873.19197099999997</v>
      </c>
      <c r="CD12" s="178">
        <f t="shared" si="0"/>
        <v>2239.478423</v>
      </c>
      <c r="CE12" s="178">
        <f t="shared" si="0"/>
        <v>290.50075000000004</v>
      </c>
      <c r="CF12" s="178">
        <f t="shared" si="0"/>
        <v>9176.1195549999975</v>
      </c>
      <c r="CG12" s="178">
        <f t="shared" si="1"/>
        <v>3744.124636</v>
      </c>
      <c r="CH12" s="178">
        <f t="shared" si="1"/>
        <v>375.35658599999999</v>
      </c>
      <c r="CI12" s="178">
        <f t="shared" si="1"/>
        <v>512.96678999999995</v>
      </c>
      <c r="CJ12" s="178">
        <f t="shared" si="1"/>
        <v>3296.8612320000002</v>
      </c>
      <c r="CK12" s="178">
        <f t="shared" si="1"/>
        <v>2188.1208449999999</v>
      </c>
      <c r="CL12" s="178">
        <f t="shared" si="1"/>
        <v>300.19699499999996</v>
      </c>
      <c r="CM12" s="178">
        <f t="shared" si="1"/>
        <v>697.84698299999991</v>
      </c>
      <c r="CN12" s="178">
        <f t="shared" si="1"/>
        <v>193.54081399999998</v>
      </c>
      <c r="CO12" s="178">
        <f t="shared" si="1"/>
        <v>82.619966000000019</v>
      </c>
      <c r="CP12" s="178">
        <f t="shared" si="1"/>
        <v>773.73988099999985</v>
      </c>
      <c r="CQ12" s="178">
        <f t="shared" si="1"/>
        <v>2007.1611040000003</v>
      </c>
      <c r="CR12" s="178">
        <f t="shared" si="1"/>
        <v>6941.2461720000001</v>
      </c>
      <c r="CS12" s="178">
        <f t="shared" si="1"/>
        <v>1408.997349</v>
      </c>
      <c r="CT12" s="178">
        <f t="shared" si="1"/>
        <v>1200.0813579999999</v>
      </c>
      <c r="CU12" s="178">
        <f t="shared" si="1"/>
        <v>238.10351999999995</v>
      </c>
      <c r="CV12" s="178">
        <f t="shared" si="1"/>
        <v>780.96037800000011</v>
      </c>
      <c r="CW12" s="178">
        <f t="shared" si="2"/>
        <v>311.16168900000002</v>
      </c>
      <c r="CX12" s="178">
        <f t="shared" si="2"/>
        <v>817.83398699999987</v>
      </c>
      <c r="CY12" s="178">
        <f t="shared" si="2"/>
        <v>470.56707199999994</v>
      </c>
      <c r="CZ12" s="178">
        <f t="shared" si="2"/>
        <v>9894.3538980000012</v>
      </c>
      <c r="DA12" s="178">
        <f t="shared" si="2"/>
        <v>3480.3888790000005</v>
      </c>
      <c r="DB12" s="178">
        <f t="shared" si="2"/>
        <v>118.815676</v>
      </c>
      <c r="DC12" s="178">
        <f t="shared" si="2"/>
        <v>40963.307924000001</v>
      </c>
      <c r="DD12" s="178">
        <f t="shared" si="2"/>
        <v>9572.8255279999994</v>
      </c>
      <c r="DE12" s="178">
        <f t="shared" si="2"/>
        <v>4414.4630400000005</v>
      </c>
      <c r="DF12" s="178">
        <f t="shared" si="2"/>
        <v>533.73185000000001</v>
      </c>
      <c r="DG12" s="178">
        <f t="shared" si="2"/>
        <v>1637.5328400000001</v>
      </c>
      <c r="DH12" s="178">
        <f t="shared" si="2"/>
        <v>1183.1321279999997</v>
      </c>
      <c r="DI12" s="178">
        <f t="shared" si="2"/>
        <v>948.75912600000004</v>
      </c>
      <c r="DJ12" s="178">
        <f t="shared" si="2"/>
        <v>29386.504560000005</v>
      </c>
      <c r="DK12" s="178">
        <f t="shared" si="2"/>
        <v>28969.244033000003</v>
      </c>
      <c r="DL12" s="178">
        <f t="shared" si="2"/>
        <v>265.66471999999993</v>
      </c>
      <c r="DM12" s="178">
        <f t="shared" si="3"/>
        <v>39483.817284999997</v>
      </c>
      <c r="DN12" s="178">
        <f t="shared" si="3"/>
        <v>1582.5183749999999</v>
      </c>
      <c r="DO12" s="178">
        <f t="shared" si="3"/>
        <v>1191.4251660000002</v>
      </c>
      <c r="DP12" s="178">
        <f t="shared" si="3"/>
        <v>906.13209599999993</v>
      </c>
      <c r="DQ12" s="178">
        <f t="shared" si="3"/>
        <v>857.10758099999998</v>
      </c>
      <c r="DR12" s="178">
        <f t="shared" si="3"/>
        <v>1238.538444</v>
      </c>
      <c r="DS12" s="178">
        <f t="shared" si="3"/>
        <v>221.32966699999994</v>
      </c>
      <c r="DT12" s="178">
        <f t="shared" si="3"/>
        <v>346.86853499999989</v>
      </c>
      <c r="DU12" s="178">
        <f t="shared" si="3"/>
        <v>-0.22299999999999995</v>
      </c>
      <c r="DV12" s="178">
        <f t="shared" si="3"/>
        <v>5085.6562619999995</v>
      </c>
      <c r="DW12" s="178">
        <f t="shared" si="3"/>
        <v>206.62848</v>
      </c>
      <c r="DX12" s="178">
        <f t="shared" si="3"/>
        <v>661.20187599999997</v>
      </c>
      <c r="DY12" s="178">
        <f t="shared" si="3"/>
        <v>193.82593499999999</v>
      </c>
      <c r="DZ12" s="178">
        <f t="shared" si="3"/>
        <v>96.577039999999997</v>
      </c>
      <c r="EA12" s="179">
        <f t="shared" si="5"/>
        <v>432892.04587000009</v>
      </c>
      <c r="EB12" s="180">
        <f t="shared" si="6"/>
        <v>0.12892589823024425</v>
      </c>
      <c r="EC12" s="171">
        <f t="shared" si="7"/>
        <v>0.10666039560588106</v>
      </c>
      <c r="EF12" s="172">
        <f t="shared" si="8"/>
        <v>0.1067</v>
      </c>
      <c r="EH12" s="170" t="s">
        <v>16</v>
      </c>
      <c r="EI12" s="171">
        <v>0.1067</v>
      </c>
    </row>
    <row r="13" spans="1:139">
      <c r="A13" s="170" t="s">
        <v>17</v>
      </c>
      <c r="B13" s="178">
        <v>113837.71999999999</v>
      </c>
      <c r="C13" s="178">
        <v>39350.200000000004</v>
      </c>
      <c r="D13" s="178">
        <v>826930.75000000012</v>
      </c>
      <c r="E13" s="178">
        <v>107298.31</v>
      </c>
      <c r="F13" s="178">
        <v>239226.09000000003</v>
      </c>
      <c r="G13" s="178">
        <v>82504.160000000003</v>
      </c>
      <c r="H13" s="178">
        <v>62024.39</v>
      </c>
      <c r="I13" s="178">
        <v>29727.390000000007</v>
      </c>
      <c r="J13" s="178">
        <v>39079.39</v>
      </c>
      <c r="K13" s="178">
        <v>524542.98</v>
      </c>
      <c r="L13" s="178">
        <v>172941.14</v>
      </c>
      <c r="M13" s="178">
        <v>34959.85</v>
      </c>
      <c r="N13" s="178">
        <v>774287.45</v>
      </c>
      <c r="O13" s="178">
        <v>142772.54</v>
      </c>
      <c r="P13" s="178">
        <v>154688.49000000002</v>
      </c>
      <c r="Q13" s="178">
        <v>55824.11</v>
      </c>
      <c r="R13" s="178">
        <v>309544.11</v>
      </c>
      <c r="S13" s="178">
        <v>128199.06</v>
      </c>
      <c r="T13" s="178">
        <v>56897.060000000005</v>
      </c>
      <c r="U13" s="178">
        <v>128011.84</v>
      </c>
      <c r="V13" s="178">
        <v>89086.160000000018</v>
      </c>
      <c r="W13" s="178">
        <v>71134.81</v>
      </c>
      <c r="X13" s="178">
        <v>84406.279999999984</v>
      </c>
      <c r="Y13" s="178">
        <v>115169.51999999999</v>
      </c>
      <c r="Z13" s="178">
        <v>23753.180000000004</v>
      </c>
      <c r="AA13" s="178">
        <v>24104.400000000001</v>
      </c>
      <c r="AB13" s="178">
        <v>167060.93000000002</v>
      </c>
      <c r="AC13" s="178">
        <v>111839.18999999999</v>
      </c>
      <c r="AD13" s="178">
        <v>193999.43999999997</v>
      </c>
      <c r="AE13" s="178">
        <v>911458.10000000009</v>
      </c>
      <c r="AF13" s="178">
        <v>119664.40999999999</v>
      </c>
      <c r="AG13" s="178">
        <v>291174.02</v>
      </c>
      <c r="AH13" s="178">
        <v>65583.039999999994</v>
      </c>
      <c r="AI13" s="178">
        <v>30300.32</v>
      </c>
      <c r="AJ13" s="178">
        <v>25119.609999999997</v>
      </c>
      <c r="AK13" s="178">
        <v>73114.630000000019</v>
      </c>
      <c r="AL13" s="178">
        <v>197354.49999999994</v>
      </c>
      <c r="AM13" s="178">
        <v>106461.36</v>
      </c>
      <c r="AN13" s="178">
        <v>2100.9199999999996</v>
      </c>
      <c r="AO13" s="178">
        <v>460335.85000000003</v>
      </c>
      <c r="AP13" s="178">
        <v>292291.46999999997</v>
      </c>
      <c r="AQ13" s="178">
        <v>109646.95999999999</v>
      </c>
      <c r="AR13" s="178">
        <v>71047.599999999991</v>
      </c>
      <c r="AS13" s="178">
        <v>194254.13000000003</v>
      </c>
      <c r="AT13" s="178">
        <v>43748.380000000005</v>
      </c>
      <c r="AU13" s="178">
        <v>122792.08000000002</v>
      </c>
      <c r="AV13" s="178">
        <v>221797.61000000002</v>
      </c>
      <c r="AW13" s="178">
        <v>338359.45999999996</v>
      </c>
      <c r="AX13" s="178">
        <v>60094.150000000009</v>
      </c>
      <c r="AY13" s="178">
        <v>892547.59000000008</v>
      </c>
      <c r="AZ13" s="178">
        <v>336746.68</v>
      </c>
      <c r="BA13" s="178">
        <v>50382.54</v>
      </c>
      <c r="BB13" s="178">
        <v>46309.55999999999</v>
      </c>
      <c r="BC13" s="178">
        <v>121672.16000000002</v>
      </c>
      <c r="BD13" s="178">
        <v>43346.049999999996</v>
      </c>
      <c r="BE13" s="178">
        <v>27467.920000000006</v>
      </c>
      <c r="BF13" s="178">
        <v>48565.160000000011</v>
      </c>
      <c r="BG13" s="178">
        <v>-146.97</v>
      </c>
      <c r="BH13" s="178">
        <v>200326.12000000002</v>
      </c>
      <c r="BI13" s="178">
        <v>62488.15</v>
      </c>
      <c r="BJ13" s="178">
        <v>106314.63</v>
      </c>
      <c r="BK13" s="178">
        <v>70674.720000000001</v>
      </c>
      <c r="BL13" s="178">
        <v>17905.089999999997</v>
      </c>
      <c r="BM13" s="178">
        <v>10664498.940000001</v>
      </c>
      <c r="BO13" s="170" t="s">
        <v>17</v>
      </c>
      <c r="BP13" s="178">
        <f t="shared" si="4"/>
        <v>2037.6951879999997</v>
      </c>
      <c r="BQ13" s="178">
        <f t="shared" si="0"/>
        <v>177.07590000000002</v>
      </c>
      <c r="BR13" s="178">
        <f t="shared" si="0"/>
        <v>27288.714750000006</v>
      </c>
      <c r="BS13" s="178">
        <f t="shared" si="0"/>
        <v>429.19324</v>
      </c>
      <c r="BT13" s="178">
        <f t="shared" si="0"/>
        <v>10693.406223</v>
      </c>
      <c r="BU13" s="178">
        <f t="shared" si="0"/>
        <v>387.76955200000003</v>
      </c>
      <c r="BV13" s="178">
        <f t="shared" si="0"/>
        <v>1141.2487759999999</v>
      </c>
      <c r="BW13" s="178">
        <f t="shared" si="0"/>
        <v>89.182170000000028</v>
      </c>
      <c r="BX13" s="178">
        <f t="shared" si="0"/>
        <v>35.171450999999998</v>
      </c>
      <c r="BY13" s="178">
        <f t="shared" si="0"/>
        <v>7868.1446999999998</v>
      </c>
      <c r="BZ13" s="178">
        <f t="shared" si="0"/>
        <v>2957.2934940000005</v>
      </c>
      <c r="CA13" s="178">
        <f t="shared" si="0"/>
        <v>101.38356499999999</v>
      </c>
      <c r="CB13" s="178">
        <f t="shared" si="0"/>
        <v>65659.575759999992</v>
      </c>
      <c r="CC13" s="178">
        <f t="shared" si="0"/>
        <v>528.25839800000006</v>
      </c>
      <c r="CD13" s="178">
        <f t="shared" si="0"/>
        <v>1407.6652590000003</v>
      </c>
      <c r="CE13" s="178">
        <f t="shared" si="0"/>
        <v>139.56027500000002</v>
      </c>
      <c r="CF13" s="178">
        <f t="shared" si="0"/>
        <v>4612.2072389999994</v>
      </c>
      <c r="CG13" s="178">
        <f t="shared" si="1"/>
        <v>2140.9243019999999</v>
      </c>
      <c r="CH13" s="178">
        <f t="shared" si="1"/>
        <v>187.76029800000001</v>
      </c>
      <c r="CI13" s="178">
        <f t="shared" si="1"/>
        <v>230.421312</v>
      </c>
      <c r="CJ13" s="178">
        <f t="shared" si="1"/>
        <v>1496.6474880000003</v>
      </c>
      <c r="CK13" s="178">
        <f t="shared" si="1"/>
        <v>974.54689699999994</v>
      </c>
      <c r="CL13" s="178">
        <f t="shared" si="1"/>
        <v>177.25318799999997</v>
      </c>
      <c r="CM13" s="178">
        <f t="shared" si="1"/>
        <v>357.02551199999994</v>
      </c>
      <c r="CN13" s="178">
        <f t="shared" si="1"/>
        <v>109.26462800000002</v>
      </c>
      <c r="CO13" s="178">
        <f t="shared" si="1"/>
        <v>53.029680000000006</v>
      </c>
      <c r="CP13" s="178">
        <f t="shared" si="1"/>
        <v>517.88888300000008</v>
      </c>
      <c r="CQ13" s="178">
        <f t="shared" si="1"/>
        <v>1163.1275759999999</v>
      </c>
      <c r="CR13" s="178">
        <f t="shared" si="1"/>
        <v>4248.5877359999995</v>
      </c>
      <c r="CS13" s="178">
        <f t="shared" si="1"/>
        <v>820.31229000000008</v>
      </c>
      <c r="CT13" s="178">
        <f t="shared" si="1"/>
        <v>706.02001899999993</v>
      </c>
      <c r="CU13" s="178">
        <f t="shared" si="1"/>
        <v>145.58701000000002</v>
      </c>
      <c r="CV13" s="178">
        <f t="shared" si="1"/>
        <v>432.84806399999997</v>
      </c>
      <c r="CW13" s="178">
        <f t="shared" si="2"/>
        <v>172.71182400000001</v>
      </c>
      <c r="CX13" s="178">
        <f t="shared" si="2"/>
        <v>444.61709699999994</v>
      </c>
      <c r="CY13" s="178">
        <f t="shared" si="2"/>
        <v>277.83559400000007</v>
      </c>
      <c r="CZ13" s="178">
        <f t="shared" si="2"/>
        <v>5644.3386999999984</v>
      </c>
      <c r="DA13" s="178">
        <f t="shared" si="2"/>
        <v>2054.704248</v>
      </c>
      <c r="DB13" s="178">
        <f t="shared" si="2"/>
        <v>61.346863999999989</v>
      </c>
      <c r="DC13" s="178">
        <f t="shared" si="2"/>
        <v>23292.994010000002</v>
      </c>
      <c r="DD13" s="178">
        <f t="shared" si="2"/>
        <v>5933.5168409999987</v>
      </c>
      <c r="DE13" s="178">
        <f t="shared" si="2"/>
        <v>2138.1157199999998</v>
      </c>
      <c r="DF13" s="178">
        <f t="shared" si="2"/>
        <v>291.29516000000001</v>
      </c>
      <c r="DG13" s="178">
        <f t="shared" si="2"/>
        <v>893.56899800000019</v>
      </c>
      <c r="DH13" s="178">
        <f t="shared" si="2"/>
        <v>616.85215800000003</v>
      </c>
      <c r="DI13" s="178">
        <f t="shared" si="2"/>
        <v>515.72673600000007</v>
      </c>
      <c r="DJ13" s="178">
        <f t="shared" si="2"/>
        <v>14439.024411000002</v>
      </c>
      <c r="DK13" s="178">
        <f t="shared" si="2"/>
        <v>9101.8694739999992</v>
      </c>
      <c r="DL13" s="178">
        <f t="shared" si="2"/>
        <v>276.43309000000005</v>
      </c>
      <c r="DM13" s="178">
        <f t="shared" si="3"/>
        <v>38647.310646999998</v>
      </c>
      <c r="DN13" s="178">
        <f t="shared" si="3"/>
        <v>841.86670000000004</v>
      </c>
      <c r="DO13" s="178">
        <f t="shared" si="3"/>
        <v>649.93476599999997</v>
      </c>
      <c r="DP13" s="178">
        <f t="shared" si="3"/>
        <v>490.88133599999992</v>
      </c>
      <c r="DQ13" s="178">
        <f t="shared" si="3"/>
        <v>401.51812800000005</v>
      </c>
      <c r="DR13" s="178">
        <f t="shared" si="3"/>
        <v>676.19837999999993</v>
      </c>
      <c r="DS13" s="178">
        <f t="shared" si="3"/>
        <v>35.708296000000004</v>
      </c>
      <c r="DT13" s="178">
        <f t="shared" si="3"/>
        <v>189.40412400000002</v>
      </c>
      <c r="DU13" s="178">
        <f t="shared" si="3"/>
        <v>-0.14696999999999999</v>
      </c>
      <c r="DV13" s="178">
        <f t="shared" si="3"/>
        <v>1943.1633640000002</v>
      </c>
      <c r="DW13" s="178">
        <f t="shared" si="3"/>
        <v>112.47866999999999</v>
      </c>
      <c r="DX13" s="178">
        <f t="shared" si="3"/>
        <v>361.469742</v>
      </c>
      <c r="DY13" s="178">
        <f t="shared" si="3"/>
        <v>106.01208</v>
      </c>
      <c r="DZ13" s="178">
        <f t="shared" si="3"/>
        <v>62.66781499999999</v>
      </c>
      <c r="EA13" s="179">
        <f t="shared" si="5"/>
        <v>249988.20882599993</v>
      </c>
      <c r="EB13" s="180">
        <f t="shared" si="6"/>
        <v>7.4452637042771525E-2</v>
      </c>
      <c r="EC13" s="171">
        <f t="shared" si="7"/>
        <v>6.1594666625484878E-2</v>
      </c>
      <c r="EF13" s="172">
        <f t="shared" si="8"/>
        <v>6.1600000000000002E-2</v>
      </c>
      <c r="EH13" s="170" t="s">
        <v>17</v>
      </c>
      <c r="EI13" s="171">
        <v>6.1600000000000002E-2</v>
      </c>
    </row>
    <row r="14" spans="1:139">
      <c r="A14" s="170" t="s">
        <v>18</v>
      </c>
      <c r="B14" s="178">
        <v>3179.93</v>
      </c>
      <c r="C14" s="178">
        <v>1486.12</v>
      </c>
      <c r="D14" s="178">
        <v>13157.5</v>
      </c>
      <c r="E14" s="178"/>
      <c r="F14" s="178">
        <v>30429.600000000006</v>
      </c>
      <c r="G14" s="178"/>
      <c r="H14" s="178">
        <v>-6.2799999999999994</v>
      </c>
      <c r="I14" s="178">
        <v>1534.4099999999999</v>
      </c>
      <c r="J14" s="178">
        <v>1088.0900000000001</v>
      </c>
      <c r="K14" s="178"/>
      <c r="L14" s="178">
        <v>3748.5699999999997</v>
      </c>
      <c r="M14" s="178">
        <v>1673.3099999999997</v>
      </c>
      <c r="N14" s="178"/>
      <c r="O14" s="178"/>
      <c r="P14" s="178"/>
      <c r="Q14" s="178">
        <v>623.70000000000005</v>
      </c>
      <c r="R14" s="178"/>
      <c r="S14" s="178">
        <v>24.96</v>
      </c>
      <c r="T14" s="178">
        <v>35.39</v>
      </c>
      <c r="U14" s="178">
        <v>1324.2199999999998</v>
      </c>
      <c r="V14" s="178">
        <v>920.34999999999991</v>
      </c>
      <c r="W14" s="178">
        <v>774.66000000000008</v>
      </c>
      <c r="X14" s="178"/>
      <c r="Y14" s="178"/>
      <c r="Z14" s="178">
        <v>352.33</v>
      </c>
      <c r="AA14" s="178">
        <v>192.49</v>
      </c>
      <c r="AB14" s="178"/>
      <c r="AC14" s="178"/>
      <c r="AD14" s="178"/>
      <c r="AE14" s="178"/>
      <c r="AF14" s="178"/>
      <c r="AG14" s="178"/>
      <c r="AH14" s="178">
        <v>1328.67</v>
      </c>
      <c r="AI14" s="178">
        <v>513.63000000000011</v>
      </c>
      <c r="AJ14" s="178">
        <v>703.54</v>
      </c>
      <c r="AK14" s="178"/>
      <c r="AL14" s="178"/>
      <c r="AM14" s="178"/>
      <c r="AN14" s="178">
        <v>15463.119999999997</v>
      </c>
      <c r="AO14" s="178">
        <v>194.81</v>
      </c>
      <c r="AP14" s="178">
        <v>177.30999999999997</v>
      </c>
      <c r="AQ14" s="178">
        <v>1055.6600000000001</v>
      </c>
      <c r="AR14" s="178">
        <v>1993.8300000000002</v>
      </c>
      <c r="AS14" s="178"/>
      <c r="AT14" s="178">
        <v>2060.59</v>
      </c>
      <c r="AU14" s="178">
        <v>2057.35</v>
      </c>
      <c r="AV14" s="178">
        <v>11797.400000000001</v>
      </c>
      <c r="AW14" s="178">
        <v>14.299999999999999</v>
      </c>
      <c r="AX14" s="178">
        <v>57.089999999999996</v>
      </c>
      <c r="AY14" s="178">
        <v>4.78</v>
      </c>
      <c r="AZ14" s="178"/>
      <c r="BA14" s="178">
        <v>1392.4500000000003</v>
      </c>
      <c r="BB14" s="178">
        <v>1391.71</v>
      </c>
      <c r="BC14" s="178"/>
      <c r="BD14" s="178">
        <v>1211.92</v>
      </c>
      <c r="BE14" s="178">
        <v>448.98999999999995</v>
      </c>
      <c r="BF14" s="178">
        <v>1358.3</v>
      </c>
      <c r="BG14" s="178">
        <v>5456.24</v>
      </c>
      <c r="BH14" s="178">
        <v>262.88</v>
      </c>
      <c r="BI14" s="178">
        <v>1599.54</v>
      </c>
      <c r="BJ14" s="178">
        <v>3010.52</v>
      </c>
      <c r="BK14" s="178">
        <v>1805.6399999999999</v>
      </c>
      <c r="BL14" s="178"/>
      <c r="BM14" s="178">
        <v>115899.62000000002</v>
      </c>
      <c r="BO14" s="170" t="s">
        <v>18</v>
      </c>
      <c r="BP14" s="178">
        <f t="shared" si="4"/>
        <v>56.920746999999992</v>
      </c>
      <c r="BQ14" s="178">
        <f t="shared" si="0"/>
        <v>6.6875399999999994</v>
      </c>
      <c r="BR14" s="178">
        <f t="shared" si="0"/>
        <v>434.19750000000005</v>
      </c>
      <c r="BS14" s="178">
        <f t="shared" si="0"/>
        <v>0</v>
      </c>
      <c r="BT14" s="178">
        <f t="shared" si="0"/>
        <v>1360.2031200000001</v>
      </c>
      <c r="BU14" s="178">
        <f t="shared" si="0"/>
        <v>0</v>
      </c>
      <c r="BV14" s="178">
        <f t="shared" si="0"/>
        <v>-0.11555199999999999</v>
      </c>
      <c r="BW14" s="178">
        <f t="shared" si="0"/>
        <v>4.6032299999999999</v>
      </c>
      <c r="BX14" s="178">
        <f t="shared" si="0"/>
        <v>0.97928100000000007</v>
      </c>
      <c r="BY14" s="178">
        <f t="shared" si="0"/>
        <v>0</v>
      </c>
      <c r="BZ14" s="178">
        <f t="shared" si="0"/>
        <v>64.100546999999992</v>
      </c>
      <c r="CA14" s="178">
        <f t="shared" si="0"/>
        <v>4.8525989999999988</v>
      </c>
      <c r="CB14" s="178">
        <f t="shared" si="0"/>
        <v>0</v>
      </c>
      <c r="CC14" s="178">
        <f t="shared" si="0"/>
        <v>0</v>
      </c>
      <c r="CD14" s="178">
        <f t="shared" si="0"/>
        <v>0</v>
      </c>
      <c r="CE14" s="178">
        <f t="shared" si="0"/>
        <v>1.5592500000000002</v>
      </c>
      <c r="CF14" s="178">
        <f t="shared" si="0"/>
        <v>0</v>
      </c>
      <c r="CG14" s="178">
        <f t="shared" si="1"/>
        <v>0.41683199999999998</v>
      </c>
      <c r="CH14" s="178">
        <f t="shared" si="1"/>
        <v>0.116787</v>
      </c>
      <c r="CI14" s="178">
        <f t="shared" si="1"/>
        <v>2.3835959999999994</v>
      </c>
      <c r="CJ14" s="178">
        <f t="shared" si="1"/>
        <v>15.461879999999997</v>
      </c>
      <c r="CK14" s="178">
        <f t="shared" si="1"/>
        <v>10.612842000000001</v>
      </c>
      <c r="CL14" s="178">
        <f t="shared" si="1"/>
        <v>0</v>
      </c>
      <c r="CM14" s="178">
        <f t="shared" si="1"/>
        <v>0</v>
      </c>
      <c r="CN14" s="178">
        <f t="shared" si="1"/>
        <v>1.6207179999999999</v>
      </c>
      <c r="CO14" s="178">
        <f t="shared" si="1"/>
        <v>0.42347800000000002</v>
      </c>
      <c r="CP14" s="178">
        <f t="shared" si="1"/>
        <v>0</v>
      </c>
      <c r="CQ14" s="178">
        <f t="shared" si="1"/>
        <v>0</v>
      </c>
      <c r="CR14" s="178">
        <f t="shared" si="1"/>
        <v>0</v>
      </c>
      <c r="CS14" s="178">
        <f t="shared" si="1"/>
        <v>0</v>
      </c>
      <c r="CT14" s="178">
        <f t="shared" si="1"/>
        <v>0</v>
      </c>
      <c r="CU14" s="178">
        <f t="shared" si="1"/>
        <v>0</v>
      </c>
      <c r="CV14" s="178">
        <f t="shared" si="1"/>
        <v>8.769222000000001</v>
      </c>
      <c r="CW14" s="178">
        <f t="shared" si="2"/>
        <v>2.9276910000000007</v>
      </c>
      <c r="CX14" s="178">
        <f t="shared" si="2"/>
        <v>12.452658</v>
      </c>
      <c r="CY14" s="178">
        <f t="shared" si="2"/>
        <v>0</v>
      </c>
      <c r="CZ14" s="178">
        <f t="shared" si="2"/>
        <v>0</v>
      </c>
      <c r="DA14" s="178">
        <f t="shared" si="2"/>
        <v>0</v>
      </c>
      <c r="DB14" s="178">
        <f t="shared" si="2"/>
        <v>451.52310399999993</v>
      </c>
      <c r="DC14" s="178">
        <f t="shared" si="2"/>
        <v>9.857386</v>
      </c>
      <c r="DD14" s="178">
        <f t="shared" si="2"/>
        <v>3.5993929999999992</v>
      </c>
      <c r="DE14" s="178">
        <f t="shared" si="2"/>
        <v>20.585370000000001</v>
      </c>
      <c r="DF14" s="178">
        <f t="shared" si="2"/>
        <v>8.1747030000000009</v>
      </c>
      <c r="DG14" s="178">
        <f t="shared" si="2"/>
        <v>0</v>
      </c>
      <c r="DH14" s="178">
        <f t="shared" si="2"/>
        <v>29.054319000000003</v>
      </c>
      <c r="DI14" s="178">
        <f t="shared" si="2"/>
        <v>8.6408699999999996</v>
      </c>
      <c r="DJ14" s="178">
        <f t="shared" si="2"/>
        <v>768.01074000000017</v>
      </c>
      <c r="DK14" s="178">
        <f t="shared" si="2"/>
        <v>0.38466999999999996</v>
      </c>
      <c r="DL14" s="178">
        <f t="shared" si="2"/>
        <v>0.26261399999999996</v>
      </c>
      <c r="DM14" s="178">
        <f t="shared" si="3"/>
        <v>0.20697399999999999</v>
      </c>
      <c r="DN14" s="178">
        <f t="shared" si="3"/>
        <v>0</v>
      </c>
      <c r="DO14" s="178">
        <f t="shared" si="3"/>
        <v>17.962605000000003</v>
      </c>
      <c r="DP14" s="178">
        <f t="shared" si="3"/>
        <v>14.752126000000001</v>
      </c>
      <c r="DQ14" s="178">
        <f t="shared" si="3"/>
        <v>0</v>
      </c>
      <c r="DR14" s="178">
        <f t="shared" si="3"/>
        <v>18.905951999999999</v>
      </c>
      <c r="DS14" s="178">
        <f t="shared" si="3"/>
        <v>0.58368699999999996</v>
      </c>
      <c r="DT14" s="178">
        <f t="shared" si="3"/>
        <v>5.2973699999999999</v>
      </c>
      <c r="DU14" s="178">
        <f t="shared" si="3"/>
        <v>5.4562400000000002</v>
      </c>
      <c r="DV14" s="178">
        <f t="shared" si="3"/>
        <v>2.5499360000000002</v>
      </c>
      <c r="DW14" s="178">
        <f t="shared" si="3"/>
        <v>2.8791720000000001</v>
      </c>
      <c r="DX14" s="178">
        <f t="shared" si="3"/>
        <v>10.235768</v>
      </c>
      <c r="DY14" s="178">
        <f t="shared" si="3"/>
        <v>2.7084599999999996</v>
      </c>
      <c r="DZ14" s="178">
        <f t="shared" si="3"/>
        <v>0</v>
      </c>
      <c r="EA14" s="179">
        <f t="shared" si="5"/>
        <v>3370.8054249999996</v>
      </c>
      <c r="EB14" s="180">
        <f t="shared" si="6"/>
        <v>1.0039087604488193E-3</v>
      </c>
      <c r="EC14" s="171">
        <f t="shared" si="7"/>
        <v>8.3053371751930813E-4</v>
      </c>
      <c r="EF14" s="172">
        <f t="shared" si="8"/>
        <v>8.0000000000000004E-4</v>
      </c>
      <c r="EH14" s="170" t="s">
        <v>18</v>
      </c>
      <c r="EI14" s="171">
        <v>8.0000000000000004E-4</v>
      </c>
    </row>
    <row r="15" spans="1:139">
      <c r="A15" s="170" t="s">
        <v>19</v>
      </c>
      <c r="B15" s="178">
        <v>654256.41000000015</v>
      </c>
      <c r="C15" s="178">
        <v>314792.69999999995</v>
      </c>
      <c r="D15" s="178">
        <v>3836140.89</v>
      </c>
      <c r="E15" s="178"/>
      <c r="F15" s="178">
        <v>1115422.99</v>
      </c>
      <c r="G15" s="178"/>
      <c r="H15" s="178">
        <v>-1368.06</v>
      </c>
      <c r="I15" s="178">
        <v>292259.15999999997</v>
      </c>
      <c r="J15" s="178">
        <v>312248.15000000002</v>
      </c>
      <c r="K15" s="178"/>
      <c r="L15" s="178">
        <v>1309625.4400000002</v>
      </c>
      <c r="M15" s="178">
        <v>276439.36</v>
      </c>
      <c r="N15" s="178"/>
      <c r="O15" s="178"/>
      <c r="P15" s="178"/>
      <c r="Q15" s="178">
        <v>230819.36000000002</v>
      </c>
      <c r="R15" s="178">
        <v>10046.449999999999</v>
      </c>
      <c r="S15" s="178">
        <v>4877.4500000000007</v>
      </c>
      <c r="T15" s="178">
        <v>9709.1699999999983</v>
      </c>
      <c r="U15" s="178">
        <v>510504.64999999991</v>
      </c>
      <c r="V15" s="178">
        <v>374537.38000000006</v>
      </c>
      <c r="W15" s="178">
        <v>366928.75</v>
      </c>
      <c r="X15" s="178"/>
      <c r="Y15" s="178">
        <v>-387.31000000000017</v>
      </c>
      <c r="Z15" s="178">
        <v>38494.620000000003</v>
      </c>
      <c r="AA15" s="178">
        <v>40350.85</v>
      </c>
      <c r="AB15" s="178"/>
      <c r="AC15" s="178">
        <v>30001.39</v>
      </c>
      <c r="AD15" s="178"/>
      <c r="AE15" s="178"/>
      <c r="AF15" s="178"/>
      <c r="AG15" s="178"/>
      <c r="AH15" s="178">
        <v>267179.59999999998</v>
      </c>
      <c r="AI15" s="178">
        <v>111746.49</v>
      </c>
      <c r="AJ15" s="178">
        <v>147241.87</v>
      </c>
      <c r="AK15" s="178"/>
      <c r="AL15" s="178"/>
      <c r="AM15" s="178"/>
      <c r="AN15" s="178">
        <v>2963254.1700000004</v>
      </c>
      <c r="AO15" s="178">
        <v>33363.19</v>
      </c>
      <c r="AP15" s="178">
        <v>13163.880000000001</v>
      </c>
      <c r="AQ15" s="178">
        <v>207865.76000000007</v>
      </c>
      <c r="AR15" s="178">
        <v>412491.57000000007</v>
      </c>
      <c r="AS15" s="178"/>
      <c r="AT15" s="178">
        <v>314540.71999999991</v>
      </c>
      <c r="AU15" s="178">
        <v>997881.97999999986</v>
      </c>
      <c r="AV15" s="178">
        <v>2436234.5299999998</v>
      </c>
      <c r="AW15" s="178">
        <v>2963.79</v>
      </c>
      <c r="AX15" s="178">
        <v>282701.8</v>
      </c>
      <c r="AY15" s="178">
        <v>716.49</v>
      </c>
      <c r="AZ15" s="178"/>
      <c r="BA15" s="178">
        <v>288993.95</v>
      </c>
      <c r="BB15" s="178">
        <v>275593.43</v>
      </c>
      <c r="BC15" s="178"/>
      <c r="BD15" s="178">
        <v>251566.37999999998</v>
      </c>
      <c r="BE15" s="178">
        <v>282376.64999999997</v>
      </c>
      <c r="BF15" s="178">
        <v>281623.44</v>
      </c>
      <c r="BG15" s="178">
        <v>872857.89</v>
      </c>
      <c r="BH15" s="178">
        <v>136306.91999999998</v>
      </c>
      <c r="BI15" s="178">
        <v>368651.06999999995</v>
      </c>
      <c r="BJ15" s="178">
        <v>648516.56999999995</v>
      </c>
      <c r="BK15" s="178">
        <v>401138.41999999993</v>
      </c>
      <c r="BL15" s="178">
        <v>701.36</v>
      </c>
      <c r="BM15" s="178">
        <v>21725371.719999999</v>
      </c>
      <c r="BO15" s="170" t="s">
        <v>19</v>
      </c>
      <c r="BP15" s="178">
        <f t="shared" si="4"/>
        <v>11711.189739000001</v>
      </c>
      <c r="BQ15" s="178">
        <f>+C15*BQ$3</f>
        <v>1416.5671499999996</v>
      </c>
      <c r="BR15" s="178">
        <f t="shared" si="0"/>
        <v>126592.64937000001</v>
      </c>
      <c r="BS15" s="178">
        <f t="shared" si="0"/>
        <v>0</v>
      </c>
      <c r="BT15" s="178">
        <f t="shared" si="0"/>
        <v>49859.407652999995</v>
      </c>
      <c r="BU15" s="178">
        <f t="shared" si="0"/>
        <v>0</v>
      </c>
      <c r="BV15" s="178">
        <f t="shared" si="0"/>
        <v>-25.172303999999997</v>
      </c>
      <c r="BW15" s="178">
        <f t="shared" si="0"/>
        <v>876.77747999999997</v>
      </c>
      <c r="BX15" s="178">
        <f t="shared" si="0"/>
        <v>281.02333500000003</v>
      </c>
      <c r="BY15" s="178">
        <f t="shared" si="0"/>
        <v>0</v>
      </c>
      <c r="BZ15" s="178">
        <f t="shared" si="0"/>
        <v>22394.595024000002</v>
      </c>
      <c r="CA15" s="178">
        <f t="shared" si="0"/>
        <v>801.67414399999996</v>
      </c>
      <c r="CB15" s="178">
        <f t="shared" si="0"/>
        <v>0</v>
      </c>
      <c r="CC15" s="178">
        <f t="shared" si="0"/>
        <v>0</v>
      </c>
      <c r="CD15" s="178">
        <f t="shared" si="0"/>
        <v>0</v>
      </c>
      <c r="CE15" s="178">
        <f t="shared" si="0"/>
        <v>577.04840000000002</v>
      </c>
      <c r="CF15" s="178">
        <f t="shared" si="0"/>
        <v>149.692105</v>
      </c>
      <c r="CG15" s="178">
        <f t="shared" si="1"/>
        <v>81.453415000000007</v>
      </c>
      <c r="CH15" s="178">
        <f t="shared" si="1"/>
        <v>32.040260999999994</v>
      </c>
      <c r="CI15" s="178">
        <f t="shared" si="1"/>
        <v>918.90836999999976</v>
      </c>
      <c r="CJ15" s="178">
        <f t="shared" si="1"/>
        <v>6292.227984000001</v>
      </c>
      <c r="CK15" s="178">
        <f t="shared" si="1"/>
        <v>5026.9238750000004</v>
      </c>
      <c r="CL15" s="178">
        <f t="shared" si="1"/>
        <v>0</v>
      </c>
      <c r="CM15" s="178">
        <f t="shared" si="1"/>
        <v>-1.2006610000000004</v>
      </c>
      <c r="CN15" s="178">
        <f t="shared" si="1"/>
        <v>177.07525200000001</v>
      </c>
      <c r="CO15" s="178">
        <f t="shared" si="1"/>
        <v>88.771870000000007</v>
      </c>
      <c r="CP15" s="178">
        <f t="shared" si="1"/>
        <v>0</v>
      </c>
      <c r="CQ15" s="178">
        <f t="shared" si="1"/>
        <v>312.014456</v>
      </c>
      <c r="CR15" s="178">
        <f t="shared" si="1"/>
        <v>0</v>
      </c>
      <c r="CS15" s="178">
        <f t="shared" si="1"/>
        <v>0</v>
      </c>
      <c r="CT15" s="178">
        <f t="shared" si="1"/>
        <v>0</v>
      </c>
      <c r="CU15" s="178">
        <f t="shared" si="1"/>
        <v>0</v>
      </c>
      <c r="CV15" s="178">
        <f t="shared" si="1"/>
        <v>1763.3853599999998</v>
      </c>
      <c r="CW15" s="178">
        <f t="shared" si="2"/>
        <v>636.95499300000006</v>
      </c>
      <c r="CX15" s="178">
        <f t="shared" si="2"/>
        <v>2606.1810989999999</v>
      </c>
      <c r="CY15" s="178">
        <f t="shared" si="2"/>
        <v>0</v>
      </c>
      <c r="CZ15" s="178">
        <f t="shared" si="2"/>
        <v>0</v>
      </c>
      <c r="DA15" s="178">
        <f t="shared" si="2"/>
        <v>0</v>
      </c>
      <c r="DB15" s="178">
        <f t="shared" si="2"/>
        <v>86527.021764000019</v>
      </c>
      <c r="DC15" s="178">
        <f t="shared" si="2"/>
        <v>1688.177414</v>
      </c>
      <c r="DD15" s="178">
        <f t="shared" si="2"/>
        <v>267.226764</v>
      </c>
      <c r="DE15" s="178">
        <f t="shared" si="2"/>
        <v>4053.3823200000015</v>
      </c>
      <c r="DF15" s="178">
        <f t="shared" si="2"/>
        <v>1691.2154370000005</v>
      </c>
      <c r="DG15" s="178">
        <f t="shared" si="2"/>
        <v>0</v>
      </c>
      <c r="DH15" s="178">
        <f t="shared" si="2"/>
        <v>4435.024151999999</v>
      </c>
      <c r="DI15" s="178">
        <f t="shared" si="2"/>
        <v>4191.104315999999</v>
      </c>
      <c r="DJ15" s="178">
        <f t="shared" si="2"/>
        <v>158598.86790300001</v>
      </c>
      <c r="DK15" s="178">
        <f t="shared" si="2"/>
        <v>79.725950999999995</v>
      </c>
      <c r="DL15" s="178">
        <f t="shared" si="2"/>
        <v>1300.4282799999999</v>
      </c>
      <c r="DM15" s="178">
        <f t="shared" si="3"/>
        <v>31.024017000000001</v>
      </c>
      <c r="DN15" s="178">
        <f t="shared" si="3"/>
        <v>0</v>
      </c>
      <c r="DO15" s="178">
        <f t="shared" si="3"/>
        <v>3728.0219550000002</v>
      </c>
      <c r="DP15" s="178">
        <f t="shared" si="3"/>
        <v>2921.2903579999997</v>
      </c>
      <c r="DQ15" s="178">
        <f t="shared" si="3"/>
        <v>0</v>
      </c>
      <c r="DR15" s="178">
        <f t="shared" si="3"/>
        <v>3924.4355279999995</v>
      </c>
      <c r="DS15" s="178">
        <f t="shared" si="3"/>
        <v>367.08964499999996</v>
      </c>
      <c r="DT15" s="178">
        <f t="shared" si="3"/>
        <v>1098.331416</v>
      </c>
      <c r="DU15" s="178">
        <f t="shared" si="3"/>
        <v>872.85789</v>
      </c>
      <c r="DV15" s="178">
        <f t="shared" si="3"/>
        <v>1322.1771239999998</v>
      </c>
      <c r="DW15" s="178">
        <f t="shared" si="3"/>
        <v>663.57192599999985</v>
      </c>
      <c r="DX15" s="178">
        <f t="shared" si="3"/>
        <v>2204.9563379999995</v>
      </c>
      <c r="DY15" s="178">
        <f t="shared" si="3"/>
        <v>601.70762999999988</v>
      </c>
      <c r="DZ15" s="178">
        <f t="shared" si="3"/>
        <v>2.4547600000000003</v>
      </c>
      <c r="EA15" s="179">
        <f t="shared" si="5"/>
        <v>513140.28125799994</v>
      </c>
      <c r="EB15" s="180">
        <f t="shared" si="6"/>
        <v>0.15282579643233998</v>
      </c>
      <c r="EC15" s="171">
        <f t="shared" si="7"/>
        <v>0.12643278138847486</v>
      </c>
      <c r="EE15" s="171">
        <v>5.0000000000000001E-4</v>
      </c>
      <c r="EF15" s="172">
        <f>ROUND(SUM(EC15:EE15),4)</f>
        <v>0.12690000000000001</v>
      </c>
      <c r="EH15" s="170" t="s">
        <v>19</v>
      </c>
      <c r="EI15" s="171">
        <v>0.12690000000000001</v>
      </c>
    </row>
    <row r="16" spans="1:139">
      <c r="A16" s="170" t="s">
        <v>20</v>
      </c>
      <c r="B16" s="178">
        <v>11422.660000000002</v>
      </c>
      <c r="C16" s="178">
        <v>262.05</v>
      </c>
      <c r="D16" s="178">
        <v>3058.380000000001</v>
      </c>
      <c r="E16" s="178"/>
      <c r="F16" s="178">
        <v>21249.020000000004</v>
      </c>
      <c r="G16" s="178"/>
      <c r="H16" s="178">
        <v>-2.29</v>
      </c>
      <c r="I16" s="178">
        <v>248.57</v>
      </c>
      <c r="J16" s="178">
        <v>326.18999999999994</v>
      </c>
      <c r="K16" s="178"/>
      <c r="L16" s="178">
        <v>1142.6300000000001</v>
      </c>
      <c r="M16" s="178">
        <v>208.21</v>
      </c>
      <c r="N16" s="178"/>
      <c r="O16" s="178"/>
      <c r="P16" s="178"/>
      <c r="Q16" s="178">
        <v>410.24</v>
      </c>
      <c r="R16" s="178"/>
      <c r="S16" s="178">
        <v>6.2899999999999991</v>
      </c>
      <c r="T16" s="178">
        <v>19.330000000000002</v>
      </c>
      <c r="U16" s="178">
        <v>1088.1500000000001</v>
      </c>
      <c r="V16" s="178">
        <v>751.05</v>
      </c>
      <c r="W16" s="178">
        <v>502.42000000000013</v>
      </c>
      <c r="X16" s="178"/>
      <c r="Y16" s="178"/>
      <c r="Z16" s="178">
        <v>168.72</v>
      </c>
      <c r="AA16" s="178">
        <v>61.610000000000007</v>
      </c>
      <c r="AB16" s="178"/>
      <c r="AC16" s="178"/>
      <c r="AD16" s="178"/>
      <c r="AE16" s="178"/>
      <c r="AF16" s="178"/>
      <c r="AG16" s="178"/>
      <c r="AH16" s="178">
        <v>462.24</v>
      </c>
      <c r="AI16" s="178">
        <v>189.8</v>
      </c>
      <c r="AJ16" s="178">
        <v>223.68999999999997</v>
      </c>
      <c r="AK16" s="178"/>
      <c r="AL16" s="178"/>
      <c r="AM16" s="178"/>
      <c r="AN16" s="178">
        <v>8.52</v>
      </c>
      <c r="AO16" s="178">
        <v>39.97999999999999</v>
      </c>
      <c r="AP16" s="178">
        <v>130.57</v>
      </c>
      <c r="AQ16" s="178">
        <v>17560.98</v>
      </c>
      <c r="AR16" s="178">
        <v>598.84999999999991</v>
      </c>
      <c r="AS16" s="178"/>
      <c r="AT16" s="178">
        <v>112.81999999999998</v>
      </c>
      <c r="AU16" s="178">
        <v>897.50000000000011</v>
      </c>
      <c r="AV16" s="178">
        <v>441.76</v>
      </c>
      <c r="AW16" s="178">
        <v>4.5100000000000007</v>
      </c>
      <c r="AX16" s="178">
        <v>17.689999999999998</v>
      </c>
      <c r="AY16" s="178"/>
      <c r="AZ16" s="178"/>
      <c r="BA16" s="178">
        <v>434.41</v>
      </c>
      <c r="BB16" s="178">
        <v>380.08</v>
      </c>
      <c r="BC16" s="178"/>
      <c r="BD16" s="178">
        <v>364.06</v>
      </c>
      <c r="BE16" s="178">
        <v>59.18</v>
      </c>
      <c r="BF16" s="178">
        <v>409.33</v>
      </c>
      <c r="BG16" s="178">
        <v>-0.40000000000000036</v>
      </c>
      <c r="BH16" s="178">
        <v>215.64000000000001</v>
      </c>
      <c r="BI16" s="178">
        <v>536.31999999999994</v>
      </c>
      <c r="BJ16" s="178">
        <v>834.57</v>
      </c>
      <c r="BK16" s="178">
        <v>539.71999999999991</v>
      </c>
      <c r="BL16" s="178"/>
      <c r="BM16" s="178">
        <v>65385.050000000017</v>
      </c>
      <c r="BO16" s="170" t="s">
        <v>20</v>
      </c>
      <c r="BP16" s="178">
        <f t="shared" si="4"/>
        <v>204.46561400000002</v>
      </c>
      <c r="BQ16" s="178">
        <f t="shared" si="0"/>
        <v>1.179225</v>
      </c>
      <c r="BR16" s="178">
        <f t="shared" si="0"/>
        <v>100.92654000000005</v>
      </c>
      <c r="BS16" s="178">
        <f t="shared" si="0"/>
        <v>0</v>
      </c>
      <c r="BT16" s="178">
        <f t="shared" si="0"/>
        <v>949.8311940000001</v>
      </c>
      <c r="BU16" s="178">
        <f t="shared" si="0"/>
        <v>0</v>
      </c>
      <c r="BV16" s="178">
        <f t="shared" si="0"/>
        <v>-4.2136E-2</v>
      </c>
      <c r="BW16" s="178">
        <f t="shared" si="0"/>
        <v>0.74570999999999998</v>
      </c>
      <c r="BX16" s="178">
        <f t="shared" si="0"/>
        <v>0.29357099999999992</v>
      </c>
      <c r="BY16" s="178">
        <f t="shared" si="0"/>
        <v>0</v>
      </c>
      <c r="BZ16" s="178">
        <f t="shared" si="0"/>
        <v>19.538973000000002</v>
      </c>
      <c r="CA16" s="178">
        <f t="shared" si="0"/>
        <v>0.60380899999999993</v>
      </c>
      <c r="CB16" s="178">
        <f t="shared" si="0"/>
        <v>0</v>
      </c>
      <c r="CC16" s="178">
        <f t="shared" si="0"/>
        <v>0</v>
      </c>
      <c r="CD16" s="178">
        <f t="shared" si="0"/>
        <v>0</v>
      </c>
      <c r="CE16" s="178">
        <f t="shared" si="0"/>
        <v>1.0256000000000001</v>
      </c>
      <c r="CF16" s="178">
        <f t="shared" si="0"/>
        <v>0</v>
      </c>
      <c r="CG16" s="178">
        <f t="shared" si="1"/>
        <v>0.10504299999999998</v>
      </c>
      <c r="CH16" s="178">
        <f t="shared" si="1"/>
        <v>6.3789000000000012E-2</v>
      </c>
      <c r="CI16" s="178">
        <f t="shared" si="1"/>
        <v>1.9586700000000001</v>
      </c>
      <c r="CJ16" s="178">
        <f t="shared" si="1"/>
        <v>12.617639999999998</v>
      </c>
      <c r="CK16" s="178">
        <f t="shared" si="1"/>
        <v>6.883154000000002</v>
      </c>
      <c r="CL16" s="178">
        <f t="shared" si="1"/>
        <v>0</v>
      </c>
      <c r="CM16" s="178">
        <f t="shared" si="1"/>
        <v>0</v>
      </c>
      <c r="CN16" s="178">
        <f t="shared" si="1"/>
        <v>0.77611200000000002</v>
      </c>
      <c r="CO16" s="178">
        <f t="shared" si="1"/>
        <v>0.13554200000000002</v>
      </c>
      <c r="CP16" s="178">
        <f t="shared" si="1"/>
        <v>0</v>
      </c>
      <c r="CQ16" s="178">
        <f t="shared" si="1"/>
        <v>0</v>
      </c>
      <c r="CR16" s="178">
        <f t="shared" si="1"/>
        <v>0</v>
      </c>
      <c r="CS16" s="178">
        <f t="shared" si="1"/>
        <v>0</v>
      </c>
      <c r="CT16" s="178">
        <f t="shared" si="1"/>
        <v>0</v>
      </c>
      <c r="CU16" s="178">
        <f t="shared" si="1"/>
        <v>0</v>
      </c>
      <c r="CV16" s="178">
        <f t="shared" si="1"/>
        <v>3.0507840000000002</v>
      </c>
      <c r="CW16" s="178">
        <f t="shared" si="2"/>
        <v>1.08186</v>
      </c>
      <c r="CX16" s="178">
        <f t="shared" si="2"/>
        <v>3.9593129999999994</v>
      </c>
      <c r="CY16" s="178">
        <f t="shared" si="2"/>
        <v>0</v>
      </c>
      <c r="CZ16" s="178">
        <f t="shared" si="2"/>
        <v>0</v>
      </c>
      <c r="DA16" s="178">
        <f t="shared" si="2"/>
        <v>0</v>
      </c>
      <c r="DB16" s="178">
        <f t="shared" si="2"/>
        <v>0.24878399999999998</v>
      </c>
      <c r="DC16" s="178">
        <f t="shared" si="2"/>
        <v>2.0229879999999993</v>
      </c>
      <c r="DD16" s="178">
        <f t="shared" si="2"/>
        <v>2.6505709999999998</v>
      </c>
      <c r="DE16" s="178">
        <f t="shared" si="2"/>
        <v>342.43910999999997</v>
      </c>
      <c r="DF16" s="178">
        <f t="shared" si="2"/>
        <v>2.4552849999999999</v>
      </c>
      <c r="DG16" s="178">
        <f t="shared" si="2"/>
        <v>0</v>
      </c>
      <c r="DH16" s="178">
        <f t="shared" si="2"/>
        <v>1.5907619999999996</v>
      </c>
      <c r="DI16" s="178">
        <f t="shared" si="2"/>
        <v>3.7695000000000003</v>
      </c>
      <c r="DJ16" s="178">
        <f t="shared" si="2"/>
        <v>28.758576000000001</v>
      </c>
      <c r="DK16" s="178">
        <f t="shared" si="2"/>
        <v>0.12131900000000002</v>
      </c>
      <c r="DL16" s="178">
        <f t="shared" si="2"/>
        <v>8.1373999999999988E-2</v>
      </c>
      <c r="DM16" s="178">
        <f t="shared" si="3"/>
        <v>0</v>
      </c>
      <c r="DN16" s="178">
        <f t="shared" si="3"/>
        <v>0</v>
      </c>
      <c r="DO16" s="178">
        <f t="shared" si="3"/>
        <v>5.6038890000000006</v>
      </c>
      <c r="DP16" s="178">
        <f t="shared" si="3"/>
        <v>4.028848</v>
      </c>
      <c r="DQ16" s="178">
        <f t="shared" si="3"/>
        <v>0</v>
      </c>
      <c r="DR16" s="178">
        <f t="shared" si="3"/>
        <v>5.6793360000000002</v>
      </c>
      <c r="DS16" s="178">
        <f t="shared" si="3"/>
        <v>7.6934000000000002E-2</v>
      </c>
      <c r="DT16" s="178">
        <f t="shared" si="3"/>
        <v>1.5963869999999998</v>
      </c>
      <c r="DU16" s="178">
        <f t="shared" si="3"/>
        <v>-4.0000000000000034E-4</v>
      </c>
      <c r="DV16" s="178">
        <f t="shared" si="3"/>
        <v>2.0917080000000001</v>
      </c>
      <c r="DW16" s="178">
        <f t="shared" si="3"/>
        <v>0.9653759999999999</v>
      </c>
      <c r="DX16" s="178">
        <f t="shared" si="3"/>
        <v>2.8375379999999999</v>
      </c>
      <c r="DY16" s="178">
        <f t="shared" si="3"/>
        <v>0.80957999999999986</v>
      </c>
      <c r="DZ16" s="178">
        <f t="shared" si="3"/>
        <v>0</v>
      </c>
      <c r="EA16" s="179">
        <f t="shared" si="5"/>
        <v>1717.0274720000002</v>
      </c>
      <c r="EB16" s="180">
        <f t="shared" si="6"/>
        <v>5.1137301141376032E-4</v>
      </c>
      <c r="EC16" s="171">
        <f t="shared" si="7"/>
        <v>4.2305889234260386E-4</v>
      </c>
      <c r="EF16" s="172">
        <f t="shared" si="8"/>
        <v>4.0000000000000002E-4</v>
      </c>
      <c r="EH16" s="170" t="s">
        <v>20</v>
      </c>
      <c r="EI16" s="171">
        <v>4.0000000000000002E-4</v>
      </c>
    </row>
    <row r="17" spans="1:139">
      <c r="A17" s="170" t="s">
        <v>21</v>
      </c>
      <c r="B17" s="178">
        <v>99714.709999999992</v>
      </c>
      <c r="C17" s="178">
        <v>7804.4500000000007</v>
      </c>
      <c r="D17" s="178">
        <v>575467.37</v>
      </c>
      <c r="E17" s="178"/>
      <c r="F17" s="178">
        <v>95189.74</v>
      </c>
      <c r="G17" s="178"/>
      <c r="H17" s="178">
        <v>-124.87</v>
      </c>
      <c r="I17" s="178">
        <v>16012.739999999998</v>
      </c>
      <c r="J17" s="178">
        <v>20917.400000000001</v>
      </c>
      <c r="K17" s="178"/>
      <c r="L17" s="178">
        <v>70632.079999999987</v>
      </c>
      <c r="M17" s="178">
        <v>7173.4299999999994</v>
      </c>
      <c r="N17" s="178"/>
      <c r="O17" s="178"/>
      <c r="P17" s="178"/>
      <c r="Q17" s="178">
        <v>4405.2100000000009</v>
      </c>
      <c r="R17" s="178"/>
      <c r="S17" s="178">
        <v>450.09999999999997</v>
      </c>
      <c r="T17" s="178">
        <v>130.07000000000002</v>
      </c>
      <c r="U17" s="178">
        <v>7932.3899999999994</v>
      </c>
      <c r="V17" s="178">
        <v>5431.2899999999991</v>
      </c>
      <c r="W17" s="178">
        <v>3801.8500000000004</v>
      </c>
      <c r="X17" s="178"/>
      <c r="Y17" s="178"/>
      <c r="Z17" s="178">
        <v>3390.8499999999995</v>
      </c>
      <c r="AA17" s="178">
        <v>3579.1400000000008</v>
      </c>
      <c r="AB17" s="178"/>
      <c r="AC17" s="178"/>
      <c r="AD17" s="178"/>
      <c r="AE17" s="178"/>
      <c r="AF17" s="178"/>
      <c r="AG17" s="178"/>
      <c r="AH17" s="178">
        <v>25412.990000000005</v>
      </c>
      <c r="AI17" s="178">
        <v>9166.31</v>
      </c>
      <c r="AJ17" s="178">
        <v>13502.060000000001</v>
      </c>
      <c r="AK17" s="178"/>
      <c r="AL17" s="178"/>
      <c r="AM17" s="178"/>
      <c r="AN17" s="178">
        <v>79.790000000000006</v>
      </c>
      <c r="AO17" s="178">
        <v>388.09999999999997</v>
      </c>
      <c r="AP17" s="178">
        <v>1232.94</v>
      </c>
      <c r="AQ17" s="178">
        <v>271786.49</v>
      </c>
      <c r="AR17" s="178">
        <v>38188.729999999989</v>
      </c>
      <c r="AS17" s="178"/>
      <c r="AT17" s="178">
        <v>5731.2999999999993</v>
      </c>
      <c r="AU17" s="178">
        <v>18835.090000000004</v>
      </c>
      <c r="AV17" s="178">
        <v>5753.99</v>
      </c>
      <c r="AW17" s="178">
        <v>267.47999999999996</v>
      </c>
      <c r="AX17" s="178">
        <v>19268.549999999996</v>
      </c>
      <c r="AY17" s="178"/>
      <c r="AZ17" s="178"/>
      <c r="BA17" s="178">
        <v>26830.99</v>
      </c>
      <c r="BB17" s="178">
        <v>22711.749999999996</v>
      </c>
      <c r="BC17" s="178"/>
      <c r="BD17" s="178">
        <v>23325.239999999994</v>
      </c>
      <c r="BE17" s="178">
        <v>3803.23</v>
      </c>
      <c r="BF17" s="178">
        <v>26110.82</v>
      </c>
      <c r="BG17" s="178">
        <v>0.56000000000000005</v>
      </c>
      <c r="BH17" s="178">
        <v>1590.24</v>
      </c>
      <c r="BI17" s="178">
        <v>30313.549999999996</v>
      </c>
      <c r="BJ17" s="178">
        <v>53002.67</v>
      </c>
      <c r="BK17" s="178">
        <v>33059.920000000006</v>
      </c>
      <c r="BL17" s="178"/>
      <c r="BM17" s="178">
        <v>1552270.74</v>
      </c>
      <c r="BO17" s="170" t="s">
        <v>21</v>
      </c>
      <c r="BP17" s="178">
        <f t="shared" si="4"/>
        <v>1784.8933089999998</v>
      </c>
      <c r="BQ17" s="178">
        <f t="shared" si="0"/>
        <v>35.120024999999998</v>
      </c>
      <c r="BR17" s="178">
        <f t="shared" si="0"/>
        <v>18990.423210000001</v>
      </c>
      <c r="BS17" s="178">
        <f t="shared" si="0"/>
        <v>0</v>
      </c>
      <c r="BT17" s="178">
        <f t="shared" si="0"/>
        <v>4254.9813779999995</v>
      </c>
      <c r="BU17" s="178">
        <f t="shared" si="0"/>
        <v>0</v>
      </c>
      <c r="BV17" s="178">
        <f t="shared" si="0"/>
        <v>-2.2976079999999999</v>
      </c>
      <c r="BW17" s="178">
        <f t="shared" si="0"/>
        <v>48.038219999999995</v>
      </c>
      <c r="BX17" s="178">
        <f t="shared" si="0"/>
        <v>18.825659999999999</v>
      </c>
      <c r="BY17" s="178">
        <f t="shared" si="0"/>
        <v>0</v>
      </c>
      <c r="BZ17" s="178">
        <f t="shared" si="0"/>
        <v>1207.8085679999999</v>
      </c>
      <c r="CA17" s="178">
        <f t="shared" si="0"/>
        <v>20.802946999999996</v>
      </c>
      <c r="CB17" s="178">
        <f t="shared" si="0"/>
        <v>0</v>
      </c>
      <c r="CC17" s="178">
        <f t="shared" si="0"/>
        <v>0</v>
      </c>
      <c r="CD17" s="178">
        <f t="shared" si="0"/>
        <v>0</v>
      </c>
      <c r="CE17" s="178">
        <f t="shared" si="0"/>
        <v>11.013025000000003</v>
      </c>
      <c r="CF17" s="178">
        <f t="shared" si="0"/>
        <v>0</v>
      </c>
      <c r="CG17" s="178">
        <f t="shared" si="1"/>
        <v>7.5166699999999995</v>
      </c>
      <c r="CH17" s="178">
        <f t="shared" si="1"/>
        <v>0.42923100000000008</v>
      </c>
      <c r="CI17" s="178">
        <f t="shared" si="1"/>
        <v>14.278301999999998</v>
      </c>
      <c r="CJ17" s="178">
        <f t="shared" si="1"/>
        <v>91.245671999999985</v>
      </c>
      <c r="CK17" s="178">
        <f t="shared" si="1"/>
        <v>52.085345000000004</v>
      </c>
      <c r="CL17" s="178">
        <f t="shared" si="1"/>
        <v>0</v>
      </c>
      <c r="CM17" s="178">
        <f t="shared" si="1"/>
        <v>0</v>
      </c>
      <c r="CN17" s="178">
        <f t="shared" si="1"/>
        <v>15.597909999999997</v>
      </c>
      <c r="CO17" s="178">
        <f t="shared" si="1"/>
        <v>7.8741080000000023</v>
      </c>
      <c r="CP17" s="178">
        <f t="shared" si="1"/>
        <v>0</v>
      </c>
      <c r="CQ17" s="178">
        <f t="shared" si="1"/>
        <v>0</v>
      </c>
      <c r="CR17" s="178">
        <f t="shared" si="1"/>
        <v>0</v>
      </c>
      <c r="CS17" s="178">
        <f t="shared" si="1"/>
        <v>0</v>
      </c>
      <c r="CT17" s="178">
        <f t="shared" si="1"/>
        <v>0</v>
      </c>
      <c r="CU17" s="178">
        <f t="shared" si="1"/>
        <v>0</v>
      </c>
      <c r="CV17" s="178">
        <f t="shared" si="1"/>
        <v>167.72573400000005</v>
      </c>
      <c r="CW17" s="178">
        <f t="shared" si="2"/>
        <v>52.247966999999996</v>
      </c>
      <c r="CX17" s="178">
        <f t="shared" si="2"/>
        <v>238.98646200000002</v>
      </c>
      <c r="CY17" s="178">
        <f t="shared" si="2"/>
        <v>0</v>
      </c>
      <c r="CZ17" s="178">
        <f t="shared" si="2"/>
        <v>0</v>
      </c>
      <c r="DA17" s="178">
        <f t="shared" si="2"/>
        <v>0</v>
      </c>
      <c r="DB17" s="178">
        <f t="shared" si="2"/>
        <v>2.3298680000000003</v>
      </c>
      <c r="DC17" s="178">
        <f t="shared" si="2"/>
        <v>19.637859999999996</v>
      </c>
      <c r="DD17" s="178">
        <f t="shared" si="2"/>
        <v>25.028682</v>
      </c>
      <c r="DE17" s="178">
        <f t="shared" si="2"/>
        <v>5299.8365549999999</v>
      </c>
      <c r="DF17" s="178">
        <f t="shared" si="2"/>
        <v>156.57379299999997</v>
      </c>
      <c r="DG17" s="178">
        <f t="shared" si="2"/>
        <v>0</v>
      </c>
      <c r="DH17" s="178">
        <f t="shared" si="2"/>
        <v>80.811329999999984</v>
      </c>
      <c r="DI17" s="178">
        <f t="shared" si="2"/>
        <v>79.107378000000011</v>
      </c>
      <c r="DJ17" s="178">
        <f t="shared" si="2"/>
        <v>374.58474899999999</v>
      </c>
      <c r="DK17" s="178">
        <f t="shared" si="2"/>
        <v>7.1952119999999988</v>
      </c>
      <c r="DL17" s="178">
        <f t="shared" si="2"/>
        <v>88.635329999999982</v>
      </c>
      <c r="DM17" s="178">
        <f t="shared" si="3"/>
        <v>0</v>
      </c>
      <c r="DN17" s="178">
        <f t="shared" si="3"/>
        <v>0</v>
      </c>
      <c r="DO17" s="178">
        <f t="shared" si="3"/>
        <v>346.11977100000001</v>
      </c>
      <c r="DP17" s="178">
        <f t="shared" si="3"/>
        <v>240.74454999999998</v>
      </c>
      <c r="DQ17" s="178">
        <f t="shared" si="3"/>
        <v>0</v>
      </c>
      <c r="DR17" s="178">
        <f t="shared" si="3"/>
        <v>363.87374399999987</v>
      </c>
      <c r="DS17" s="178">
        <f t="shared" si="3"/>
        <v>4.9441990000000002</v>
      </c>
      <c r="DT17" s="178">
        <f t="shared" si="3"/>
        <v>101.83219799999999</v>
      </c>
      <c r="DU17" s="178">
        <f t="shared" si="3"/>
        <v>5.6000000000000006E-4</v>
      </c>
      <c r="DV17" s="178">
        <f t="shared" si="3"/>
        <v>15.425328</v>
      </c>
      <c r="DW17" s="178">
        <f t="shared" si="3"/>
        <v>54.564389999999989</v>
      </c>
      <c r="DX17" s="178">
        <f t="shared" si="3"/>
        <v>180.20907799999998</v>
      </c>
      <c r="DY17" s="178">
        <f t="shared" si="3"/>
        <v>49.589880000000008</v>
      </c>
      <c r="DZ17" s="178">
        <f t="shared" si="3"/>
        <v>0</v>
      </c>
      <c r="EA17" s="179">
        <f t="shared" si="5"/>
        <v>34508.640589999981</v>
      </c>
      <c r="EB17" s="180">
        <f t="shared" si="6"/>
        <v>1.0277521906943263E-2</v>
      </c>
      <c r="EC17" s="171">
        <f t="shared" si="7"/>
        <v>8.5025938736141612E-3</v>
      </c>
      <c r="EF17" s="172">
        <f>ROUND(SUM(EC17:EE17),4)</f>
        <v>8.5000000000000006E-3</v>
      </c>
      <c r="EH17" s="170" t="s">
        <v>21</v>
      </c>
      <c r="EI17" s="171">
        <v>8.5000000000000006E-3</v>
      </c>
    </row>
    <row r="18" spans="1:139">
      <c r="A18" s="170" t="s">
        <v>22</v>
      </c>
      <c r="B18" s="178">
        <v>753649.48999999987</v>
      </c>
      <c r="C18" s="178">
        <v>380351.41000000003</v>
      </c>
      <c r="D18" s="178">
        <v>2109161.5100000002</v>
      </c>
      <c r="E18" s="178">
        <v>204600.9</v>
      </c>
      <c r="F18" s="178">
        <v>1212038.22</v>
      </c>
      <c r="G18" s="178"/>
      <c r="H18" s="178">
        <v>-1532.8799999999999</v>
      </c>
      <c r="I18" s="178">
        <v>225143.29999999996</v>
      </c>
      <c r="J18" s="178">
        <v>252788.21</v>
      </c>
      <c r="K18" s="178"/>
      <c r="L18" s="178">
        <v>1038119.84</v>
      </c>
      <c r="M18" s="178">
        <v>244837.68</v>
      </c>
      <c r="N18" s="178"/>
      <c r="O18" s="178">
        <v>14228.3</v>
      </c>
      <c r="P18" s="178"/>
      <c r="Q18" s="178">
        <v>567290.61999999988</v>
      </c>
      <c r="R18" s="178"/>
      <c r="S18" s="178">
        <v>5473.72</v>
      </c>
      <c r="T18" s="178">
        <v>21200.980000000003</v>
      </c>
      <c r="U18" s="178">
        <v>1361811.5299999998</v>
      </c>
      <c r="V18" s="178">
        <v>947241.79999999981</v>
      </c>
      <c r="W18" s="178">
        <v>661582.25</v>
      </c>
      <c r="X18" s="178"/>
      <c r="Y18" s="178"/>
      <c r="Z18" s="178">
        <v>33522.379999999997</v>
      </c>
      <c r="AA18" s="178">
        <v>78857.59</v>
      </c>
      <c r="AB18" s="178"/>
      <c r="AC18" s="178"/>
      <c r="AD18" s="178">
        <v>41490.400000000001</v>
      </c>
      <c r="AE18" s="178">
        <v>587599.75999999989</v>
      </c>
      <c r="AF18" s="178"/>
      <c r="AG18" s="178">
        <v>312.33</v>
      </c>
      <c r="AH18" s="178">
        <v>309184.17000000004</v>
      </c>
      <c r="AI18" s="178">
        <v>127009.79999999999</v>
      </c>
      <c r="AJ18" s="178">
        <v>165086.63999999998</v>
      </c>
      <c r="AK18" s="178"/>
      <c r="AL18" s="178"/>
      <c r="AM18" s="178"/>
      <c r="AN18" s="178">
        <v>13183.050000000001</v>
      </c>
      <c r="AO18" s="178">
        <v>60255.729999999996</v>
      </c>
      <c r="AP18" s="178">
        <v>15575.55</v>
      </c>
      <c r="AQ18" s="178">
        <v>256050.67</v>
      </c>
      <c r="AR18" s="178">
        <v>462020.93</v>
      </c>
      <c r="AS18" s="178">
        <v>73847.889999999985</v>
      </c>
      <c r="AT18" s="178">
        <v>506900.31</v>
      </c>
      <c r="AU18" s="178">
        <v>690468.22</v>
      </c>
      <c r="AV18" s="178">
        <v>1297522.3899999999</v>
      </c>
      <c r="AW18" s="178">
        <v>3329.42</v>
      </c>
      <c r="AX18" s="178">
        <v>10637.740000000002</v>
      </c>
      <c r="AY18" s="178"/>
      <c r="AZ18" s="178"/>
      <c r="BA18" s="178">
        <v>323655.19999999995</v>
      </c>
      <c r="BB18" s="178">
        <v>327962.83000000007</v>
      </c>
      <c r="BC18" s="178"/>
      <c r="BD18" s="178">
        <v>281702.82000000007</v>
      </c>
      <c r="BE18" s="178">
        <v>1124303.0999999996</v>
      </c>
      <c r="BF18" s="178">
        <v>315383.53000000009</v>
      </c>
      <c r="BG18" s="178">
        <v>-1655.0999999999985</v>
      </c>
      <c r="BH18" s="178">
        <v>268718.55999999994</v>
      </c>
      <c r="BI18" s="178">
        <v>393149.20999999996</v>
      </c>
      <c r="BJ18" s="178">
        <v>958846.10000000009</v>
      </c>
      <c r="BK18" s="178">
        <v>434178.63000000006</v>
      </c>
      <c r="BL18" s="178">
        <v>68827.56</v>
      </c>
      <c r="BM18" s="178">
        <v>19225914.290000003</v>
      </c>
      <c r="BO18" s="170" t="s">
        <v>22</v>
      </c>
      <c r="BP18" s="178">
        <f t="shared" si="4"/>
        <v>13490.325870999997</v>
      </c>
      <c r="BQ18" s="178">
        <f t="shared" si="0"/>
        <v>1711.5813450000001</v>
      </c>
      <c r="BR18" s="178">
        <f t="shared" si="0"/>
        <v>69602.329830000017</v>
      </c>
      <c r="BS18" s="178">
        <f t="shared" si="0"/>
        <v>818.40359999999998</v>
      </c>
      <c r="BT18" s="178">
        <f t="shared" si="0"/>
        <v>54178.108433999994</v>
      </c>
      <c r="BU18" s="178">
        <f t="shared" si="0"/>
        <v>0</v>
      </c>
      <c r="BV18" s="178">
        <f t="shared" si="0"/>
        <v>-28.204991999999997</v>
      </c>
      <c r="BW18" s="178">
        <f t="shared" si="0"/>
        <v>675.42989999999986</v>
      </c>
      <c r="BX18" s="178">
        <f t="shared" si="0"/>
        <v>227.509389</v>
      </c>
      <c r="BY18" s="178">
        <f t="shared" si="0"/>
        <v>0</v>
      </c>
      <c r="BZ18" s="178">
        <f t="shared" si="0"/>
        <v>17751.849264</v>
      </c>
      <c r="CA18" s="178">
        <f t="shared" si="0"/>
        <v>710.02927199999988</v>
      </c>
      <c r="CB18" s="178">
        <f t="shared" si="0"/>
        <v>0</v>
      </c>
      <c r="CC18" s="178">
        <f t="shared" si="0"/>
        <v>52.644709999999996</v>
      </c>
      <c r="CD18" s="178">
        <f t="shared" si="0"/>
        <v>0</v>
      </c>
      <c r="CE18" s="178">
        <f t="shared" si="0"/>
        <v>1418.2265499999996</v>
      </c>
      <c r="CF18" s="178">
        <f t="shared" si="0"/>
        <v>0</v>
      </c>
      <c r="CG18" s="178">
        <f t="shared" si="1"/>
        <v>91.411124000000001</v>
      </c>
      <c r="CH18" s="178">
        <f t="shared" si="1"/>
        <v>69.963234000000014</v>
      </c>
      <c r="CI18" s="178">
        <f t="shared" si="1"/>
        <v>2451.2607539999995</v>
      </c>
      <c r="CJ18" s="178">
        <f t="shared" si="1"/>
        <v>15913.662239999996</v>
      </c>
      <c r="CK18" s="178">
        <f t="shared" si="1"/>
        <v>9063.6768250000005</v>
      </c>
      <c r="CL18" s="178">
        <f t="shared" si="1"/>
        <v>0</v>
      </c>
      <c r="CM18" s="178">
        <f t="shared" si="1"/>
        <v>0</v>
      </c>
      <c r="CN18" s="178">
        <f t="shared" si="1"/>
        <v>154.20294799999999</v>
      </c>
      <c r="CO18" s="178">
        <f t="shared" si="1"/>
        <v>173.48669799999999</v>
      </c>
      <c r="CP18" s="178">
        <f t="shared" si="1"/>
        <v>0</v>
      </c>
      <c r="CQ18" s="178">
        <f t="shared" si="1"/>
        <v>0</v>
      </c>
      <c r="CR18" s="178">
        <f t="shared" si="1"/>
        <v>908.63976000000002</v>
      </c>
      <c r="CS18" s="178">
        <f t="shared" si="1"/>
        <v>528.8397839999999</v>
      </c>
      <c r="CT18" s="178">
        <f t="shared" si="1"/>
        <v>0</v>
      </c>
      <c r="CU18" s="178">
        <f t="shared" si="1"/>
        <v>0.156165</v>
      </c>
      <c r="CV18" s="178">
        <f t="shared" si="1"/>
        <v>2040.6155220000003</v>
      </c>
      <c r="CW18" s="178">
        <f t="shared" si="2"/>
        <v>723.95585999999992</v>
      </c>
      <c r="CX18" s="178">
        <f t="shared" si="2"/>
        <v>2922.0335279999999</v>
      </c>
      <c r="CY18" s="178">
        <f t="shared" si="2"/>
        <v>0</v>
      </c>
      <c r="CZ18" s="178">
        <f t="shared" si="2"/>
        <v>0</v>
      </c>
      <c r="DA18" s="178">
        <f t="shared" si="2"/>
        <v>0</v>
      </c>
      <c r="DB18" s="178">
        <f t="shared" si="2"/>
        <v>384.94506000000001</v>
      </c>
      <c r="DC18" s="178">
        <f t="shared" si="2"/>
        <v>3048.9399379999995</v>
      </c>
      <c r="DD18" s="178">
        <f t="shared" si="2"/>
        <v>316.18366499999996</v>
      </c>
      <c r="DE18" s="178">
        <f t="shared" si="2"/>
        <v>4992.9880650000005</v>
      </c>
      <c r="DF18" s="178">
        <f t="shared" si="2"/>
        <v>1894.2858130000002</v>
      </c>
      <c r="DG18" s="178">
        <f t="shared" si="2"/>
        <v>339.70029399999993</v>
      </c>
      <c r="DH18" s="178">
        <f t="shared" si="2"/>
        <v>7147.294371</v>
      </c>
      <c r="DI18" s="178">
        <f t="shared" si="2"/>
        <v>2899.9665239999995</v>
      </c>
      <c r="DJ18" s="178">
        <f t="shared" si="2"/>
        <v>84468.707588999998</v>
      </c>
      <c r="DK18" s="178">
        <f t="shared" si="2"/>
        <v>89.561397999999997</v>
      </c>
      <c r="DL18" s="178">
        <f t="shared" si="2"/>
        <v>48.93360400000001</v>
      </c>
      <c r="DM18" s="178">
        <f t="shared" si="3"/>
        <v>0</v>
      </c>
      <c r="DN18" s="178">
        <f t="shared" si="3"/>
        <v>0</v>
      </c>
      <c r="DO18" s="178">
        <f t="shared" si="3"/>
        <v>4175.1520799999998</v>
      </c>
      <c r="DP18" s="178">
        <f t="shared" si="3"/>
        <v>3476.4059980000006</v>
      </c>
      <c r="DQ18" s="178">
        <f t="shared" si="3"/>
        <v>0</v>
      </c>
      <c r="DR18" s="178">
        <f t="shared" si="3"/>
        <v>4394.5639920000012</v>
      </c>
      <c r="DS18" s="178">
        <f t="shared" si="3"/>
        <v>1461.5940299999995</v>
      </c>
      <c r="DT18" s="178">
        <f t="shared" si="3"/>
        <v>1229.9957670000003</v>
      </c>
      <c r="DU18" s="178">
        <f t="shared" si="3"/>
        <v>-1.6550999999999987</v>
      </c>
      <c r="DV18" s="178">
        <f t="shared" si="3"/>
        <v>2606.5700319999996</v>
      </c>
      <c r="DW18" s="178">
        <f t="shared" si="3"/>
        <v>707.66857799999991</v>
      </c>
      <c r="DX18" s="178">
        <f t="shared" si="3"/>
        <v>3260.07674</v>
      </c>
      <c r="DY18" s="178">
        <f t="shared" si="3"/>
        <v>651.26794500000005</v>
      </c>
      <c r="DZ18" s="178">
        <f t="shared" si="3"/>
        <v>240.89645999999999</v>
      </c>
      <c r="EA18" s="179">
        <f t="shared" si="5"/>
        <v>323484.18045800005</v>
      </c>
      <c r="EB18" s="180">
        <f t="shared" si="6"/>
        <v>9.6341545026554898E-2</v>
      </c>
      <c r="EC18" s="171">
        <f t="shared" si="7"/>
        <v>7.9703360200468865E-2</v>
      </c>
      <c r="EF18" s="172">
        <f t="shared" si="8"/>
        <v>7.9699999999999993E-2</v>
      </c>
      <c r="EH18" s="170" t="s">
        <v>22</v>
      </c>
      <c r="EI18" s="171">
        <f>0.0797+0.0115+0.004</f>
        <v>9.5199999999999993E-2</v>
      </c>
    </row>
    <row r="19" spans="1:139">
      <c r="A19" s="170" t="s">
        <v>23</v>
      </c>
      <c r="B19" s="178">
        <v>17569.490000000002</v>
      </c>
      <c r="C19" s="178">
        <v>5062.53</v>
      </c>
      <c r="D19" s="178">
        <v>173503.79000000004</v>
      </c>
      <c r="E19" s="178"/>
      <c r="F19" s="178">
        <v>34916.92</v>
      </c>
      <c r="G19" s="178"/>
      <c r="H19" s="178">
        <v>-19.420000000000002</v>
      </c>
      <c r="I19" s="178">
        <v>3210.0200000000004</v>
      </c>
      <c r="J19" s="178">
        <v>4154.3700000000008</v>
      </c>
      <c r="K19" s="178"/>
      <c r="L19" s="178">
        <v>14024.2</v>
      </c>
      <c r="M19" s="178">
        <v>3430.0200000000004</v>
      </c>
      <c r="N19" s="178"/>
      <c r="O19" s="178"/>
      <c r="P19" s="178"/>
      <c r="Q19" s="178">
        <v>985.69</v>
      </c>
      <c r="R19" s="178"/>
      <c r="S19" s="178">
        <v>97.18</v>
      </c>
      <c r="T19" s="178">
        <v>27.8</v>
      </c>
      <c r="U19" s="178">
        <v>1806.8</v>
      </c>
      <c r="V19" s="178">
        <v>1239.54</v>
      </c>
      <c r="W19" s="178">
        <v>854.59999999999991</v>
      </c>
      <c r="X19" s="178"/>
      <c r="Y19" s="178"/>
      <c r="Z19" s="178">
        <v>991.42000000000007</v>
      </c>
      <c r="AA19" s="178">
        <v>8109.4599999999982</v>
      </c>
      <c r="AB19" s="178"/>
      <c r="AC19" s="178"/>
      <c r="AD19" s="178"/>
      <c r="AE19" s="178"/>
      <c r="AF19" s="178"/>
      <c r="AG19" s="178"/>
      <c r="AH19" s="178">
        <v>5481.49</v>
      </c>
      <c r="AI19" s="178">
        <v>1847.1</v>
      </c>
      <c r="AJ19" s="178">
        <v>2436.1700000000005</v>
      </c>
      <c r="AK19" s="178"/>
      <c r="AL19" s="178"/>
      <c r="AM19" s="178"/>
      <c r="AN19" s="178">
        <v>187.8</v>
      </c>
      <c r="AO19" s="178">
        <v>651.7399999999999</v>
      </c>
      <c r="AP19" s="178">
        <v>226.73999999999998</v>
      </c>
      <c r="AQ19" s="178">
        <v>47876.87</v>
      </c>
      <c r="AR19" s="178">
        <v>7508.58</v>
      </c>
      <c r="AS19" s="178"/>
      <c r="AT19" s="178">
        <v>6209.2600000000011</v>
      </c>
      <c r="AU19" s="178">
        <v>3351.02</v>
      </c>
      <c r="AV19" s="178">
        <v>1246.04</v>
      </c>
      <c r="AW19" s="178">
        <v>41.75</v>
      </c>
      <c r="AX19" s="178">
        <v>199.51</v>
      </c>
      <c r="AY19" s="178"/>
      <c r="AZ19" s="178"/>
      <c r="BA19" s="178">
        <v>5732.23</v>
      </c>
      <c r="BB19" s="178">
        <v>5472.7699999999986</v>
      </c>
      <c r="BC19" s="178"/>
      <c r="BD19" s="178">
        <v>4624.9000000000005</v>
      </c>
      <c r="BE19" s="178">
        <v>765.49999999999989</v>
      </c>
      <c r="BF19" s="178">
        <v>5191.2299999999996</v>
      </c>
      <c r="BG19" s="178">
        <v>-12.469999999999999</v>
      </c>
      <c r="BH19" s="178">
        <v>352.98</v>
      </c>
      <c r="BI19" s="178">
        <v>5533.1600000000008</v>
      </c>
      <c r="BJ19" s="178">
        <v>11307.659999999996</v>
      </c>
      <c r="BK19" s="178">
        <v>7100.829999999999</v>
      </c>
      <c r="BL19" s="178"/>
      <c r="BM19" s="178">
        <v>393297.26999999996</v>
      </c>
      <c r="BO19" s="170" t="s">
        <v>23</v>
      </c>
      <c r="BP19" s="178">
        <f t="shared" si="4"/>
        <v>314.49387100000001</v>
      </c>
      <c r="BQ19" s="178">
        <f t="shared" si="0"/>
        <v>22.781384999999997</v>
      </c>
      <c r="BR19" s="178">
        <f t="shared" si="0"/>
        <v>5725.6250700000019</v>
      </c>
      <c r="BS19" s="178">
        <f t="shared" si="0"/>
        <v>0</v>
      </c>
      <c r="BT19" s="178">
        <f t="shared" si="0"/>
        <v>1560.7863239999997</v>
      </c>
      <c r="BU19" s="178">
        <f t="shared" si="0"/>
        <v>0</v>
      </c>
      <c r="BV19" s="178">
        <f t="shared" si="0"/>
        <v>-0.35732800000000003</v>
      </c>
      <c r="BW19" s="178">
        <f t="shared" si="0"/>
        <v>9.6300600000000021</v>
      </c>
      <c r="BX19" s="178">
        <f t="shared" si="0"/>
        <v>3.7389330000000007</v>
      </c>
      <c r="BY19" s="178">
        <f t="shared" si="0"/>
        <v>0</v>
      </c>
      <c r="BZ19" s="178">
        <f t="shared" si="0"/>
        <v>239.81382000000002</v>
      </c>
      <c r="CA19" s="178">
        <f t="shared" si="0"/>
        <v>9.9470580000000002</v>
      </c>
      <c r="CB19" s="178">
        <f t="shared" si="0"/>
        <v>0</v>
      </c>
      <c r="CC19" s="178">
        <f t="shared" si="0"/>
        <v>0</v>
      </c>
      <c r="CD19" s="178">
        <f t="shared" si="0"/>
        <v>0</v>
      </c>
      <c r="CE19" s="178">
        <f t="shared" si="0"/>
        <v>2.4642250000000003</v>
      </c>
      <c r="CF19" s="178">
        <f t="shared" si="0"/>
        <v>0</v>
      </c>
      <c r="CG19" s="178">
        <f t="shared" si="1"/>
        <v>1.6229060000000002</v>
      </c>
      <c r="CH19" s="178">
        <f t="shared" si="1"/>
        <v>9.1740000000000002E-2</v>
      </c>
      <c r="CI19" s="178">
        <f t="shared" si="1"/>
        <v>3.25224</v>
      </c>
      <c r="CJ19" s="178">
        <f t="shared" si="1"/>
        <v>20.824271999999997</v>
      </c>
      <c r="CK19" s="178">
        <f t="shared" si="1"/>
        <v>11.708019999999999</v>
      </c>
      <c r="CL19" s="178">
        <f t="shared" si="1"/>
        <v>0</v>
      </c>
      <c r="CM19" s="178">
        <f t="shared" si="1"/>
        <v>0</v>
      </c>
      <c r="CN19" s="178">
        <f t="shared" si="1"/>
        <v>4.5605320000000003</v>
      </c>
      <c r="CO19" s="178">
        <f t="shared" si="1"/>
        <v>17.840811999999996</v>
      </c>
      <c r="CP19" s="178">
        <f t="shared" si="1"/>
        <v>0</v>
      </c>
      <c r="CQ19" s="178">
        <f t="shared" si="1"/>
        <v>0</v>
      </c>
      <c r="CR19" s="178">
        <f t="shared" si="1"/>
        <v>0</v>
      </c>
      <c r="CS19" s="178">
        <f t="shared" si="1"/>
        <v>0</v>
      </c>
      <c r="CT19" s="178">
        <f t="shared" si="1"/>
        <v>0</v>
      </c>
      <c r="CU19" s="178">
        <f t="shared" si="1"/>
        <v>0</v>
      </c>
      <c r="CV19" s="178">
        <f t="shared" si="1"/>
        <v>36.177833999999997</v>
      </c>
      <c r="CW19" s="178">
        <f t="shared" si="2"/>
        <v>10.52847</v>
      </c>
      <c r="CX19" s="178">
        <f t="shared" si="2"/>
        <v>43.12020900000001</v>
      </c>
      <c r="CY19" s="178">
        <f t="shared" si="2"/>
        <v>0</v>
      </c>
      <c r="CZ19" s="178">
        <f t="shared" si="2"/>
        <v>0</v>
      </c>
      <c r="DA19" s="178">
        <f t="shared" si="2"/>
        <v>0</v>
      </c>
      <c r="DB19" s="178">
        <f t="shared" si="2"/>
        <v>5.4837600000000002</v>
      </c>
      <c r="DC19" s="178">
        <f t="shared" si="2"/>
        <v>32.978043999999997</v>
      </c>
      <c r="DD19" s="178">
        <f t="shared" si="2"/>
        <v>4.6028219999999989</v>
      </c>
      <c r="DE19" s="178">
        <f t="shared" si="2"/>
        <v>933.59896500000002</v>
      </c>
      <c r="DF19" s="178">
        <f t="shared" si="2"/>
        <v>30.785178000000002</v>
      </c>
      <c r="DG19" s="178">
        <f t="shared" si="2"/>
        <v>0</v>
      </c>
      <c r="DH19" s="178">
        <f t="shared" si="2"/>
        <v>87.550566000000018</v>
      </c>
      <c r="DI19" s="178">
        <f t="shared" si="2"/>
        <v>14.074283999999999</v>
      </c>
      <c r="DJ19" s="178">
        <f t="shared" si="2"/>
        <v>81.117204000000001</v>
      </c>
      <c r="DK19" s="178">
        <f t="shared" si="2"/>
        <v>1.123075</v>
      </c>
      <c r="DL19" s="178">
        <f t="shared" si="2"/>
        <v>0.91774599999999995</v>
      </c>
      <c r="DM19" s="178">
        <f t="shared" si="3"/>
        <v>0</v>
      </c>
      <c r="DN19" s="178">
        <f t="shared" si="3"/>
        <v>0</v>
      </c>
      <c r="DO19" s="178">
        <f t="shared" si="3"/>
        <v>73.945766999999989</v>
      </c>
      <c r="DP19" s="178">
        <f t="shared" si="3"/>
        <v>58.011361999999984</v>
      </c>
      <c r="DQ19" s="178">
        <f t="shared" si="3"/>
        <v>0</v>
      </c>
      <c r="DR19" s="178">
        <f t="shared" si="3"/>
        <v>72.148440000000008</v>
      </c>
      <c r="DS19" s="178">
        <f t="shared" si="3"/>
        <v>0.99514999999999976</v>
      </c>
      <c r="DT19" s="178">
        <f t="shared" si="3"/>
        <v>20.245796999999996</v>
      </c>
      <c r="DU19" s="178">
        <f t="shared" si="3"/>
        <v>-1.2469999999999998E-2</v>
      </c>
      <c r="DV19" s="178">
        <f t="shared" si="3"/>
        <v>3.4239060000000001</v>
      </c>
      <c r="DW19" s="178">
        <f t="shared" si="3"/>
        <v>9.9596880000000017</v>
      </c>
      <c r="DX19" s="178">
        <f t="shared" si="3"/>
        <v>38.446043999999986</v>
      </c>
      <c r="DY19" s="178">
        <f t="shared" si="3"/>
        <v>10.651244999999999</v>
      </c>
      <c r="DZ19" s="178">
        <f t="shared" si="3"/>
        <v>0</v>
      </c>
      <c r="EA19" s="179">
        <f t="shared" si="5"/>
        <v>9518.6970259999998</v>
      </c>
      <c r="EB19" s="180">
        <f t="shared" si="6"/>
        <v>2.8349020864826464E-3</v>
      </c>
      <c r="EC19" s="171">
        <f t="shared" si="7"/>
        <v>2.3453144961470933E-3</v>
      </c>
      <c r="EF19" s="172">
        <f t="shared" si="8"/>
        <v>2.3E-3</v>
      </c>
      <c r="EH19" s="170" t="s">
        <v>23</v>
      </c>
      <c r="EI19" s="171">
        <v>2.3E-3</v>
      </c>
    </row>
    <row r="20" spans="1:139">
      <c r="A20" s="170" t="s">
        <v>24</v>
      </c>
      <c r="B20" s="178">
        <v>2</v>
      </c>
      <c r="C20" s="178">
        <v>3.3199999999999994</v>
      </c>
      <c r="D20" s="178">
        <v>29.78</v>
      </c>
      <c r="E20" s="178"/>
      <c r="F20" s="178">
        <v>2283.21</v>
      </c>
      <c r="G20" s="178"/>
      <c r="H20" s="178"/>
      <c r="I20" s="178"/>
      <c r="J20" s="178"/>
      <c r="K20" s="178"/>
      <c r="L20" s="178">
        <v>3.6999999999999997</v>
      </c>
      <c r="M20" s="178">
        <v>4.2699999999999996</v>
      </c>
      <c r="N20" s="178"/>
      <c r="O20" s="178"/>
      <c r="P20" s="178"/>
      <c r="Q20" s="178">
        <v>15.850000000000001</v>
      </c>
      <c r="R20" s="178"/>
      <c r="S20" s="178"/>
      <c r="T20" s="178">
        <v>0.81</v>
      </c>
      <c r="U20" s="178">
        <v>44.519999999999996</v>
      </c>
      <c r="V20" s="178">
        <v>29.650000000000006</v>
      </c>
      <c r="W20" s="178">
        <v>21.610000000000003</v>
      </c>
      <c r="X20" s="178"/>
      <c r="Y20" s="178"/>
      <c r="Z20" s="178">
        <v>15.120000000000001</v>
      </c>
      <c r="AA20" s="178"/>
      <c r="AB20" s="178"/>
      <c r="AC20" s="178"/>
      <c r="AD20" s="178"/>
      <c r="AE20" s="178"/>
      <c r="AF20" s="178"/>
      <c r="AG20" s="178"/>
      <c r="AH20" s="178">
        <v>39.39</v>
      </c>
      <c r="AI20" s="178">
        <v>21.21</v>
      </c>
      <c r="AJ20" s="178"/>
      <c r="AK20" s="178"/>
      <c r="AL20" s="178"/>
      <c r="AM20" s="178"/>
      <c r="AN20" s="178">
        <v>0.42000000000000004</v>
      </c>
      <c r="AO20" s="178">
        <v>1.4</v>
      </c>
      <c r="AP20" s="178">
        <v>37.22</v>
      </c>
      <c r="AQ20" s="178">
        <v>13289.44</v>
      </c>
      <c r="AR20" s="178"/>
      <c r="AS20" s="178"/>
      <c r="AT20" s="178">
        <v>10.62</v>
      </c>
      <c r="AU20" s="178">
        <v>33.340000000000003</v>
      </c>
      <c r="AV20" s="178">
        <v>16.229999999999997</v>
      </c>
      <c r="AW20" s="178"/>
      <c r="AX20" s="178"/>
      <c r="AY20" s="178"/>
      <c r="AZ20" s="178"/>
      <c r="BA20" s="178">
        <v>0.14000000000000001</v>
      </c>
      <c r="BB20" s="178">
        <v>0.11</v>
      </c>
      <c r="BC20" s="178"/>
      <c r="BD20" s="178"/>
      <c r="BE20" s="178"/>
      <c r="BF20" s="178"/>
      <c r="BG20" s="178"/>
      <c r="BH20" s="178">
        <v>9.2099999999999991</v>
      </c>
      <c r="BI20" s="178">
        <v>4.7</v>
      </c>
      <c r="BJ20" s="178">
        <v>2.0099999999999998</v>
      </c>
      <c r="BK20" s="178">
        <v>9.33</v>
      </c>
      <c r="BL20" s="178"/>
      <c r="BM20" s="178">
        <v>15928.61</v>
      </c>
      <c r="BO20" s="170" t="s">
        <v>24</v>
      </c>
      <c r="BP20" s="178">
        <f t="shared" si="4"/>
        <v>3.5799999999999998E-2</v>
      </c>
      <c r="BQ20" s="178">
        <f t="shared" si="0"/>
        <v>1.4939999999999997E-2</v>
      </c>
      <c r="BR20" s="178">
        <f t="shared" si="0"/>
        <v>0.98274000000000006</v>
      </c>
      <c r="BS20" s="178">
        <f t="shared" si="0"/>
        <v>0</v>
      </c>
      <c r="BT20" s="178">
        <f t="shared" si="0"/>
        <v>102.05948699999999</v>
      </c>
      <c r="BU20" s="178">
        <f t="shared" si="0"/>
        <v>0</v>
      </c>
      <c r="BV20" s="178">
        <f t="shared" si="0"/>
        <v>0</v>
      </c>
      <c r="BW20" s="178">
        <f t="shared" si="0"/>
        <v>0</v>
      </c>
      <c r="BX20" s="178">
        <f t="shared" si="0"/>
        <v>0</v>
      </c>
      <c r="BY20" s="178">
        <f t="shared" si="0"/>
        <v>0</v>
      </c>
      <c r="BZ20" s="178">
        <f t="shared" si="0"/>
        <v>6.3269999999999993E-2</v>
      </c>
      <c r="CA20" s="178">
        <f t="shared" si="0"/>
        <v>1.2382999999999998E-2</v>
      </c>
      <c r="CB20" s="178">
        <f t="shared" si="0"/>
        <v>0</v>
      </c>
      <c r="CC20" s="178">
        <f t="shared" si="0"/>
        <v>0</v>
      </c>
      <c r="CD20" s="178">
        <f t="shared" si="0"/>
        <v>0</v>
      </c>
      <c r="CE20" s="178">
        <f t="shared" si="0"/>
        <v>3.9625000000000007E-2</v>
      </c>
      <c r="CF20" s="178">
        <f t="shared" si="0"/>
        <v>0</v>
      </c>
      <c r="CG20" s="178">
        <f t="shared" si="1"/>
        <v>0</v>
      </c>
      <c r="CH20" s="178">
        <f t="shared" si="1"/>
        <v>2.673E-3</v>
      </c>
      <c r="CI20" s="178">
        <f t="shared" si="1"/>
        <v>8.0135999999999985E-2</v>
      </c>
      <c r="CJ20" s="178">
        <f t="shared" si="1"/>
        <v>0.49812000000000006</v>
      </c>
      <c r="CK20" s="178">
        <f t="shared" si="1"/>
        <v>0.29605700000000007</v>
      </c>
      <c r="CL20" s="178">
        <f t="shared" si="1"/>
        <v>0</v>
      </c>
      <c r="CM20" s="178">
        <f t="shared" si="1"/>
        <v>0</v>
      </c>
      <c r="CN20" s="178">
        <f t="shared" si="1"/>
        <v>6.9552000000000003E-2</v>
      </c>
      <c r="CO20" s="178">
        <f t="shared" si="1"/>
        <v>0</v>
      </c>
      <c r="CP20" s="178">
        <f t="shared" si="1"/>
        <v>0</v>
      </c>
      <c r="CQ20" s="178">
        <f t="shared" si="1"/>
        <v>0</v>
      </c>
      <c r="CR20" s="178">
        <f t="shared" si="1"/>
        <v>0</v>
      </c>
      <c r="CS20" s="178">
        <f t="shared" si="1"/>
        <v>0</v>
      </c>
      <c r="CT20" s="178">
        <f t="shared" si="1"/>
        <v>0</v>
      </c>
      <c r="CU20" s="178">
        <f t="shared" si="1"/>
        <v>0</v>
      </c>
      <c r="CV20" s="178">
        <f t="shared" ref="CV20:DK32" si="9">+AH20*CV$3</f>
        <v>0.25997399999999998</v>
      </c>
      <c r="CW20" s="178">
        <f t="shared" si="2"/>
        <v>0.120897</v>
      </c>
      <c r="CX20" s="178">
        <f t="shared" si="2"/>
        <v>0</v>
      </c>
      <c r="CY20" s="178">
        <f t="shared" si="2"/>
        <v>0</v>
      </c>
      <c r="CZ20" s="178">
        <f t="shared" si="2"/>
        <v>0</v>
      </c>
      <c r="DA20" s="178">
        <f t="shared" si="2"/>
        <v>0</v>
      </c>
      <c r="DB20" s="178">
        <f t="shared" si="2"/>
        <v>1.2264000000000001E-2</v>
      </c>
      <c r="DC20" s="178">
        <f t="shared" si="2"/>
        <v>7.084E-2</v>
      </c>
      <c r="DD20" s="178">
        <f t="shared" si="2"/>
        <v>0.75556599999999996</v>
      </c>
      <c r="DE20" s="178">
        <f t="shared" si="2"/>
        <v>259.14408000000003</v>
      </c>
      <c r="DF20" s="178">
        <f t="shared" si="2"/>
        <v>0</v>
      </c>
      <c r="DG20" s="178">
        <f t="shared" si="2"/>
        <v>0</v>
      </c>
      <c r="DH20" s="178">
        <f t="shared" si="2"/>
        <v>0.14974199999999999</v>
      </c>
      <c r="DI20" s="178">
        <f t="shared" si="2"/>
        <v>0.14002800000000001</v>
      </c>
      <c r="DJ20" s="178">
        <f t="shared" si="2"/>
        <v>1.056573</v>
      </c>
      <c r="DK20" s="178">
        <f t="shared" si="2"/>
        <v>0</v>
      </c>
      <c r="DL20" s="178">
        <f t="shared" ref="DL20:DZ32" si="10">+AX20*DL$3</f>
        <v>0</v>
      </c>
      <c r="DM20" s="178">
        <f t="shared" si="3"/>
        <v>0</v>
      </c>
      <c r="DN20" s="178">
        <f t="shared" si="3"/>
        <v>0</v>
      </c>
      <c r="DO20" s="178">
        <f t="shared" si="3"/>
        <v>1.8060000000000001E-3</v>
      </c>
      <c r="DP20" s="178">
        <f t="shared" si="3"/>
        <v>1.1659999999999999E-3</v>
      </c>
      <c r="DQ20" s="178">
        <f t="shared" si="3"/>
        <v>0</v>
      </c>
      <c r="DR20" s="178">
        <f t="shared" si="3"/>
        <v>0</v>
      </c>
      <c r="DS20" s="178">
        <f t="shared" si="3"/>
        <v>0</v>
      </c>
      <c r="DT20" s="178">
        <f t="shared" si="3"/>
        <v>0</v>
      </c>
      <c r="DU20" s="178">
        <f t="shared" si="3"/>
        <v>0</v>
      </c>
      <c r="DV20" s="178">
        <f t="shared" si="3"/>
        <v>8.9337E-2</v>
      </c>
      <c r="DW20" s="178">
        <f t="shared" si="3"/>
        <v>8.4600000000000005E-3</v>
      </c>
      <c r="DX20" s="178">
        <f t="shared" si="3"/>
        <v>6.8339999999999989E-3</v>
      </c>
      <c r="DY20" s="178">
        <f t="shared" si="3"/>
        <v>1.3995E-2</v>
      </c>
      <c r="DZ20" s="178">
        <f t="shared" si="3"/>
        <v>0</v>
      </c>
      <c r="EA20" s="179">
        <f t="shared" si="5"/>
        <v>365.98634500000009</v>
      </c>
      <c r="EB20" s="180">
        <f t="shared" si="6"/>
        <v>1.0899973496694609E-4</v>
      </c>
      <c r="EC20" s="171">
        <f t="shared" si="7"/>
        <v>9.0175480738154495E-5</v>
      </c>
      <c r="EF20" s="172">
        <f t="shared" si="8"/>
        <v>1E-4</v>
      </c>
      <c r="EH20" s="170" t="s">
        <v>24</v>
      </c>
      <c r="EI20" s="171">
        <v>1E-4</v>
      </c>
    </row>
    <row r="21" spans="1:139">
      <c r="A21" s="170" t="s">
        <v>27</v>
      </c>
      <c r="B21" s="178">
        <v>1666.9900000000002</v>
      </c>
      <c r="C21" s="178">
        <v>86.33</v>
      </c>
      <c r="D21" s="178">
        <v>10676.819999999998</v>
      </c>
      <c r="E21" s="178"/>
      <c r="F21" s="178">
        <v>20224.299999999996</v>
      </c>
      <c r="G21" s="178"/>
      <c r="H21" s="178">
        <v>-2.29</v>
      </c>
      <c r="I21" s="178">
        <v>458.95</v>
      </c>
      <c r="J21" s="178">
        <v>602.47</v>
      </c>
      <c r="K21" s="178"/>
      <c r="L21" s="178">
        <v>1969.06</v>
      </c>
      <c r="M21" s="178">
        <v>230.75</v>
      </c>
      <c r="N21" s="178"/>
      <c r="O21" s="178"/>
      <c r="P21" s="178"/>
      <c r="Q21" s="178">
        <v>103.66</v>
      </c>
      <c r="R21" s="178"/>
      <c r="S21" s="178">
        <v>16.54</v>
      </c>
      <c r="T21" s="178">
        <v>2.6699999999999995</v>
      </c>
      <c r="U21" s="178">
        <v>158.36000000000001</v>
      </c>
      <c r="V21" s="178">
        <v>106.44000000000003</v>
      </c>
      <c r="W21" s="178">
        <v>73.240000000000023</v>
      </c>
      <c r="X21" s="178"/>
      <c r="Y21" s="178"/>
      <c r="Z21" s="178">
        <v>135.07000000000002</v>
      </c>
      <c r="AA21" s="178">
        <v>82.919999999999987</v>
      </c>
      <c r="AB21" s="178"/>
      <c r="AC21" s="178"/>
      <c r="AD21" s="178"/>
      <c r="AE21" s="178"/>
      <c r="AF21" s="178"/>
      <c r="AG21" s="178"/>
      <c r="AH21" s="178">
        <v>659.62000000000012</v>
      </c>
      <c r="AI21" s="178">
        <v>200.33000000000007</v>
      </c>
      <c r="AJ21" s="178">
        <v>350.12999999999994</v>
      </c>
      <c r="AK21" s="178"/>
      <c r="AL21" s="178"/>
      <c r="AM21" s="178"/>
      <c r="AN21" s="178">
        <v>4.9099999999999993</v>
      </c>
      <c r="AO21" s="178">
        <v>21.790000000000003</v>
      </c>
      <c r="AP21" s="178">
        <v>27.380000000000003</v>
      </c>
      <c r="AQ21" s="178">
        <v>2764.78</v>
      </c>
      <c r="AR21" s="178">
        <v>1087.24</v>
      </c>
      <c r="AS21" s="178"/>
      <c r="AT21" s="178">
        <v>140.30000000000001</v>
      </c>
      <c r="AU21" s="178">
        <v>349.8300000000001</v>
      </c>
      <c r="AV21" s="178">
        <v>135.60999999999999</v>
      </c>
      <c r="AW21" s="178">
        <v>5.9600000000000009</v>
      </c>
      <c r="AX21" s="178">
        <v>28.37</v>
      </c>
      <c r="AY21" s="178"/>
      <c r="AZ21" s="178"/>
      <c r="BA21" s="178">
        <v>769.05000000000007</v>
      </c>
      <c r="BB21" s="178">
        <v>658.68</v>
      </c>
      <c r="BC21" s="178"/>
      <c r="BD21" s="178">
        <v>664</v>
      </c>
      <c r="BE21" s="178">
        <v>110.85</v>
      </c>
      <c r="BF21" s="178">
        <v>752.29</v>
      </c>
      <c r="BG21" s="178">
        <v>0.01</v>
      </c>
      <c r="BH21" s="178">
        <v>30.910000000000007</v>
      </c>
      <c r="BI21" s="178">
        <v>730.84999999999991</v>
      </c>
      <c r="BJ21" s="178">
        <v>1659.3500000000001</v>
      </c>
      <c r="BK21" s="178">
        <v>1038.28</v>
      </c>
      <c r="BL21" s="178"/>
      <c r="BM21" s="178">
        <v>48782.8</v>
      </c>
      <c r="BO21" s="170" t="s">
        <v>27</v>
      </c>
      <c r="BP21" s="178">
        <f t="shared" si="4"/>
        <v>29.839121000000002</v>
      </c>
      <c r="BQ21" s="178">
        <f t="shared" si="4"/>
        <v>0.38848499999999997</v>
      </c>
      <c r="BR21" s="178">
        <f t="shared" si="4"/>
        <v>352.33505999999994</v>
      </c>
      <c r="BS21" s="178">
        <f t="shared" si="4"/>
        <v>0</v>
      </c>
      <c r="BT21" s="178">
        <f t="shared" si="4"/>
        <v>904.02620999999976</v>
      </c>
      <c r="BU21" s="178">
        <f t="shared" si="4"/>
        <v>0</v>
      </c>
      <c r="BV21" s="178">
        <f t="shared" si="4"/>
        <v>-4.2136E-2</v>
      </c>
      <c r="BW21" s="178">
        <f t="shared" si="4"/>
        <v>1.3768499999999999</v>
      </c>
      <c r="BX21" s="178">
        <f t="shared" si="4"/>
        <v>0.54222300000000001</v>
      </c>
      <c r="BY21" s="178">
        <f t="shared" si="4"/>
        <v>0</v>
      </c>
      <c r="BZ21" s="178">
        <f t="shared" si="4"/>
        <v>33.670926000000001</v>
      </c>
      <c r="CA21" s="178">
        <f t="shared" si="4"/>
        <v>0.66917499999999996</v>
      </c>
      <c r="CB21" s="178">
        <f t="shared" si="4"/>
        <v>0</v>
      </c>
      <c r="CC21" s="178">
        <f t="shared" si="4"/>
        <v>0</v>
      </c>
      <c r="CD21" s="178">
        <f t="shared" si="4"/>
        <v>0</v>
      </c>
      <c r="CE21" s="178">
        <f t="shared" si="4"/>
        <v>0.25914999999999999</v>
      </c>
      <c r="CF21" s="178">
        <f t="shared" ref="CF21:CU32" si="11">+R21*CF$3</f>
        <v>0</v>
      </c>
      <c r="CG21" s="178">
        <f t="shared" si="11"/>
        <v>0.27621799999999996</v>
      </c>
      <c r="CH21" s="178">
        <f t="shared" si="11"/>
        <v>8.8109999999999977E-3</v>
      </c>
      <c r="CI21" s="178">
        <f t="shared" si="11"/>
        <v>0.28504800000000002</v>
      </c>
      <c r="CJ21" s="178">
        <f t="shared" si="11"/>
        <v>1.7881920000000002</v>
      </c>
      <c r="CK21" s="178">
        <f t="shared" si="11"/>
        <v>1.0033880000000004</v>
      </c>
      <c r="CL21" s="178">
        <f t="shared" si="11"/>
        <v>0</v>
      </c>
      <c r="CM21" s="178">
        <f t="shared" si="11"/>
        <v>0</v>
      </c>
      <c r="CN21" s="178">
        <f t="shared" si="11"/>
        <v>0.62132200000000004</v>
      </c>
      <c r="CO21" s="178">
        <f t="shared" si="11"/>
        <v>0.18242399999999998</v>
      </c>
      <c r="CP21" s="178">
        <f t="shared" si="11"/>
        <v>0</v>
      </c>
      <c r="CQ21" s="178">
        <f t="shared" si="11"/>
        <v>0</v>
      </c>
      <c r="CR21" s="178">
        <f t="shared" si="11"/>
        <v>0</v>
      </c>
      <c r="CS21" s="178">
        <f t="shared" si="11"/>
        <v>0</v>
      </c>
      <c r="CT21" s="178">
        <f t="shared" si="11"/>
        <v>0</v>
      </c>
      <c r="CU21" s="178">
        <f t="shared" si="11"/>
        <v>0</v>
      </c>
      <c r="CV21" s="178">
        <f t="shared" si="9"/>
        <v>4.353492000000001</v>
      </c>
      <c r="CW21" s="178">
        <f t="shared" si="9"/>
        <v>1.1418810000000004</v>
      </c>
      <c r="CX21" s="178">
        <f t="shared" si="9"/>
        <v>6.1973009999999995</v>
      </c>
      <c r="CY21" s="178">
        <f t="shared" si="9"/>
        <v>0</v>
      </c>
      <c r="CZ21" s="178">
        <f t="shared" si="9"/>
        <v>0</v>
      </c>
      <c r="DA21" s="178">
        <f t="shared" si="9"/>
        <v>0</v>
      </c>
      <c r="DB21" s="178">
        <f t="shared" si="9"/>
        <v>0.14337199999999997</v>
      </c>
      <c r="DC21" s="178">
        <f t="shared" si="9"/>
        <v>1.1025740000000002</v>
      </c>
      <c r="DD21" s="178">
        <f t="shared" si="9"/>
        <v>0.55581400000000003</v>
      </c>
      <c r="DE21" s="178">
        <f t="shared" si="9"/>
        <v>53.913210000000007</v>
      </c>
      <c r="DF21" s="178">
        <f t="shared" si="9"/>
        <v>4.4576840000000004</v>
      </c>
      <c r="DG21" s="178">
        <f t="shared" si="9"/>
        <v>0</v>
      </c>
      <c r="DH21" s="178">
        <f t="shared" si="9"/>
        <v>1.9782300000000002</v>
      </c>
      <c r="DI21" s="178">
        <f t="shared" si="9"/>
        <v>1.4692860000000003</v>
      </c>
      <c r="DJ21" s="178">
        <f t="shared" si="9"/>
        <v>8.8282109999999996</v>
      </c>
      <c r="DK21" s="178">
        <f t="shared" si="9"/>
        <v>0.16032400000000002</v>
      </c>
      <c r="DL21" s="178">
        <f t="shared" si="10"/>
        <v>0.13050200000000001</v>
      </c>
      <c r="DM21" s="178">
        <f t="shared" si="10"/>
        <v>0</v>
      </c>
      <c r="DN21" s="178">
        <f t="shared" si="10"/>
        <v>0</v>
      </c>
      <c r="DO21" s="178">
        <f t="shared" si="10"/>
        <v>9.9207450000000001</v>
      </c>
      <c r="DP21" s="178">
        <f t="shared" si="10"/>
        <v>6.9820079999999995</v>
      </c>
      <c r="DQ21" s="178">
        <f t="shared" si="10"/>
        <v>0</v>
      </c>
      <c r="DR21" s="178">
        <f t="shared" si="10"/>
        <v>10.3584</v>
      </c>
      <c r="DS21" s="178">
        <f t="shared" si="10"/>
        <v>0.14410499999999998</v>
      </c>
      <c r="DT21" s="178">
        <f t="shared" si="10"/>
        <v>2.9339309999999998</v>
      </c>
      <c r="DU21" s="178">
        <f t="shared" si="10"/>
        <v>1.0000000000000001E-5</v>
      </c>
      <c r="DV21" s="178">
        <f t="shared" si="10"/>
        <v>0.29982700000000007</v>
      </c>
      <c r="DW21" s="178">
        <f t="shared" si="10"/>
        <v>1.3155299999999999</v>
      </c>
      <c r="DX21" s="178">
        <f t="shared" si="10"/>
        <v>5.6417900000000003</v>
      </c>
      <c r="DY21" s="178">
        <f t="shared" si="10"/>
        <v>1.55742</v>
      </c>
      <c r="DZ21" s="178">
        <f t="shared" si="10"/>
        <v>0</v>
      </c>
      <c r="EA21" s="179">
        <f t="shared" si="5"/>
        <v>1450.8161139999997</v>
      </c>
      <c r="EB21" s="180">
        <f t="shared" si="6"/>
        <v>4.3208872153898141E-4</v>
      </c>
      <c r="EC21" s="171">
        <f t="shared" si="7"/>
        <v>3.5746699932919928E-4</v>
      </c>
      <c r="EF21" s="172">
        <f t="shared" si="8"/>
        <v>4.0000000000000002E-4</v>
      </c>
      <c r="EH21" s="170" t="s">
        <v>27</v>
      </c>
      <c r="EI21" s="171">
        <v>4.0000000000000002E-4</v>
      </c>
    </row>
    <row r="22" spans="1:139">
      <c r="A22" s="170" t="s">
        <v>131</v>
      </c>
      <c r="B22" s="178">
        <v>0.02</v>
      </c>
      <c r="C22" s="178">
        <v>0.13</v>
      </c>
      <c r="D22" s="178">
        <v>0.82000000000000006</v>
      </c>
      <c r="E22" s="178"/>
      <c r="F22" s="178">
        <v>0.73</v>
      </c>
      <c r="G22" s="178"/>
      <c r="H22" s="178"/>
      <c r="I22" s="178"/>
      <c r="J22" s="178"/>
      <c r="K22" s="178"/>
      <c r="L22" s="178">
        <v>0.22000000000000003</v>
      </c>
      <c r="M22" s="178">
        <v>0.12</v>
      </c>
      <c r="N22" s="178"/>
      <c r="O22" s="178"/>
      <c r="P22" s="178"/>
      <c r="Q22" s="178">
        <v>0.55000000000000004</v>
      </c>
      <c r="R22" s="178"/>
      <c r="S22" s="178"/>
      <c r="T22" s="178"/>
      <c r="U22" s="178">
        <v>1.62</v>
      </c>
      <c r="V22" s="178">
        <v>0.99</v>
      </c>
      <c r="W22" s="178">
        <v>0.64999999999999991</v>
      </c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>
        <v>1.6400000000000001</v>
      </c>
      <c r="AI22" s="178">
        <v>0.41</v>
      </c>
      <c r="AJ22" s="178"/>
      <c r="AK22" s="178"/>
      <c r="AL22" s="178"/>
      <c r="AM22" s="178"/>
      <c r="AN22" s="178"/>
      <c r="AO22" s="178">
        <v>1934.67</v>
      </c>
      <c r="AP22" s="178">
        <v>-0.03</v>
      </c>
      <c r="AQ22" s="178">
        <v>2.8199999999999994</v>
      </c>
      <c r="AR22" s="178"/>
      <c r="AS22" s="178"/>
      <c r="AT22" s="178">
        <v>0.3</v>
      </c>
      <c r="AU22" s="178">
        <v>1.04</v>
      </c>
      <c r="AV22" s="178">
        <v>0.48</v>
      </c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>
        <v>0.29000000000000004</v>
      </c>
      <c r="BI22" s="178">
        <v>0.26</v>
      </c>
      <c r="BJ22" s="178">
        <v>7.0000000000000007E-2</v>
      </c>
      <c r="BK22" s="178">
        <v>0.17</v>
      </c>
      <c r="BL22" s="178"/>
      <c r="BM22" s="178">
        <v>1947.97</v>
      </c>
      <c r="BO22" s="170" t="s">
        <v>131</v>
      </c>
      <c r="BP22" s="178">
        <f t="shared" si="4"/>
        <v>3.5799999999999997E-4</v>
      </c>
      <c r="BQ22" s="178">
        <f t="shared" si="4"/>
        <v>5.8500000000000002E-4</v>
      </c>
      <c r="BR22" s="178">
        <f t="shared" si="4"/>
        <v>2.7060000000000004E-2</v>
      </c>
      <c r="BS22" s="178">
        <f t="shared" si="4"/>
        <v>0</v>
      </c>
      <c r="BT22" s="178">
        <f t="shared" si="4"/>
        <v>3.2630999999999993E-2</v>
      </c>
      <c r="BU22" s="178">
        <f t="shared" si="4"/>
        <v>0</v>
      </c>
      <c r="BV22" s="178">
        <f t="shared" si="4"/>
        <v>0</v>
      </c>
      <c r="BW22" s="178">
        <f t="shared" si="4"/>
        <v>0</v>
      </c>
      <c r="BX22" s="178">
        <f t="shared" si="4"/>
        <v>0</v>
      </c>
      <c r="BY22" s="178">
        <f t="shared" si="4"/>
        <v>0</v>
      </c>
      <c r="BZ22" s="178">
        <f t="shared" si="4"/>
        <v>3.7620000000000006E-3</v>
      </c>
      <c r="CA22" s="178">
        <f t="shared" si="4"/>
        <v>3.4799999999999995E-4</v>
      </c>
      <c r="CB22" s="178">
        <f t="shared" si="4"/>
        <v>0</v>
      </c>
      <c r="CC22" s="178">
        <f t="shared" si="4"/>
        <v>0</v>
      </c>
      <c r="CD22" s="178">
        <f t="shared" si="4"/>
        <v>0</v>
      </c>
      <c r="CE22" s="178">
        <f t="shared" si="4"/>
        <v>1.3750000000000001E-3</v>
      </c>
      <c r="CF22" s="178">
        <f t="shared" si="11"/>
        <v>0</v>
      </c>
      <c r="CG22" s="178">
        <f t="shared" si="11"/>
        <v>0</v>
      </c>
      <c r="CH22" s="178">
        <f t="shared" si="11"/>
        <v>0</v>
      </c>
      <c r="CI22" s="178">
        <f t="shared" si="11"/>
        <v>2.9160000000000002E-3</v>
      </c>
      <c r="CJ22" s="178">
        <f t="shared" si="11"/>
        <v>1.6631999999999997E-2</v>
      </c>
      <c r="CK22" s="178">
        <f t="shared" si="11"/>
        <v>8.9049999999999997E-3</v>
      </c>
      <c r="CL22" s="178">
        <f t="shared" si="11"/>
        <v>0</v>
      </c>
      <c r="CM22" s="178">
        <f t="shared" si="11"/>
        <v>0</v>
      </c>
      <c r="CN22" s="178">
        <f t="shared" si="11"/>
        <v>0</v>
      </c>
      <c r="CO22" s="178">
        <f t="shared" si="11"/>
        <v>0</v>
      </c>
      <c r="CP22" s="178">
        <f t="shared" si="11"/>
        <v>0</v>
      </c>
      <c r="CQ22" s="178">
        <f t="shared" si="11"/>
        <v>0</v>
      </c>
      <c r="CR22" s="178">
        <f t="shared" si="11"/>
        <v>0</v>
      </c>
      <c r="CS22" s="178">
        <f t="shared" si="11"/>
        <v>0</v>
      </c>
      <c r="CT22" s="178">
        <f t="shared" si="11"/>
        <v>0</v>
      </c>
      <c r="CU22" s="178">
        <f t="shared" si="11"/>
        <v>0</v>
      </c>
      <c r="CV22" s="178">
        <f t="shared" si="9"/>
        <v>1.0824E-2</v>
      </c>
      <c r="CW22" s="178">
        <f t="shared" si="9"/>
        <v>2.3370000000000001E-3</v>
      </c>
      <c r="CX22" s="178">
        <f t="shared" si="9"/>
        <v>0</v>
      </c>
      <c r="CY22" s="178">
        <f t="shared" si="9"/>
        <v>0</v>
      </c>
      <c r="CZ22" s="178">
        <f t="shared" si="9"/>
        <v>0</v>
      </c>
      <c r="DA22" s="178">
        <f t="shared" si="9"/>
        <v>0</v>
      </c>
      <c r="DB22" s="178">
        <f t="shared" si="9"/>
        <v>0</v>
      </c>
      <c r="DC22" s="178">
        <f t="shared" si="9"/>
        <v>97.894301999999996</v>
      </c>
      <c r="DD22" s="178">
        <f t="shared" si="9"/>
        <v>-6.0899999999999995E-4</v>
      </c>
      <c r="DE22" s="178">
        <f t="shared" si="9"/>
        <v>5.498999999999999E-2</v>
      </c>
      <c r="DF22" s="178">
        <f t="shared" si="9"/>
        <v>0</v>
      </c>
      <c r="DG22" s="178">
        <f t="shared" si="9"/>
        <v>0</v>
      </c>
      <c r="DH22" s="178">
        <f t="shared" si="9"/>
        <v>4.2299999999999994E-3</v>
      </c>
      <c r="DI22" s="178">
        <f t="shared" si="9"/>
        <v>4.3679999999999995E-3</v>
      </c>
      <c r="DJ22" s="178">
        <f t="shared" si="9"/>
        <v>3.1248000000000001E-2</v>
      </c>
      <c r="DK22" s="178">
        <f t="shared" si="9"/>
        <v>0</v>
      </c>
      <c r="DL22" s="178">
        <f t="shared" si="10"/>
        <v>0</v>
      </c>
      <c r="DM22" s="178">
        <f t="shared" si="10"/>
        <v>0</v>
      </c>
      <c r="DN22" s="178">
        <f t="shared" si="10"/>
        <v>0</v>
      </c>
      <c r="DO22" s="178">
        <f t="shared" si="10"/>
        <v>0</v>
      </c>
      <c r="DP22" s="178">
        <f t="shared" si="10"/>
        <v>0</v>
      </c>
      <c r="DQ22" s="178">
        <f t="shared" si="10"/>
        <v>0</v>
      </c>
      <c r="DR22" s="178">
        <f t="shared" si="10"/>
        <v>0</v>
      </c>
      <c r="DS22" s="178">
        <f t="shared" si="10"/>
        <v>0</v>
      </c>
      <c r="DT22" s="178">
        <f t="shared" si="10"/>
        <v>0</v>
      </c>
      <c r="DU22" s="178">
        <f t="shared" si="10"/>
        <v>0</v>
      </c>
      <c r="DV22" s="178">
        <f t="shared" si="10"/>
        <v>2.8130000000000004E-3</v>
      </c>
      <c r="DW22" s="178">
        <f t="shared" si="10"/>
        <v>4.6799999999999999E-4</v>
      </c>
      <c r="DX22" s="178">
        <f t="shared" si="10"/>
        <v>2.3800000000000001E-4</v>
      </c>
      <c r="DY22" s="178">
        <f t="shared" si="10"/>
        <v>2.5500000000000002E-4</v>
      </c>
      <c r="DZ22" s="178">
        <f t="shared" si="10"/>
        <v>0</v>
      </c>
      <c r="EA22" s="179">
        <f t="shared" si="5"/>
        <v>98.100036000000003</v>
      </c>
      <c r="EB22" s="180">
        <f t="shared" si="6"/>
        <v>2.9216603488984998E-5</v>
      </c>
      <c r="EC22" s="171">
        <f t="shared" si="7"/>
        <v>2.4170896066437285E-5</v>
      </c>
      <c r="EF22" s="172">
        <f t="shared" si="8"/>
        <v>0</v>
      </c>
      <c r="EH22" s="170" t="s">
        <v>131</v>
      </c>
      <c r="EI22" s="171">
        <v>0</v>
      </c>
    </row>
    <row r="23" spans="1:139">
      <c r="A23" s="170" t="s">
        <v>30</v>
      </c>
      <c r="B23" s="178">
        <v>1955.41</v>
      </c>
      <c r="C23" s="178">
        <v>319.19</v>
      </c>
      <c r="D23" s="178">
        <v>2322.08</v>
      </c>
      <c r="E23" s="178"/>
      <c r="F23" s="178">
        <v>17170.53</v>
      </c>
      <c r="G23" s="178"/>
      <c r="H23" s="178">
        <v>-4</v>
      </c>
      <c r="I23" s="178">
        <v>529.97</v>
      </c>
      <c r="J23" s="178">
        <v>701.22</v>
      </c>
      <c r="K23" s="178"/>
      <c r="L23" s="178">
        <v>2354.2400000000002</v>
      </c>
      <c r="M23" s="178">
        <v>348.65</v>
      </c>
      <c r="N23" s="178"/>
      <c r="O23" s="178"/>
      <c r="P23" s="178"/>
      <c r="Q23" s="178">
        <v>145.22999999999999</v>
      </c>
      <c r="R23" s="178"/>
      <c r="S23" s="178">
        <v>16.7</v>
      </c>
      <c r="T23" s="178">
        <v>4.59</v>
      </c>
      <c r="U23" s="178">
        <v>249.11</v>
      </c>
      <c r="V23" s="178">
        <v>168.84</v>
      </c>
      <c r="W23" s="178">
        <v>137.58999999999997</v>
      </c>
      <c r="X23" s="178"/>
      <c r="Y23" s="178"/>
      <c r="Z23" s="178">
        <v>110.18</v>
      </c>
      <c r="AA23" s="178">
        <v>116.06000000000002</v>
      </c>
      <c r="AB23" s="178"/>
      <c r="AC23" s="178"/>
      <c r="AD23" s="178"/>
      <c r="AE23" s="178"/>
      <c r="AF23" s="178"/>
      <c r="AG23" s="178"/>
      <c r="AH23" s="178">
        <v>798.33999999999992</v>
      </c>
      <c r="AI23" s="178">
        <v>340.71</v>
      </c>
      <c r="AJ23" s="178">
        <v>458.5200000000001</v>
      </c>
      <c r="AK23" s="178"/>
      <c r="AL23" s="178"/>
      <c r="AM23" s="178"/>
      <c r="AN23" s="178">
        <v>15.450000000000001</v>
      </c>
      <c r="AO23" s="178">
        <v>48.099999999999987</v>
      </c>
      <c r="AP23" s="178">
        <v>199.53</v>
      </c>
      <c r="AQ23" s="178">
        <v>41284.46</v>
      </c>
      <c r="AR23" s="178">
        <v>1283.6900000000003</v>
      </c>
      <c r="AS23" s="178"/>
      <c r="AT23" s="178">
        <v>189.17000000000002</v>
      </c>
      <c r="AU23" s="178">
        <v>610.52999999999986</v>
      </c>
      <c r="AV23" s="178">
        <v>185.46999999999994</v>
      </c>
      <c r="AW23" s="178">
        <v>9.3500000000000014</v>
      </c>
      <c r="AX23" s="178">
        <v>36.94</v>
      </c>
      <c r="AY23" s="178"/>
      <c r="AZ23" s="178"/>
      <c r="BA23" s="178">
        <v>892.81999999999994</v>
      </c>
      <c r="BB23" s="178">
        <v>791.85</v>
      </c>
      <c r="BC23" s="178"/>
      <c r="BD23" s="178">
        <v>778</v>
      </c>
      <c r="BE23" s="178">
        <v>127.21</v>
      </c>
      <c r="BF23" s="178">
        <v>872.86</v>
      </c>
      <c r="BG23" s="178">
        <v>0.01</v>
      </c>
      <c r="BH23" s="178">
        <v>47.78</v>
      </c>
      <c r="BI23" s="178">
        <v>995.64999999999986</v>
      </c>
      <c r="BJ23" s="178">
        <v>1798.9699999999998</v>
      </c>
      <c r="BK23" s="178">
        <v>1115</v>
      </c>
      <c r="BL23" s="178"/>
      <c r="BM23" s="178">
        <v>79526.000000000029</v>
      </c>
      <c r="BO23" s="170" t="s">
        <v>30</v>
      </c>
      <c r="BP23" s="178">
        <f t="shared" si="4"/>
        <v>35.001838999999997</v>
      </c>
      <c r="BQ23" s="178">
        <f t="shared" si="4"/>
        <v>1.4363549999999998</v>
      </c>
      <c r="BR23" s="178">
        <f t="shared" si="4"/>
        <v>76.628640000000004</v>
      </c>
      <c r="BS23" s="178">
        <f t="shared" si="4"/>
        <v>0</v>
      </c>
      <c r="BT23" s="178">
        <f t="shared" si="4"/>
        <v>767.5226909999999</v>
      </c>
      <c r="BU23" s="178">
        <f t="shared" si="4"/>
        <v>0</v>
      </c>
      <c r="BV23" s="178">
        <f t="shared" si="4"/>
        <v>-7.3599999999999999E-2</v>
      </c>
      <c r="BW23" s="178">
        <f t="shared" si="4"/>
        <v>1.5899100000000002</v>
      </c>
      <c r="BX23" s="178">
        <f t="shared" si="4"/>
        <v>0.63109800000000005</v>
      </c>
      <c r="BY23" s="178">
        <f t="shared" si="4"/>
        <v>0</v>
      </c>
      <c r="BZ23" s="178">
        <f t="shared" si="4"/>
        <v>40.257504000000004</v>
      </c>
      <c r="CA23" s="178">
        <f t="shared" si="4"/>
        <v>1.0110849999999998</v>
      </c>
      <c r="CB23" s="178">
        <f t="shared" si="4"/>
        <v>0</v>
      </c>
      <c r="CC23" s="178">
        <f t="shared" si="4"/>
        <v>0</v>
      </c>
      <c r="CD23" s="178">
        <f t="shared" si="4"/>
        <v>0</v>
      </c>
      <c r="CE23" s="178">
        <f t="shared" si="4"/>
        <v>0.36307499999999998</v>
      </c>
      <c r="CF23" s="178">
        <f t="shared" si="11"/>
        <v>0</v>
      </c>
      <c r="CG23" s="178">
        <f t="shared" si="11"/>
        <v>0.27888999999999997</v>
      </c>
      <c r="CH23" s="178">
        <f t="shared" si="11"/>
        <v>1.5146999999999999E-2</v>
      </c>
      <c r="CI23" s="178">
        <f t="shared" si="11"/>
        <v>0.44839800000000002</v>
      </c>
      <c r="CJ23" s="178">
        <f t="shared" si="11"/>
        <v>2.8365119999999999</v>
      </c>
      <c r="CK23" s="178">
        <f t="shared" si="11"/>
        <v>1.8849829999999996</v>
      </c>
      <c r="CL23" s="178">
        <f t="shared" si="11"/>
        <v>0</v>
      </c>
      <c r="CM23" s="178">
        <f t="shared" si="11"/>
        <v>0</v>
      </c>
      <c r="CN23" s="178">
        <f t="shared" si="11"/>
        <v>0.50682800000000006</v>
      </c>
      <c r="CO23" s="178">
        <f t="shared" si="11"/>
        <v>0.25533200000000006</v>
      </c>
      <c r="CP23" s="178">
        <f t="shared" si="11"/>
        <v>0</v>
      </c>
      <c r="CQ23" s="178">
        <f t="shared" si="11"/>
        <v>0</v>
      </c>
      <c r="CR23" s="178">
        <f t="shared" si="11"/>
        <v>0</v>
      </c>
      <c r="CS23" s="178">
        <f t="shared" si="11"/>
        <v>0</v>
      </c>
      <c r="CT23" s="178">
        <f t="shared" si="11"/>
        <v>0</v>
      </c>
      <c r="CU23" s="178">
        <f t="shared" si="11"/>
        <v>0</v>
      </c>
      <c r="CV23" s="178">
        <f t="shared" si="9"/>
        <v>5.2690439999999992</v>
      </c>
      <c r="CW23" s="178">
        <f t="shared" si="9"/>
        <v>1.9420469999999999</v>
      </c>
      <c r="CX23" s="178">
        <f t="shared" si="9"/>
        <v>8.1158040000000025</v>
      </c>
      <c r="CY23" s="178">
        <f t="shared" si="9"/>
        <v>0</v>
      </c>
      <c r="CZ23" s="178">
        <f t="shared" si="9"/>
        <v>0</v>
      </c>
      <c r="DA23" s="178">
        <f t="shared" si="9"/>
        <v>0</v>
      </c>
      <c r="DB23" s="178">
        <f t="shared" si="9"/>
        <v>0.45114000000000004</v>
      </c>
      <c r="DC23" s="178">
        <f t="shared" si="9"/>
        <v>2.4338599999999992</v>
      </c>
      <c r="DD23" s="178">
        <f t="shared" si="9"/>
        <v>4.050459</v>
      </c>
      <c r="DE23" s="178">
        <f t="shared" si="9"/>
        <v>805.04696999999999</v>
      </c>
      <c r="DF23" s="178">
        <f t="shared" si="9"/>
        <v>5.2631290000000019</v>
      </c>
      <c r="DG23" s="178">
        <f t="shared" si="9"/>
        <v>0</v>
      </c>
      <c r="DH23" s="178">
        <f t="shared" si="9"/>
        <v>2.667297</v>
      </c>
      <c r="DI23" s="178">
        <f t="shared" si="9"/>
        <v>2.5642259999999992</v>
      </c>
      <c r="DJ23" s="178">
        <f t="shared" si="9"/>
        <v>12.074096999999997</v>
      </c>
      <c r="DK23" s="178">
        <f t="shared" si="9"/>
        <v>0.25151500000000004</v>
      </c>
      <c r="DL23" s="178">
        <f t="shared" si="10"/>
        <v>0.16992399999999999</v>
      </c>
      <c r="DM23" s="178">
        <f t="shared" si="10"/>
        <v>0</v>
      </c>
      <c r="DN23" s="178">
        <f t="shared" si="10"/>
        <v>0</v>
      </c>
      <c r="DO23" s="178">
        <f t="shared" si="10"/>
        <v>11.517377999999999</v>
      </c>
      <c r="DP23" s="178">
        <f t="shared" si="10"/>
        <v>8.3936100000000007</v>
      </c>
      <c r="DQ23" s="178">
        <f t="shared" si="10"/>
        <v>0</v>
      </c>
      <c r="DR23" s="178">
        <f t="shared" si="10"/>
        <v>12.136799999999999</v>
      </c>
      <c r="DS23" s="178">
        <f t="shared" si="10"/>
        <v>0.16537299999999999</v>
      </c>
      <c r="DT23" s="178">
        <f t="shared" si="10"/>
        <v>3.4041539999999997</v>
      </c>
      <c r="DU23" s="178">
        <f t="shared" si="10"/>
        <v>1.0000000000000001E-5</v>
      </c>
      <c r="DV23" s="178">
        <f t="shared" si="10"/>
        <v>0.46346600000000004</v>
      </c>
      <c r="DW23" s="178">
        <f t="shared" si="10"/>
        <v>1.7921699999999996</v>
      </c>
      <c r="DX23" s="178">
        <f t="shared" si="10"/>
        <v>6.1164979999999991</v>
      </c>
      <c r="DY23" s="178">
        <f t="shared" si="10"/>
        <v>1.6725000000000001</v>
      </c>
      <c r="DZ23" s="178">
        <f t="shared" si="10"/>
        <v>0</v>
      </c>
      <c r="EA23" s="179">
        <f t="shared" si="5"/>
        <v>1826.5561579999996</v>
      </c>
      <c r="EB23" s="180">
        <f t="shared" si="6"/>
        <v>5.4399334796013553E-4</v>
      </c>
      <c r="EC23" s="171">
        <f t="shared" si="7"/>
        <v>4.5004569676742007E-4</v>
      </c>
      <c r="EF23" s="172">
        <f t="shared" si="8"/>
        <v>5.0000000000000001E-4</v>
      </c>
      <c r="EH23" s="170" t="s">
        <v>30</v>
      </c>
      <c r="EI23" s="171">
        <v>5.0000000000000001E-4</v>
      </c>
    </row>
    <row r="24" spans="1:139">
      <c r="A24" s="170" t="s">
        <v>31</v>
      </c>
      <c r="B24" s="178">
        <v>944.50999999999988</v>
      </c>
      <c r="C24" s="178">
        <v>70.97</v>
      </c>
      <c r="D24" s="178">
        <v>956.06</v>
      </c>
      <c r="E24" s="178"/>
      <c r="F24" s="178">
        <v>8529.8900000000012</v>
      </c>
      <c r="G24" s="178"/>
      <c r="H24" s="178">
        <v>-2.29</v>
      </c>
      <c r="I24" s="178">
        <v>256.09000000000003</v>
      </c>
      <c r="J24" s="178">
        <v>333.64</v>
      </c>
      <c r="K24" s="178"/>
      <c r="L24" s="178">
        <v>1149.8899999999999</v>
      </c>
      <c r="M24" s="178">
        <v>144.21999999999997</v>
      </c>
      <c r="N24" s="178"/>
      <c r="O24" s="178"/>
      <c r="P24" s="178"/>
      <c r="Q24" s="178">
        <v>78.16</v>
      </c>
      <c r="R24" s="178"/>
      <c r="S24" s="178">
        <v>6.2899999999999991</v>
      </c>
      <c r="T24" s="178">
        <v>1.6600000000000001</v>
      </c>
      <c r="U24" s="178">
        <v>140.92999999999998</v>
      </c>
      <c r="V24" s="178">
        <v>101.8</v>
      </c>
      <c r="W24" s="178">
        <v>55.280000000000015</v>
      </c>
      <c r="X24" s="178"/>
      <c r="Y24" s="178"/>
      <c r="Z24" s="178">
        <v>78.660000000000011</v>
      </c>
      <c r="AA24" s="178">
        <v>61.620000000000005</v>
      </c>
      <c r="AB24" s="178"/>
      <c r="AC24" s="178"/>
      <c r="AD24" s="178"/>
      <c r="AE24" s="178"/>
      <c r="AF24" s="178"/>
      <c r="AG24" s="178"/>
      <c r="AH24" s="178">
        <v>403.01</v>
      </c>
      <c r="AI24" s="178">
        <v>137.93</v>
      </c>
      <c r="AJ24" s="178">
        <v>223.69000000000005</v>
      </c>
      <c r="AK24" s="178"/>
      <c r="AL24" s="178"/>
      <c r="AM24" s="178"/>
      <c r="AN24" s="178">
        <v>4.58</v>
      </c>
      <c r="AO24" s="178">
        <v>18.86</v>
      </c>
      <c r="AP24" s="178">
        <v>18.329999999999995</v>
      </c>
      <c r="AQ24" s="178">
        <v>15155.469999999998</v>
      </c>
      <c r="AR24" s="178">
        <v>611.2399999999999</v>
      </c>
      <c r="AS24" s="178"/>
      <c r="AT24" s="178">
        <v>133.10999999999999</v>
      </c>
      <c r="AU24" s="178">
        <v>462.59</v>
      </c>
      <c r="AV24" s="178">
        <v>192.97999999999996</v>
      </c>
      <c r="AW24" s="178">
        <v>4.34</v>
      </c>
      <c r="AX24" s="178">
        <v>17.739999999999998</v>
      </c>
      <c r="AY24" s="178"/>
      <c r="AZ24" s="178"/>
      <c r="BA24" s="178">
        <v>441.12999999999994</v>
      </c>
      <c r="BB24" s="178">
        <v>373.9</v>
      </c>
      <c r="BC24" s="178"/>
      <c r="BD24" s="178">
        <v>373.30999999999995</v>
      </c>
      <c r="BE24" s="178">
        <v>60.75</v>
      </c>
      <c r="BF24" s="178">
        <v>419.00000000000006</v>
      </c>
      <c r="BG24" s="178"/>
      <c r="BH24" s="178">
        <v>27.829999999999995</v>
      </c>
      <c r="BI24" s="178">
        <v>511.8</v>
      </c>
      <c r="BJ24" s="178">
        <v>823.80000000000007</v>
      </c>
      <c r="BK24" s="178">
        <v>503.97999999999996</v>
      </c>
      <c r="BL24" s="178"/>
      <c r="BM24" s="178">
        <v>33826.750000000015</v>
      </c>
      <c r="BO24" s="170" t="s">
        <v>31</v>
      </c>
      <c r="BP24" s="178">
        <f t="shared" si="4"/>
        <v>16.906728999999999</v>
      </c>
      <c r="BQ24" s="178">
        <f t="shared" si="4"/>
        <v>0.31936499999999995</v>
      </c>
      <c r="BR24" s="178">
        <f t="shared" si="4"/>
        <v>31.549979999999998</v>
      </c>
      <c r="BS24" s="178">
        <f t="shared" si="4"/>
        <v>0</v>
      </c>
      <c r="BT24" s="178">
        <f t="shared" si="4"/>
        <v>381.28608300000002</v>
      </c>
      <c r="BU24" s="178">
        <f t="shared" si="4"/>
        <v>0</v>
      </c>
      <c r="BV24" s="178">
        <f t="shared" si="4"/>
        <v>-4.2136E-2</v>
      </c>
      <c r="BW24" s="178">
        <f t="shared" si="4"/>
        <v>0.76827000000000012</v>
      </c>
      <c r="BX24" s="178">
        <f t="shared" si="4"/>
        <v>0.30027599999999999</v>
      </c>
      <c r="BY24" s="178">
        <f t="shared" si="4"/>
        <v>0</v>
      </c>
      <c r="BZ24" s="178">
        <f t="shared" si="4"/>
        <v>19.663118999999998</v>
      </c>
      <c r="CA24" s="178">
        <f t="shared" si="4"/>
        <v>0.41823799999999989</v>
      </c>
      <c r="CB24" s="178">
        <f t="shared" si="4"/>
        <v>0</v>
      </c>
      <c r="CC24" s="178">
        <f t="shared" si="4"/>
        <v>0</v>
      </c>
      <c r="CD24" s="178">
        <f t="shared" si="4"/>
        <v>0</v>
      </c>
      <c r="CE24" s="178">
        <f t="shared" si="4"/>
        <v>0.19539999999999999</v>
      </c>
      <c r="CF24" s="178">
        <f t="shared" si="11"/>
        <v>0</v>
      </c>
      <c r="CG24" s="178">
        <f t="shared" si="11"/>
        <v>0.10504299999999998</v>
      </c>
      <c r="CH24" s="178">
        <f t="shared" si="11"/>
        <v>5.4780000000000002E-3</v>
      </c>
      <c r="CI24" s="178">
        <f t="shared" si="11"/>
        <v>0.25367399999999996</v>
      </c>
      <c r="CJ24" s="178">
        <f t="shared" si="11"/>
        <v>1.7102399999999998</v>
      </c>
      <c r="CK24" s="178">
        <f t="shared" si="11"/>
        <v>0.75733600000000023</v>
      </c>
      <c r="CL24" s="178">
        <f t="shared" si="11"/>
        <v>0</v>
      </c>
      <c r="CM24" s="178">
        <f t="shared" si="11"/>
        <v>0</v>
      </c>
      <c r="CN24" s="178">
        <f t="shared" si="11"/>
        <v>0.36183600000000005</v>
      </c>
      <c r="CO24" s="178">
        <f t="shared" si="11"/>
        <v>0.13556400000000002</v>
      </c>
      <c r="CP24" s="178">
        <f t="shared" si="11"/>
        <v>0</v>
      </c>
      <c r="CQ24" s="178">
        <f t="shared" si="11"/>
        <v>0</v>
      </c>
      <c r="CR24" s="178">
        <f t="shared" si="11"/>
        <v>0</v>
      </c>
      <c r="CS24" s="178">
        <f t="shared" si="11"/>
        <v>0</v>
      </c>
      <c r="CT24" s="178">
        <f t="shared" si="11"/>
        <v>0</v>
      </c>
      <c r="CU24" s="178">
        <f t="shared" si="11"/>
        <v>0</v>
      </c>
      <c r="CV24" s="178">
        <f t="shared" si="9"/>
        <v>2.6598660000000001</v>
      </c>
      <c r="CW24" s="178">
        <f t="shared" si="9"/>
        <v>0.78620100000000004</v>
      </c>
      <c r="CX24" s="178">
        <f t="shared" si="9"/>
        <v>3.9593130000000012</v>
      </c>
      <c r="CY24" s="178">
        <f t="shared" si="9"/>
        <v>0</v>
      </c>
      <c r="CZ24" s="178">
        <f t="shared" si="9"/>
        <v>0</v>
      </c>
      <c r="DA24" s="178">
        <f t="shared" si="9"/>
        <v>0</v>
      </c>
      <c r="DB24" s="178">
        <f t="shared" si="9"/>
        <v>0.13373599999999999</v>
      </c>
      <c r="DC24" s="178">
        <f t="shared" si="9"/>
        <v>0.95431599999999994</v>
      </c>
      <c r="DD24" s="178">
        <f t="shared" si="9"/>
        <v>0.37209899999999985</v>
      </c>
      <c r="DE24" s="178">
        <f t="shared" si="9"/>
        <v>295.53166499999998</v>
      </c>
      <c r="DF24" s="178">
        <f t="shared" si="9"/>
        <v>2.506084</v>
      </c>
      <c r="DG24" s="178">
        <f t="shared" si="9"/>
        <v>0</v>
      </c>
      <c r="DH24" s="178">
        <f t="shared" si="9"/>
        <v>1.8768509999999998</v>
      </c>
      <c r="DI24" s="178">
        <f t="shared" si="9"/>
        <v>1.9428779999999999</v>
      </c>
      <c r="DJ24" s="178">
        <f t="shared" si="9"/>
        <v>12.562997999999999</v>
      </c>
      <c r="DK24" s="178">
        <f t="shared" si="9"/>
        <v>0.116746</v>
      </c>
      <c r="DL24" s="178">
        <f t="shared" si="10"/>
        <v>8.1603999999999996E-2</v>
      </c>
      <c r="DM24" s="178">
        <f t="shared" si="10"/>
        <v>0</v>
      </c>
      <c r="DN24" s="178">
        <f t="shared" si="10"/>
        <v>0</v>
      </c>
      <c r="DO24" s="178">
        <f t="shared" si="10"/>
        <v>5.6905769999999993</v>
      </c>
      <c r="DP24" s="178">
        <f t="shared" si="10"/>
        <v>3.9633399999999996</v>
      </c>
      <c r="DQ24" s="178">
        <f t="shared" si="10"/>
        <v>0</v>
      </c>
      <c r="DR24" s="178">
        <f t="shared" si="10"/>
        <v>5.8236359999999987</v>
      </c>
      <c r="DS24" s="178">
        <f t="shared" si="10"/>
        <v>7.897499999999999E-2</v>
      </c>
      <c r="DT24" s="178">
        <f t="shared" si="10"/>
        <v>1.6341000000000001</v>
      </c>
      <c r="DU24" s="178">
        <f t="shared" si="10"/>
        <v>0</v>
      </c>
      <c r="DV24" s="178">
        <f t="shared" si="10"/>
        <v>0.26995099999999994</v>
      </c>
      <c r="DW24" s="178">
        <f t="shared" si="10"/>
        <v>0.92123999999999995</v>
      </c>
      <c r="DX24" s="178">
        <f t="shared" si="10"/>
        <v>2.8009200000000001</v>
      </c>
      <c r="DY24" s="178">
        <f t="shared" si="10"/>
        <v>0.75596999999999992</v>
      </c>
      <c r="DZ24" s="178">
        <f t="shared" si="10"/>
        <v>0</v>
      </c>
      <c r="EA24" s="179">
        <f t="shared" si="5"/>
        <v>800.1175609999998</v>
      </c>
      <c r="EB24" s="180">
        <f t="shared" si="6"/>
        <v>2.3829468853926578E-4</v>
      </c>
      <c r="EC24" s="171">
        <f t="shared" si="7"/>
        <v>1.9714119582853456E-4</v>
      </c>
      <c r="EF24" s="172">
        <f t="shared" si="8"/>
        <v>2.0000000000000001E-4</v>
      </c>
      <c r="EH24" s="170" t="s">
        <v>31</v>
      </c>
      <c r="EI24" s="171">
        <v>2.0000000000000001E-4</v>
      </c>
    </row>
    <row r="25" spans="1:139">
      <c r="A25" s="170" t="s">
        <v>32</v>
      </c>
      <c r="B25" s="178">
        <v>238132.24000000005</v>
      </c>
      <c r="C25" s="178">
        <v>118185.13</v>
      </c>
      <c r="D25" s="178">
        <v>922195.11</v>
      </c>
      <c r="E25" s="178">
        <v>168717.43</v>
      </c>
      <c r="F25" s="178">
        <v>485885.48000000004</v>
      </c>
      <c r="G25" s="178">
        <v>144288.01000000004</v>
      </c>
      <c r="H25" s="178">
        <v>121189.82</v>
      </c>
      <c r="I25" s="178">
        <v>61845.43</v>
      </c>
      <c r="J25" s="178">
        <v>81227.51999999999</v>
      </c>
      <c r="K25" s="178">
        <v>937271.52</v>
      </c>
      <c r="L25" s="178">
        <v>382304.23</v>
      </c>
      <c r="M25" s="178">
        <v>56031.55</v>
      </c>
      <c r="N25" s="178">
        <v>969018.7</v>
      </c>
      <c r="O25" s="178">
        <v>252738.28999999998</v>
      </c>
      <c r="P25" s="178">
        <v>271816.28999999998</v>
      </c>
      <c r="Q25" s="178">
        <v>122036.20999999999</v>
      </c>
      <c r="R25" s="178">
        <v>551209.25999999989</v>
      </c>
      <c r="S25" s="178">
        <v>140879.29</v>
      </c>
      <c r="T25" s="178">
        <v>108292.50999999998</v>
      </c>
      <c r="U25" s="178">
        <v>306145.99999999994</v>
      </c>
      <c r="V25" s="178">
        <v>213157.27999999997</v>
      </c>
      <c r="W25" s="178">
        <v>171574.22999999998</v>
      </c>
      <c r="X25" s="178">
        <v>101286.88999999998</v>
      </c>
      <c r="Y25" s="178">
        <v>212871.43</v>
      </c>
      <c r="Z25" s="178">
        <v>36114.089999999997</v>
      </c>
      <c r="AA25" s="178">
        <v>42011.200000000012</v>
      </c>
      <c r="AB25" s="178">
        <v>393524.76999999996</v>
      </c>
      <c r="AC25" s="178">
        <v>136893.46000000002</v>
      </c>
      <c r="AD25" s="178">
        <v>99830.62</v>
      </c>
      <c r="AE25" s="178">
        <v>1272623.3399999999</v>
      </c>
      <c r="AF25" s="178">
        <v>102438.17999999998</v>
      </c>
      <c r="AG25" s="178">
        <v>370739.14999999991</v>
      </c>
      <c r="AH25" s="178">
        <v>125081.87</v>
      </c>
      <c r="AI25" s="178">
        <v>57359.350000000006</v>
      </c>
      <c r="AJ25" s="178">
        <v>52696.360000000015</v>
      </c>
      <c r="AK25" s="178"/>
      <c r="AL25" s="178"/>
      <c r="AM25" s="178"/>
      <c r="AN25" s="178">
        <v>4051.6600000000003</v>
      </c>
      <c r="AO25" s="178">
        <v>922191.46999999986</v>
      </c>
      <c r="AP25" s="178">
        <v>672173.29</v>
      </c>
      <c r="AQ25" s="178">
        <v>230093.80000000005</v>
      </c>
      <c r="AR25" s="178">
        <v>147858.79999999999</v>
      </c>
      <c r="AS25" s="178">
        <v>677396.44999999984</v>
      </c>
      <c r="AT25" s="178">
        <v>139350.85</v>
      </c>
      <c r="AU25" s="178">
        <v>250080.16000000003</v>
      </c>
      <c r="AV25" s="178">
        <v>469752.49</v>
      </c>
      <c r="AW25" s="178">
        <v>683376.89</v>
      </c>
      <c r="AX25" s="178">
        <v>167822.78999999995</v>
      </c>
      <c r="AY25" s="178">
        <v>1106895.4899999998</v>
      </c>
      <c r="AZ25" s="178">
        <v>158333.45000000001</v>
      </c>
      <c r="BA25" s="178">
        <v>104739.30999999998</v>
      </c>
      <c r="BB25" s="178">
        <v>95855.250000000029</v>
      </c>
      <c r="BC25" s="178">
        <v>147116.84</v>
      </c>
      <c r="BD25" s="178">
        <v>90215.849999999991</v>
      </c>
      <c r="BE25" s="178">
        <v>386450.82</v>
      </c>
      <c r="BF25" s="178">
        <v>100976.64</v>
      </c>
      <c r="BG25" s="178">
        <v>-207.93000000000029</v>
      </c>
      <c r="BH25" s="178">
        <v>607320.13</v>
      </c>
      <c r="BI25" s="178">
        <v>169857.02000000005</v>
      </c>
      <c r="BJ25" s="178">
        <v>276239.37</v>
      </c>
      <c r="BK25" s="178">
        <v>144473.22</v>
      </c>
      <c r="BL25" s="178">
        <v>34857.879999999997</v>
      </c>
      <c r="BM25" s="178">
        <v>17614884.229999997</v>
      </c>
      <c r="BO25" s="170" t="s">
        <v>32</v>
      </c>
      <c r="BP25" s="178">
        <f t="shared" si="4"/>
        <v>4262.5670960000007</v>
      </c>
      <c r="BQ25" s="178">
        <f t="shared" si="4"/>
        <v>531.83308499999998</v>
      </c>
      <c r="BR25" s="178">
        <f t="shared" si="4"/>
        <v>30432.438630000001</v>
      </c>
      <c r="BS25" s="178">
        <f t="shared" si="4"/>
        <v>674.86972000000003</v>
      </c>
      <c r="BT25" s="178">
        <f t="shared" si="4"/>
        <v>21719.080956000002</v>
      </c>
      <c r="BU25" s="178">
        <f t="shared" si="4"/>
        <v>678.15364700000021</v>
      </c>
      <c r="BV25" s="178">
        <f t="shared" si="4"/>
        <v>2229.8926879999999</v>
      </c>
      <c r="BW25" s="178">
        <f t="shared" si="4"/>
        <v>185.53629000000001</v>
      </c>
      <c r="BX25" s="178">
        <f t="shared" si="4"/>
        <v>73.104767999999993</v>
      </c>
      <c r="BY25" s="178">
        <f t="shared" si="4"/>
        <v>14059.0728</v>
      </c>
      <c r="BZ25" s="178">
        <f t="shared" si="4"/>
        <v>6537.402333</v>
      </c>
      <c r="CA25" s="178">
        <f t="shared" si="4"/>
        <v>162.49149499999999</v>
      </c>
      <c r="CB25" s="178">
        <f t="shared" si="4"/>
        <v>82172.785759999999</v>
      </c>
      <c r="CC25" s="178">
        <f t="shared" si="4"/>
        <v>935.13167299999998</v>
      </c>
      <c r="CD25" s="178">
        <f t="shared" si="4"/>
        <v>2473.5282389999998</v>
      </c>
      <c r="CE25" s="178">
        <f t="shared" si="4"/>
        <v>305.09052500000001</v>
      </c>
      <c r="CF25" s="178">
        <f t="shared" si="11"/>
        <v>8213.0179739999985</v>
      </c>
      <c r="CG25" s="178">
        <f t="shared" si="11"/>
        <v>2352.6841429999999</v>
      </c>
      <c r="CH25" s="178">
        <f t="shared" si="11"/>
        <v>357.36528299999992</v>
      </c>
      <c r="CI25" s="178">
        <f t="shared" si="11"/>
        <v>551.06279999999992</v>
      </c>
      <c r="CJ25" s="178">
        <f t="shared" si="11"/>
        <v>3581.0423039999991</v>
      </c>
      <c r="CK25" s="178">
        <f t="shared" si="11"/>
        <v>2350.5669509999998</v>
      </c>
      <c r="CL25" s="178">
        <f t="shared" si="11"/>
        <v>212.70246899999995</v>
      </c>
      <c r="CM25" s="178">
        <f t="shared" si="11"/>
        <v>659.901433</v>
      </c>
      <c r="CN25" s="178">
        <f t="shared" si="11"/>
        <v>166.12481399999999</v>
      </c>
      <c r="CO25" s="178">
        <f t="shared" si="11"/>
        <v>92.424640000000025</v>
      </c>
      <c r="CP25" s="178">
        <f t="shared" si="11"/>
        <v>1219.9267869999999</v>
      </c>
      <c r="CQ25" s="178">
        <f t="shared" si="11"/>
        <v>1423.691984</v>
      </c>
      <c r="CR25" s="178">
        <f t="shared" si="11"/>
        <v>2186.2905779999996</v>
      </c>
      <c r="CS25" s="178">
        <f t="shared" si="11"/>
        <v>1145.3610059999999</v>
      </c>
      <c r="CT25" s="178">
        <f t="shared" si="11"/>
        <v>604.3852619999999</v>
      </c>
      <c r="CU25" s="178">
        <f t="shared" si="11"/>
        <v>185.36957499999997</v>
      </c>
      <c r="CV25" s="178">
        <f t="shared" si="9"/>
        <v>825.54034200000001</v>
      </c>
      <c r="CW25" s="178">
        <f t="shared" si="9"/>
        <v>326.94829500000003</v>
      </c>
      <c r="CX25" s="178">
        <f t="shared" si="9"/>
        <v>932.72557200000028</v>
      </c>
      <c r="CY25" s="178">
        <f t="shared" si="9"/>
        <v>0</v>
      </c>
      <c r="CZ25" s="178">
        <f t="shared" si="9"/>
        <v>0</v>
      </c>
      <c r="DA25" s="178">
        <f t="shared" si="9"/>
        <v>0</v>
      </c>
      <c r="DB25" s="178">
        <f t="shared" si="9"/>
        <v>118.30847200000001</v>
      </c>
      <c r="DC25" s="178">
        <f t="shared" si="9"/>
        <v>46662.88838199999</v>
      </c>
      <c r="DD25" s="178">
        <f t="shared" si="9"/>
        <v>13645.117786999999</v>
      </c>
      <c r="DE25" s="178">
        <f t="shared" si="9"/>
        <v>4486.8291000000008</v>
      </c>
      <c r="DF25" s="178">
        <f t="shared" si="9"/>
        <v>606.22108000000003</v>
      </c>
      <c r="DG25" s="178">
        <f t="shared" si="9"/>
        <v>3116.0236699999991</v>
      </c>
      <c r="DH25" s="178">
        <f t="shared" si="9"/>
        <v>1964.8469850000001</v>
      </c>
      <c r="DI25" s="178">
        <f t="shared" si="9"/>
        <v>1050.3366720000001</v>
      </c>
      <c r="DJ25" s="178">
        <f t="shared" si="9"/>
        <v>30580.887099000003</v>
      </c>
      <c r="DK25" s="178">
        <f t="shared" si="9"/>
        <v>18382.838340999999</v>
      </c>
      <c r="DL25" s="178">
        <f t="shared" si="10"/>
        <v>771.98483399999975</v>
      </c>
      <c r="DM25" s="178">
        <f t="shared" si="10"/>
        <v>47928.574716999989</v>
      </c>
      <c r="DN25" s="178">
        <f t="shared" si="10"/>
        <v>395.83362500000004</v>
      </c>
      <c r="DO25" s="178">
        <f t="shared" si="10"/>
        <v>1351.1370989999998</v>
      </c>
      <c r="DP25" s="178">
        <f t="shared" si="10"/>
        <v>1016.0656500000003</v>
      </c>
      <c r="DQ25" s="178">
        <f t="shared" si="10"/>
        <v>485.48557199999999</v>
      </c>
      <c r="DR25" s="178">
        <f t="shared" si="10"/>
        <v>1407.3672599999998</v>
      </c>
      <c r="DS25" s="178">
        <f t="shared" si="10"/>
        <v>502.38606599999997</v>
      </c>
      <c r="DT25" s="178">
        <f t="shared" si="10"/>
        <v>393.808896</v>
      </c>
      <c r="DU25" s="178">
        <f t="shared" si="10"/>
        <v>-0.20793000000000031</v>
      </c>
      <c r="DV25" s="178">
        <f t="shared" si="10"/>
        <v>5891.0052610000002</v>
      </c>
      <c r="DW25" s="178">
        <f t="shared" si="10"/>
        <v>305.74263600000006</v>
      </c>
      <c r="DX25" s="178">
        <f t="shared" si="10"/>
        <v>939.21385799999996</v>
      </c>
      <c r="DY25" s="178">
        <f t="shared" si="10"/>
        <v>216.70983000000001</v>
      </c>
      <c r="DZ25" s="178">
        <f t="shared" si="10"/>
        <v>122.00257999999999</v>
      </c>
      <c r="EA25" s="179">
        <f t="shared" si="5"/>
        <v>377161.51945899997</v>
      </c>
      <c r="EB25" s="180">
        <f t="shared" si="6"/>
        <v>0.1123279767740014</v>
      </c>
      <c r="EC25" s="171">
        <f t="shared" si="7"/>
        <v>9.2928935185131345E-2</v>
      </c>
      <c r="EF25" s="172">
        <f t="shared" si="8"/>
        <v>9.2899999999999996E-2</v>
      </c>
      <c r="EH25" s="170" t="s">
        <v>32</v>
      </c>
      <c r="EI25" s="171">
        <v>9.2899999999999996E-2</v>
      </c>
    </row>
    <row r="26" spans="1:139">
      <c r="A26" s="170" t="s">
        <v>33</v>
      </c>
      <c r="B26" s="178">
        <v>36330.53</v>
      </c>
      <c r="C26" s="178">
        <v>18999.59</v>
      </c>
      <c r="D26" s="178">
        <v>86495.639999999985</v>
      </c>
      <c r="E26" s="178"/>
      <c r="F26" s="178">
        <v>37426.78</v>
      </c>
      <c r="G26" s="178"/>
      <c r="H26" s="178">
        <v>-77.009999999999991</v>
      </c>
      <c r="I26" s="178">
        <v>157759.64000000001</v>
      </c>
      <c r="J26" s="178">
        <v>12248.369999999999</v>
      </c>
      <c r="K26" s="178"/>
      <c r="L26" s="178">
        <v>43914.71</v>
      </c>
      <c r="M26" s="178">
        <v>14496.210000000001</v>
      </c>
      <c r="N26" s="178"/>
      <c r="O26" s="178"/>
      <c r="P26" s="178"/>
      <c r="Q26" s="178">
        <v>48221.83</v>
      </c>
      <c r="R26" s="178"/>
      <c r="S26" s="178">
        <v>260.99</v>
      </c>
      <c r="T26" s="178">
        <v>1819.8200000000002</v>
      </c>
      <c r="U26" s="178">
        <v>111371.25</v>
      </c>
      <c r="V26" s="178">
        <v>77523.419999999969</v>
      </c>
      <c r="W26" s="178">
        <v>71367.33</v>
      </c>
      <c r="X26" s="178"/>
      <c r="Y26" s="178"/>
      <c r="Z26" s="178">
        <v>2005.6499999999996</v>
      </c>
      <c r="AA26" s="178">
        <v>2217.84</v>
      </c>
      <c r="AB26" s="178"/>
      <c r="AC26" s="178"/>
      <c r="AD26" s="178"/>
      <c r="AE26" s="178"/>
      <c r="AF26" s="178"/>
      <c r="AG26" s="178"/>
      <c r="AH26" s="178">
        <v>15361.359999999999</v>
      </c>
      <c r="AI26" s="178">
        <v>6531.2100000000009</v>
      </c>
      <c r="AJ26" s="178">
        <v>8118.13</v>
      </c>
      <c r="AK26" s="178"/>
      <c r="AL26" s="178"/>
      <c r="AM26" s="178"/>
      <c r="AN26" s="178">
        <v>114917.73000000001</v>
      </c>
      <c r="AO26" s="178">
        <v>2478.35</v>
      </c>
      <c r="AP26" s="178">
        <v>714.82</v>
      </c>
      <c r="AQ26" s="178">
        <v>12881.819999999998</v>
      </c>
      <c r="AR26" s="178">
        <v>22422.440000000002</v>
      </c>
      <c r="AS26" s="178"/>
      <c r="AT26" s="178">
        <v>3812.6599999999994</v>
      </c>
      <c r="AU26" s="178">
        <v>91156.360000000015</v>
      </c>
      <c r="AV26" s="178">
        <v>127511.34</v>
      </c>
      <c r="AW26" s="178">
        <v>166.77</v>
      </c>
      <c r="AX26" s="178">
        <v>658.34</v>
      </c>
      <c r="AY26" s="178">
        <v>36.630000000000003</v>
      </c>
      <c r="AZ26" s="178"/>
      <c r="BA26" s="178">
        <v>15678.689999999997</v>
      </c>
      <c r="BB26" s="178">
        <v>14828.859999999999</v>
      </c>
      <c r="BC26" s="178"/>
      <c r="BD26" s="178">
        <v>13652.029999999997</v>
      </c>
      <c r="BE26" s="178">
        <v>2218.6499999999996</v>
      </c>
      <c r="BF26" s="178">
        <v>15277.979999999996</v>
      </c>
      <c r="BG26" s="178">
        <v>41758.130000000005</v>
      </c>
      <c r="BH26" s="178">
        <v>21979.109999999993</v>
      </c>
      <c r="BI26" s="178">
        <v>21083.89</v>
      </c>
      <c r="BJ26" s="178">
        <v>37326.83</v>
      </c>
      <c r="BK26" s="178">
        <v>25957.24</v>
      </c>
      <c r="BL26" s="178"/>
      <c r="BM26" s="178">
        <v>1338911.9599999997</v>
      </c>
      <c r="BO26" s="170" t="s">
        <v>33</v>
      </c>
      <c r="BP26" s="178">
        <f t="shared" si="4"/>
        <v>650.31648699999994</v>
      </c>
      <c r="BQ26" s="178">
        <f t="shared" si="4"/>
        <v>85.498154999999997</v>
      </c>
      <c r="BR26" s="178">
        <f t="shared" si="4"/>
        <v>2854.3561199999995</v>
      </c>
      <c r="BS26" s="178">
        <f t="shared" si="4"/>
        <v>0</v>
      </c>
      <c r="BT26" s="178">
        <f t="shared" si="4"/>
        <v>1672.9770659999999</v>
      </c>
      <c r="BU26" s="178">
        <f t="shared" si="4"/>
        <v>0</v>
      </c>
      <c r="BV26" s="178">
        <f t="shared" si="4"/>
        <v>-1.4169839999999998</v>
      </c>
      <c r="BW26" s="178">
        <f t="shared" si="4"/>
        <v>473.27892000000003</v>
      </c>
      <c r="BX26" s="178">
        <f t="shared" si="4"/>
        <v>11.023532999999999</v>
      </c>
      <c r="BY26" s="178">
        <f t="shared" si="4"/>
        <v>0</v>
      </c>
      <c r="BZ26" s="178">
        <f t="shared" si="4"/>
        <v>750.94154100000003</v>
      </c>
      <c r="CA26" s="178">
        <f t="shared" si="4"/>
        <v>42.039009</v>
      </c>
      <c r="CB26" s="178">
        <f t="shared" si="4"/>
        <v>0</v>
      </c>
      <c r="CC26" s="178">
        <f t="shared" si="4"/>
        <v>0</v>
      </c>
      <c r="CD26" s="178">
        <f t="shared" si="4"/>
        <v>0</v>
      </c>
      <c r="CE26" s="178">
        <f t="shared" si="4"/>
        <v>120.554575</v>
      </c>
      <c r="CF26" s="178">
        <f t="shared" si="11"/>
        <v>0</v>
      </c>
      <c r="CG26" s="178">
        <f t="shared" si="11"/>
        <v>4.3585330000000004</v>
      </c>
      <c r="CH26" s="178">
        <f t="shared" si="11"/>
        <v>6.0054060000000007</v>
      </c>
      <c r="CI26" s="178">
        <f t="shared" si="11"/>
        <v>200.46824999999998</v>
      </c>
      <c r="CJ26" s="178">
        <f t="shared" si="11"/>
        <v>1302.3934559999993</v>
      </c>
      <c r="CK26" s="178">
        <f t="shared" si="11"/>
        <v>977.73242100000004</v>
      </c>
      <c r="CL26" s="178">
        <f t="shared" si="11"/>
        <v>0</v>
      </c>
      <c r="CM26" s="178">
        <f t="shared" si="11"/>
        <v>0</v>
      </c>
      <c r="CN26" s="178">
        <f t="shared" si="11"/>
        <v>9.2259899999999977</v>
      </c>
      <c r="CO26" s="178">
        <f t="shared" si="11"/>
        <v>4.8792480000000005</v>
      </c>
      <c r="CP26" s="178">
        <f t="shared" si="11"/>
        <v>0</v>
      </c>
      <c r="CQ26" s="178">
        <f t="shared" si="11"/>
        <v>0</v>
      </c>
      <c r="CR26" s="178">
        <f t="shared" si="11"/>
        <v>0</v>
      </c>
      <c r="CS26" s="178">
        <f t="shared" si="11"/>
        <v>0</v>
      </c>
      <c r="CT26" s="178">
        <f t="shared" si="11"/>
        <v>0</v>
      </c>
      <c r="CU26" s="178">
        <f t="shared" si="11"/>
        <v>0</v>
      </c>
      <c r="CV26" s="178">
        <f t="shared" si="9"/>
        <v>101.38497599999999</v>
      </c>
      <c r="CW26" s="178">
        <f t="shared" si="9"/>
        <v>37.227897000000006</v>
      </c>
      <c r="CX26" s="178">
        <f t="shared" si="9"/>
        <v>143.690901</v>
      </c>
      <c r="CY26" s="178">
        <f t="shared" si="9"/>
        <v>0</v>
      </c>
      <c r="CZ26" s="178">
        <f t="shared" si="9"/>
        <v>0</v>
      </c>
      <c r="DA26" s="178">
        <f t="shared" si="9"/>
        <v>0</v>
      </c>
      <c r="DB26" s="178">
        <f t="shared" si="9"/>
        <v>3355.5977160000002</v>
      </c>
      <c r="DC26" s="178">
        <f t="shared" si="9"/>
        <v>125.40450999999999</v>
      </c>
      <c r="DD26" s="178">
        <f t="shared" si="9"/>
        <v>14.510846000000001</v>
      </c>
      <c r="DE26" s="178">
        <f t="shared" si="9"/>
        <v>251.19548999999995</v>
      </c>
      <c r="DF26" s="178">
        <f t="shared" si="9"/>
        <v>91.93200400000002</v>
      </c>
      <c r="DG26" s="178">
        <f t="shared" si="9"/>
        <v>0</v>
      </c>
      <c r="DH26" s="178">
        <f t="shared" si="9"/>
        <v>53.75850599999999</v>
      </c>
      <c r="DI26" s="178">
        <f t="shared" si="9"/>
        <v>382.85671200000002</v>
      </c>
      <c r="DJ26" s="178">
        <f t="shared" si="9"/>
        <v>8300.9882340000004</v>
      </c>
      <c r="DK26" s="178">
        <f t="shared" si="9"/>
        <v>4.4861130000000005</v>
      </c>
      <c r="DL26" s="178">
        <f t="shared" si="10"/>
        <v>3.0283640000000003</v>
      </c>
      <c r="DM26" s="178">
        <f t="shared" si="10"/>
        <v>1.586079</v>
      </c>
      <c r="DN26" s="178">
        <f t="shared" si="10"/>
        <v>0</v>
      </c>
      <c r="DO26" s="178">
        <f t="shared" si="10"/>
        <v>202.25510099999997</v>
      </c>
      <c r="DP26" s="178">
        <f t="shared" si="10"/>
        <v>157.18591599999999</v>
      </c>
      <c r="DQ26" s="178">
        <f t="shared" si="10"/>
        <v>0</v>
      </c>
      <c r="DR26" s="178">
        <f t="shared" si="10"/>
        <v>212.97166799999994</v>
      </c>
      <c r="DS26" s="178">
        <f t="shared" si="10"/>
        <v>2.8842449999999995</v>
      </c>
      <c r="DT26" s="178">
        <f t="shared" si="10"/>
        <v>59.584121999999979</v>
      </c>
      <c r="DU26" s="178">
        <f t="shared" si="10"/>
        <v>41.758130000000008</v>
      </c>
      <c r="DV26" s="178">
        <f t="shared" si="10"/>
        <v>213.19736699999993</v>
      </c>
      <c r="DW26" s="178">
        <f t="shared" si="10"/>
        <v>37.951001999999995</v>
      </c>
      <c r="DX26" s="178">
        <f t="shared" si="10"/>
        <v>126.911222</v>
      </c>
      <c r="DY26" s="178">
        <f t="shared" si="10"/>
        <v>38.935860000000005</v>
      </c>
      <c r="DZ26" s="178">
        <f t="shared" si="10"/>
        <v>0</v>
      </c>
      <c r="EA26" s="179">
        <f t="shared" si="5"/>
        <v>23125.914706999996</v>
      </c>
      <c r="EB26" s="180">
        <f t="shared" si="6"/>
        <v>6.8874661810980941E-3</v>
      </c>
      <c r="EC26" s="171">
        <f t="shared" si="7"/>
        <v>5.6980007716224525E-3</v>
      </c>
      <c r="EF26" s="172">
        <f t="shared" si="8"/>
        <v>5.7000000000000002E-3</v>
      </c>
      <c r="EH26" s="170" t="s">
        <v>33</v>
      </c>
      <c r="EI26" s="171">
        <v>5.7000000000000002E-3</v>
      </c>
    </row>
    <row r="27" spans="1:139">
      <c r="A27" s="170" t="s">
        <v>34</v>
      </c>
      <c r="B27" s="178">
        <v>493.79999999999995</v>
      </c>
      <c r="C27" s="178">
        <v>56079.12</v>
      </c>
      <c r="D27" s="178">
        <v>1273609.3999999999</v>
      </c>
      <c r="E27" s="178">
        <v>65821.3</v>
      </c>
      <c r="F27" s="178">
        <v>5450.31</v>
      </c>
      <c r="G27" s="178">
        <v>155.51</v>
      </c>
      <c r="H27" s="178"/>
      <c r="I27" s="178"/>
      <c r="J27" s="178">
        <v>67588.27</v>
      </c>
      <c r="K27" s="178"/>
      <c r="L27" s="178">
        <v>94858.08</v>
      </c>
      <c r="M27" s="178">
        <v>996.25</v>
      </c>
      <c r="N27" s="178"/>
      <c r="O27" s="178"/>
      <c r="P27" s="178"/>
      <c r="Q27" s="178">
        <v>3757.7799999999997</v>
      </c>
      <c r="R27" s="178"/>
      <c r="S27" s="178"/>
      <c r="T27" s="178">
        <v>154.88999999999999</v>
      </c>
      <c r="U27" s="178">
        <v>10549.469999999998</v>
      </c>
      <c r="V27" s="178">
        <v>7270.619999999999</v>
      </c>
      <c r="W27" s="178">
        <v>4857.8999999999996</v>
      </c>
      <c r="X27" s="178"/>
      <c r="Y27" s="178"/>
      <c r="Z27" s="178"/>
      <c r="AA27" s="178">
        <v>2307.1000000000004</v>
      </c>
      <c r="AB27" s="178"/>
      <c r="AC27" s="178"/>
      <c r="AD27" s="178"/>
      <c r="AE27" s="178">
        <v>28767.96</v>
      </c>
      <c r="AF27" s="178"/>
      <c r="AG27" s="178"/>
      <c r="AH27" s="178">
        <v>9322.1699999999983</v>
      </c>
      <c r="AI27" s="178">
        <v>5215.28</v>
      </c>
      <c r="AJ27" s="178"/>
      <c r="AK27" s="178"/>
      <c r="AL27" s="178"/>
      <c r="AM27" s="178"/>
      <c r="AN27" s="178">
        <v>90.46</v>
      </c>
      <c r="AO27" s="178">
        <v>379.96</v>
      </c>
      <c r="AP27" s="178">
        <v>-9.68</v>
      </c>
      <c r="AQ27" s="178">
        <v>33027.439999999995</v>
      </c>
      <c r="AR27" s="178"/>
      <c r="AS27" s="178">
        <v>32459.67</v>
      </c>
      <c r="AT27" s="178">
        <v>2398.5700000000002</v>
      </c>
      <c r="AU27" s="178">
        <v>7794.61</v>
      </c>
      <c r="AV27" s="178">
        <v>3882.6199999999994</v>
      </c>
      <c r="AW27" s="178"/>
      <c r="AX27" s="178">
        <v>99165.579999999987</v>
      </c>
      <c r="AY27" s="178"/>
      <c r="AZ27" s="178"/>
      <c r="BA27" s="178">
        <v>33.83</v>
      </c>
      <c r="BB27" s="178">
        <v>30.28</v>
      </c>
      <c r="BC27" s="178"/>
      <c r="BD27" s="178"/>
      <c r="BE27" s="178"/>
      <c r="BF27" s="178"/>
      <c r="BG27" s="178">
        <v>0.79</v>
      </c>
      <c r="BH27" s="178">
        <v>2075.9299999999998</v>
      </c>
      <c r="BI27" s="178">
        <v>864.11</v>
      </c>
      <c r="BJ27" s="178">
        <v>456.05000000000007</v>
      </c>
      <c r="BK27" s="178">
        <v>2449.6999999999998</v>
      </c>
      <c r="BL27" s="178">
        <v>8622.56</v>
      </c>
      <c r="BM27" s="178">
        <v>1830977.6900000004</v>
      </c>
      <c r="BO27" s="170" t="s">
        <v>34</v>
      </c>
      <c r="BP27" s="178">
        <f t="shared" si="4"/>
        <v>8.8390199999999997</v>
      </c>
      <c r="BQ27" s="178">
        <f t="shared" si="4"/>
        <v>252.35603999999998</v>
      </c>
      <c r="BR27" s="178">
        <f t="shared" si="4"/>
        <v>42029.110199999996</v>
      </c>
      <c r="BS27" s="178">
        <f t="shared" si="4"/>
        <v>263.28520000000003</v>
      </c>
      <c r="BT27" s="178">
        <f t="shared" si="4"/>
        <v>243.62885700000001</v>
      </c>
      <c r="BU27" s="178">
        <f t="shared" si="4"/>
        <v>0.73089700000000002</v>
      </c>
      <c r="BV27" s="178">
        <f t="shared" si="4"/>
        <v>0</v>
      </c>
      <c r="BW27" s="178">
        <f t="shared" si="4"/>
        <v>0</v>
      </c>
      <c r="BX27" s="178">
        <f t="shared" si="4"/>
        <v>60.829443000000005</v>
      </c>
      <c r="BY27" s="178">
        <f t="shared" si="4"/>
        <v>0</v>
      </c>
      <c r="BZ27" s="178">
        <f t="shared" si="4"/>
        <v>1622.0731680000001</v>
      </c>
      <c r="CA27" s="178">
        <f t="shared" si="4"/>
        <v>2.8891249999999999</v>
      </c>
      <c r="CB27" s="178">
        <f t="shared" si="4"/>
        <v>0</v>
      </c>
      <c r="CC27" s="178">
        <f t="shared" si="4"/>
        <v>0</v>
      </c>
      <c r="CD27" s="178">
        <f t="shared" si="4"/>
        <v>0</v>
      </c>
      <c r="CE27" s="178">
        <f t="shared" si="4"/>
        <v>9.3944499999999991</v>
      </c>
      <c r="CF27" s="178">
        <f t="shared" si="11"/>
        <v>0</v>
      </c>
      <c r="CG27" s="178">
        <f t="shared" si="11"/>
        <v>0</v>
      </c>
      <c r="CH27" s="178">
        <f t="shared" si="11"/>
        <v>0.51113699999999995</v>
      </c>
      <c r="CI27" s="178">
        <f t="shared" si="11"/>
        <v>18.989045999999995</v>
      </c>
      <c r="CJ27" s="178">
        <f t="shared" si="11"/>
        <v>122.14641599999997</v>
      </c>
      <c r="CK27" s="178">
        <f t="shared" si="11"/>
        <v>66.553229999999999</v>
      </c>
      <c r="CL27" s="178">
        <f t="shared" si="11"/>
        <v>0</v>
      </c>
      <c r="CM27" s="178">
        <f t="shared" si="11"/>
        <v>0</v>
      </c>
      <c r="CN27" s="178">
        <f t="shared" si="11"/>
        <v>0</v>
      </c>
      <c r="CO27" s="178">
        <f t="shared" si="11"/>
        <v>5.0756200000000007</v>
      </c>
      <c r="CP27" s="178">
        <f t="shared" si="11"/>
        <v>0</v>
      </c>
      <c r="CQ27" s="178">
        <f t="shared" si="11"/>
        <v>0</v>
      </c>
      <c r="CR27" s="178">
        <f t="shared" si="11"/>
        <v>0</v>
      </c>
      <c r="CS27" s="178">
        <f t="shared" si="11"/>
        <v>25.891164</v>
      </c>
      <c r="CT27" s="178">
        <f t="shared" si="11"/>
        <v>0</v>
      </c>
      <c r="CU27" s="178">
        <f t="shared" si="11"/>
        <v>0</v>
      </c>
      <c r="CV27" s="178">
        <f t="shared" si="9"/>
        <v>61.526321999999986</v>
      </c>
      <c r="CW27" s="178">
        <f t="shared" si="9"/>
        <v>29.727096</v>
      </c>
      <c r="CX27" s="178">
        <f t="shared" si="9"/>
        <v>0</v>
      </c>
      <c r="CY27" s="178">
        <f t="shared" si="9"/>
        <v>0</v>
      </c>
      <c r="CZ27" s="178">
        <f t="shared" si="9"/>
        <v>0</v>
      </c>
      <c r="DA27" s="178">
        <f t="shared" si="9"/>
        <v>0</v>
      </c>
      <c r="DB27" s="178">
        <f t="shared" si="9"/>
        <v>2.641432</v>
      </c>
      <c r="DC27" s="178">
        <f t="shared" si="9"/>
        <v>19.225975999999999</v>
      </c>
      <c r="DD27" s="178">
        <f t="shared" si="9"/>
        <v>-0.19650399999999998</v>
      </c>
      <c r="DE27" s="178">
        <f t="shared" si="9"/>
        <v>644.03507999999988</v>
      </c>
      <c r="DF27" s="178">
        <f t="shared" si="9"/>
        <v>0</v>
      </c>
      <c r="DG27" s="178">
        <f t="shared" si="9"/>
        <v>149.314482</v>
      </c>
      <c r="DH27" s="178">
        <f t="shared" si="9"/>
        <v>33.819837</v>
      </c>
      <c r="DI27" s="178">
        <f t="shared" si="9"/>
        <v>32.737361999999997</v>
      </c>
      <c r="DJ27" s="178">
        <f t="shared" si="9"/>
        <v>252.75856199999998</v>
      </c>
      <c r="DK27" s="178">
        <f t="shared" si="9"/>
        <v>0</v>
      </c>
      <c r="DL27" s="178">
        <f t="shared" si="10"/>
        <v>456.16166799999991</v>
      </c>
      <c r="DM27" s="178">
        <f t="shared" si="10"/>
        <v>0</v>
      </c>
      <c r="DN27" s="178">
        <f t="shared" si="10"/>
        <v>0</v>
      </c>
      <c r="DO27" s="178">
        <f t="shared" si="10"/>
        <v>0.43640699999999999</v>
      </c>
      <c r="DP27" s="178">
        <f t="shared" si="10"/>
        <v>0.32096800000000003</v>
      </c>
      <c r="DQ27" s="178">
        <f t="shared" si="10"/>
        <v>0</v>
      </c>
      <c r="DR27" s="178">
        <f t="shared" si="10"/>
        <v>0</v>
      </c>
      <c r="DS27" s="178">
        <f t="shared" si="10"/>
        <v>0</v>
      </c>
      <c r="DT27" s="178">
        <f t="shared" si="10"/>
        <v>0</v>
      </c>
      <c r="DU27" s="178">
        <f t="shared" si="10"/>
        <v>7.9000000000000001E-4</v>
      </c>
      <c r="DV27" s="178">
        <f t="shared" si="10"/>
        <v>20.136520999999998</v>
      </c>
      <c r="DW27" s="178">
        <f t="shared" si="10"/>
        <v>1.5553980000000001</v>
      </c>
      <c r="DX27" s="178">
        <f t="shared" si="10"/>
        <v>1.5505700000000002</v>
      </c>
      <c r="DY27" s="178">
        <f t="shared" si="10"/>
        <v>3.67455</v>
      </c>
      <c r="DZ27" s="178">
        <f t="shared" si="10"/>
        <v>30.17896</v>
      </c>
      <c r="EA27" s="179">
        <f t="shared" si="5"/>
        <v>46471.908490000016</v>
      </c>
      <c r="EB27" s="180">
        <f t="shared" si="6"/>
        <v>1.3840477323868934E-2</v>
      </c>
      <c r="EC27" s="171">
        <f t="shared" si="7"/>
        <v>1.1450226890036767E-2</v>
      </c>
      <c r="EF27" s="172">
        <f t="shared" si="8"/>
        <v>1.15E-2</v>
      </c>
      <c r="EH27" s="170" t="s">
        <v>37</v>
      </c>
      <c r="EI27" s="171">
        <v>1.1999999999999999E-3</v>
      </c>
    </row>
    <row r="28" spans="1:139">
      <c r="A28" s="170" t="s">
        <v>35</v>
      </c>
      <c r="B28" s="178">
        <v>257.42999999999995</v>
      </c>
      <c r="C28" s="178">
        <v>52029.130000000005</v>
      </c>
      <c r="D28" s="178">
        <v>394611.97000000003</v>
      </c>
      <c r="E28" s="178"/>
      <c r="F28" s="178">
        <v>2910.31</v>
      </c>
      <c r="G28" s="178"/>
      <c r="H28" s="178"/>
      <c r="I28" s="178"/>
      <c r="J28" s="178"/>
      <c r="K28" s="178"/>
      <c r="L28" s="178">
        <v>40923.620000000003</v>
      </c>
      <c r="M28" s="178">
        <v>534.63</v>
      </c>
      <c r="N28" s="178"/>
      <c r="O28" s="178"/>
      <c r="P28" s="178"/>
      <c r="Q28" s="178">
        <v>2007.2499999999998</v>
      </c>
      <c r="R28" s="178"/>
      <c r="S28" s="178"/>
      <c r="T28" s="178">
        <v>3151.01</v>
      </c>
      <c r="U28" s="178">
        <v>5638.7999999999975</v>
      </c>
      <c r="V28" s="178">
        <v>3925.2699999999995</v>
      </c>
      <c r="W28" s="178">
        <v>2610.7499999999995</v>
      </c>
      <c r="X28" s="178"/>
      <c r="Y28" s="178"/>
      <c r="Z28" s="178"/>
      <c r="AA28" s="178">
        <v>2853.9700000000007</v>
      </c>
      <c r="AB28" s="178"/>
      <c r="AC28" s="178"/>
      <c r="AD28" s="178"/>
      <c r="AE28" s="178">
        <v>104807.56000000001</v>
      </c>
      <c r="AF28" s="178"/>
      <c r="AG28" s="178"/>
      <c r="AH28" s="178">
        <v>5087.3</v>
      </c>
      <c r="AI28" s="178">
        <v>2674.67</v>
      </c>
      <c r="AJ28" s="178"/>
      <c r="AK28" s="178"/>
      <c r="AL28" s="178"/>
      <c r="AM28" s="178"/>
      <c r="AN28" s="178">
        <v>45.019999999999996</v>
      </c>
      <c r="AO28" s="178">
        <v>206.53</v>
      </c>
      <c r="AP28" s="178">
        <v>-4.7099999999999991</v>
      </c>
      <c r="AQ28" s="178">
        <v>30664.499999999989</v>
      </c>
      <c r="AR28" s="178"/>
      <c r="AS28" s="178">
        <v>39316.949999999997</v>
      </c>
      <c r="AT28" s="178">
        <v>1319.51</v>
      </c>
      <c r="AU28" s="178">
        <v>4164.170000000001</v>
      </c>
      <c r="AV28" s="178">
        <v>2106.92</v>
      </c>
      <c r="AW28" s="178"/>
      <c r="AX28" s="178">
        <v>199039.60000000003</v>
      </c>
      <c r="AY28" s="178"/>
      <c r="AZ28" s="178"/>
      <c r="BA28" s="178">
        <v>18.670000000000002</v>
      </c>
      <c r="BB28" s="178">
        <v>16.940000000000001</v>
      </c>
      <c r="BC28" s="178"/>
      <c r="BD28" s="178"/>
      <c r="BE28" s="178">
        <v>109385.62000000001</v>
      </c>
      <c r="BF28" s="178"/>
      <c r="BG28" s="178">
        <v>0.42</v>
      </c>
      <c r="BH28" s="178">
        <v>1125.08</v>
      </c>
      <c r="BI28" s="178">
        <v>445.48999999999995</v>
      </c>
      <c r="BJ28" s="178">
        <v>237.24999999999997</v>
      </c>
      <c r="BK28" s="178">
        <v>1276.5999999999999</v>
      </c>
      <c r="BL28" s="178">
        <v>8152.1299999999992</v>
      </c>
      <c r="BM28" s="178">
        <v>1021540.3600000003</v>
      </c>
      <c r="BO28" s="170" t="s">
        <v>35</v>
      </c>
      <c r="BP28" s="178">
        <f t="shared" si="4"/>
        <v>4.6079969999999992</v>
      </c>
      <c r="BQ28" s="178">
        <f t="shared" si="4"/>
        <v>234.13108500000001</v>
      </c>
      <c r="BR28" s="178">
        <f t="shared" si="4"/>
        <v>13022.195010000001</v>
      </c>
      <c r="BS28" s="178">
        <f t="shared" si="4"/>
        <v>0</v>
      </c>
      <c r="BT28" s="178">
        <f t="shared" si="4"/>
        <v>130.090857</v>
      </c>
      <c r="BU28" s="178">
        <f t="shared" si="4"/>
        <v>0</v>
      </c>
      <c r="BV28" s="178">
        <f t="shared" si="4"/>
        <v>0</v>
      </c>
      <c r="BW28" s="178">
        <f t="shared" si="4"/>
        <v>0</v>
      </c>
      <c r="BX28" s="178">
        <f t="shared" si="4"/>
        <v>0</v>
      </c>
      <c r="BY28" s="178">
        <f t="shared" si="4"/>
        <v>0</v>
      </c>
      <c r="BZ28" s="178">
        <f t="shared" si="4"/>
        <v>699.79390200000012</v>
      </c>
      <c r="CA28" s="178">
        <f t="shared" si="4"/>
        <v>1.5504269999999998</v>
      </c>
      <c r="CB28" s="178">
        <f t="shared" si="4"/>
        <v>0</v>
      </c>
      <c r="CC28" s="178">
        <f t="shared" si="4"/>
        <v>0</v>
      </c>
      <c r="CD28" s="178">
        <f t="shared" si="4"/>
        <v>0</v>
      </c>
      <c r="CE28" s="178">
        <f t="shared" si="4"/>
        <v>5.0181249999999995</v>
      </c>
      <c r="CF28" s="178">
        <f t="shared" si="11"/>
        <v>0</v>
      </c>
      <c r="CG28" s="178">
        <f t="shared" si="11"/>
        <v>0</v>
      </c>
      <c r="CH28" s="178">
        <f t="shared" si="11"/>
        <v>10.398333000000001</v>
      </c>
      <c r="CI28" s="178">
        <f t="shared" si="11"/>
        <v>10.149839999999996</v>
      </c>
      <c r="CJ28" s="178">
        <f t="shared" si="11"/>
        <v>65.944535999999985</v>
      </c>
      <c r="CK28" s="178">
        <f t="shared" si="11"/>
        <v>35.767274999999998</v>
      </c>
      <c r="CL28" s="178">
        <f t="shared" si="11"/>
        <v>0</v>
      </c>
      <c r="CM28" s="178">
        <f t="shared" si="11"/>
        <v>0</v>
      </c>
      <c r="CN28" s="178">
        <f t="shared" si="11"/>
        <v>0</v>
      </c>
      <c r="CO28" s="178">
        <f t="shared" si="11"/>
        <v>6.2787340000000018</v>
      </c>
      <c r="CP28" s="178">
        <f t="shared" si="11"/>
        <v>0</v>
      </c>
      <c r="CQ28" s="178">
        <f t="shared" si="11"/>
        <v>0</v>
      </c>
      <c r="CR28" s="178">
        <f t="shared" si="11"/>
        <v>0</v>
      </c>
      <c r="CS28" s="178">
        <f t="shared" si="11"/>
        <v>94.32680400000001</v>
      </c>
      <c r="CT28" s="178">
        <f t="shared" si="11"/>
        <v>0</v>
      </c>
      <c r="CU28" s="178">
        <f t="shared" si="11"/>
        <v>0</v>
      </c>
      <c r="CV28" s="178">
        <f t="shared" si="9"/>
        <v>33.576180000000001</v>
      </c>
      <c r="CW28" s="178">
        <f t="shared" si="9"/>
        <v>15.245619000000001</v>
      </c>
      <c r="CX28" s="178">
        <f t="shared" si="9"/>
        <v>0</v>
      </c>
      <c r="CY28" s="178">
        <f t="shared" si="9"/>
        <v>0</v>
      </c>
      <c r="CZ28" s="178">
        <f t="shared" si="9"/>
        <v>0</v>
      </c>
      <c r="DA28" s="178">
        <f t="shared" si="9"/>
        <v>0</v>
      </c>
      <c r="DB28" s="178">
        <f t="shared" si="9"/>
        <v>1.314584</v>
      </c>
      <c r="DC28" s="178">
        <f t="shared" si="9"/>
        <v>10.450417999999999</v>
      </c>
      <c r="DD28" s="178">
        <f t="shared" si="9"/>
        <v>-9.5612999999999976E-2</v>
      </c>
      <c r="DE28" s="178">
        <f t="shared" si="9"/>
        <v>597.95774999999981</v>
      </c>
      <c r="DF28" s="178">
        <f t="shared" si="9"/>
        <v>0</v>
      </c>
      <c r="DG28" s="178">
        <f t="shared" si="9"/>
        <v>180.85796999999999</v>
      </c>
      <c r="DH28" s="178">
        <f t="shared" si="9"/>
        <v>18.605090999999998</v>
      </c>
      <c r="DI28" s="178">
        <f t="shared" si="9"/>
        <v>17.489514000000003</v>
      </c>
      <c r="DJ28" s="178">
        <f t="shared" si="9"/>
        <v>137.160492</v>
      </c>
      <c r="DK28" s="178">
        <f t="shared" si="9"/>
        <v>0</v>
      </c>
      <c r="DL28" s="178">
        <f t="shared" si="10"/>
        <v>915.58216000000016</v>
      </c>
      <c r="DM28" s="178">
        <f t="shared" si="10"/>
        <v>0</v>
      </c>
      <c r="DN28" s="178">
        <f t="shared" si="10"/>
        <v>0</v>
      </c>
      <c r="DO28" s="178">
        <f t="shared" si="10"/>
        <v>0.24084300000000003</v>
      </c>
      <c r="DP28" s="178">
        <f t="shared" si="10"/>
        <v>0.179564</v>
      </c>
      <c r="DQ28" s="178">
        <f t="shared" si="10"/>
        <v>0</v>
      </c>
      <c r="DR28" s="178">
        <f t="shared" si="10"/>
        <v>0</v>
      </c>
      <c r="DS28" s="178">
        <f t="shared" si="10"/>
        <v>142.20130600000002</v>
      </c>
      <c r="DT28" s="178">
        <f t="shared" si="10"/>
        <v>0</v>
      </c>
      <c r="DU28" s="178">
        <f t="shared" si="10"/>
        <v>4.2000000000000002E-4</v>
      </c>
      <c r="DV28" s="178">
        <f t="shared" si="10"/>
        <v>10.913276</v>
      </c>
      <c r="DW28" s="178">
        <f t="shared" si="10"/>
        <v>0.80188199999999987</v>
      </c>
      <c r="DX28" s="178">
        <f t="shared" si="10"/>
        <v>0.80664999999999987</v>
      </c>
      <c r="DY28" s="178">
        <f t="shared" si="10"/>
        <v>1.9148999999999998</v>
      </c>
      <c r="DZ28" s="178">
        <f t="shared" si="10"/>
        <v>28.532454999999999</v>
      </c>
      <c r="EA28" s="179">
        <f t="shared" si="5"/>
        <v>16433.988385999997</v>
      </c>
      <c r="EB28" s="180">
        <f t="shared" si="6"/>
        <v>4.8944459349265319E-3</v>
      </c>
      <c r="EC28" s="171">
        <f t="shared" si="7"/>
        <v>4.049175121964719E-3</v>
      </c>
      <c r="EF28" s="172">
        <f t="shared" si="8"/>
        <v>4.0000000000000001E-3</v>
      </c>
      <c r="EH28" s="170" t="s">
        <v>38</v>
      </c>
      <c r="EI28" s="171">
        <v>4.0000000000000002E-4</v>
      </c>
    </row>
    <row r="29" spans="1:139">
      <c r="A29" s="170" t="s">
        <v>37</v>
      </c>
      <c r="B29" s="178">
        <v>1206.6199999999999</v>
      </c>
      <c r="C29" s="178">
        <v>201.48</v>
      </c>
      <c r="D29" s="178">
        <v>116933</v>
      </c>
      <c r="E29" s="178"/>
      <c r="F29" s="178">
        <v>1205.3800000000001</v>
      </c>
      <c r="G29" s="178"/>
      <c r="H29" s="178">
        <v>-3.96</v>
      </c>
      <c r="I29" s="178">
        <v>421.59999999999997</v>
      </c>
      <c r="J29" s="178">
        <v>425.23</v>
      </c>
      <c r="K29" s="178"/>
      <c r="L29" s="178">
        <v>1514.69</v>
      </c>
      <c r="M29" s="178">
        <v>351.7</v>
      </c>
      <c r="N29" s="178"/>
      <c r="O29" s="178"/>
      <c r="P29" s="178"/>
      <c r="Q29" s="178">
        <v>215.82000000000002</v>
      </c>
      <c r="R29" s="178"/>
      <c r="S29" s="178">
        <v>6.08</v>
      </c>
      <c r="T29" s="178">
        <v>11.29</v>
      </c>
      <c r="U29" s="178">
        <v>494.91</v>
      </c>
      <c r="V29" s="178">
        <v>351.28</v>
      </c>
      <c r="W29" s="178">
        <v>282.17</v>
      </c>
      <c r="X29" s="178"/>
      <c r="Y29" s="178"/>
      <c r="Z29" s="178">
        <v>311.27999999999997</v>
      </c>
      <c r="AA29" s="178">
        <v>93</v>
      </c>
      <c r="AB29" s="178"/>
      <c r="AC29" s="178"/>
      <c r="AD29" s="178"/>
      <c r="AE29" s="178"/>
      <c r="AF29" s="178"/>
      <c r="AG29" s="178"/>
      <c r="AH29" s="178">
        <v>735.46000000000015</v>
      </c>
      <c r="AI29" s="178">
        <v>483.21</v>
      </c>
      <c r="AJ29" s="178">
        <v>324.88000000000005</v>
      </c>
      <c r="AK29" s="178"/>
      <c r="AL29" s="178"/>
      <c r="AM29" s="178"/>
      <c r="AN29" s="178">
        <v>30027.710000000003</v>
      </c>
      <c r="AO29" s="178">
        <v>41.18</v>
      </c>
      <c r="AP29" s="178">
        <v>27.659999999999993</v>
      </c>
      <c r="AQ29" s="178">
        <v>1104.83</v>
      </c>
      <c r="AR29" s="178">
        <v>790.76</v>
      </c>
      <c r="AS29" s="178"/>
      <c r="AT29" s="178">
        <v>208.89000000000001</v>
      </c>
      <c r="AU29" s="178">
        <v>816.79000000000008</v>
      </c>
      <c r="AV29" s="178">
        <v>1798.43</v>
      </c>
      <c r="AW29" s="178">
        <v>8.08</v>
      </c>
      <c r="AX29" s="178">
        <v>25.689999999999998</v>
      </c>
      <c r="AY29" s="178">
        <v>0.69</v>
      </c>
      <c r="AZ29" s="178"/>
      <c r="BA29" s="178">
        <v>548.25999999999988</v>
      </c>
      <c r="BB29" s="178">
        <v>463.82</v>
      </c>
      <c r="BC29" s="178"/>
      <c r="BD29" s="178">
        <v>470.69</v>
      </c>
      <c r="BE29" s="178">
        <v>73.949999999999989</v>
      </c>
      <c r="BF29" s="178">
        <v>517.32000000000005</v>
      </c>
      <c r="BG29" s="178">
        <v>789.9799999999999</v>
      </c>
      <c r="BH29" s="178">
        <v>93.40000000000002</v>
      </c>
      <c r="BI29" s="178">
        <v>808.92000000000007</v>
      </c>
      <c r="BJ29" s="178">
        <v>948.2399999999999</v>
      </c>
      <c r="BK29" s="178">
        <v>620.73</v>
      </c>
      <c r="BL29" s="178"/>
      <c r="BM29" s="178">
        <v>165751.14000000007</v>
      </c>
      <c r="BO29" s="170" t="s">
        <v>37</v>
      </c>
      <c r="BP29" s="178">
        <f t="shared" si="4"/>
        <v>21.598497999999996</v>
      </c>
      <c r="BQ29" s="178">
        <f t="shared" si="4"/>
        <v>0.90665999999999991</v>
      </c>
      <c r="BR29" s="178">
        <f t="shared" si="4"/>
        <v>3858.7890000000002</v>
      </c>
      <c r="BS29" s="178">
        <f t="shared" si="4"/>
        <v>0</v>
      </c>
      <c r="BT29" s="178">
        <f t="shared" si="4"/>
        <v>53.880485999999998</v>
      </c>
      <c r="BU29" s="178">
        <f t="shared" si="4"/>
        <v>0</v>
      </c>
      <c r="BV29" s="178">
        <f t="shared" si="4"/>
        <v>-7.2863999999999998E-2</v>
      </c>
      <c r="BW29" s="178">
        <f t="shared" si="4"/>
        <v>1.2647999999999999</v>
      </c>
      <c r="BX29" s="178">
        <f t="shared" si="4"/>
        <v>0.38270700000000002</v>
      </c>
      <c r="BY29" s="178">
        <f t="shared" si="4"/>
        <v>0</v>
      </c>
      <c r="BZ29" s="178">
        <f t="shared" si="4"/>
        <v>25.901199000000002</v>
      </c>
      <c r="CA29" s="178">
        <f t="shared" si="4"/>
        <v>1.01993</v>
      </c>
      <c r="CB29" s="178">
        <f t="shared" si="4"/>
        <v>0</v>
      </c>
      <c r="CC29" s="178">
        <f t="shared" si="4"/>
        <v>0</v>
      </c>
      <c r="CD29" s="178">
        <f t="shared" si="4"/>
        <v>0</v>
      </c>
      <c r="CE29" s="178">
        <f t="shared" si="4"/>
        <v>0.53955000000000009</v>
      </c>
      <c r="CF29" s="178">
        <f t="shared" si="11"/>
        <v>0</v>
      </c>
      <c r="CG29" s="178">
        <f t="shared" si="11"/>
        <v>0.101536</v>
      </c>
      <c r="CH29" s="178">
        <f t="shared" si="11"/>
        <v>3.7256999999999998E-2</v>
      </c>
      <c r="CI29" s="178">
        <f t="shared" si="11"/>
        <v>0.89083800000000002</v>
      </c>
      <c r="CJ29" s="178">
        <f t="shared" si="11"/>
        <v>5.9015039999999992</v>
      </c>
      <c r="CK29" s="178">
        <f t="shared" si="11"/>
        <v>3.8657290000000004</v>
      </c>
      <c r="CL29" s="178">
        <f t="shared" si="11"/>
        <v>0</v>
      </c>
      <c r="CM29" s="178">
        <f t="shared" si="11"/>
        <v>0</v>
      </c>
      <c r="CN29" s="178">
        <f t="shared" si="11"/>
        <v>1.4318879999999998</v>
      </c>
      <c r="CO29" s="178">
        <f t="shared" si="11"/>
        <v>0.2046</v>
      </c>
      <c r="CP29" s="178">
        <f t="shared" si="11"/>
        <v>0</v>
      </c>
      <c r="CQ29" s="178">
        <f t="shared" si="11"/>
        <v>0</v>
      </c>
      <c r="CR29" s="178">
        <f t="shared" si="11"/>
        <v>0</v>
      </c>
      <c r="CS29" s="178">
        <f t="shared" si="11"/>
        <v>0</v>
      </c>
      <c r="CT29" s="178">
        <f t="shared" si="11"/>
        <v>0</v>
      </c>
      <c r="CU29" s="178">
        <f t="shared" si="11"/>
        <v>0</v>
      </c>
      <c r="CV29" s="178">
        <f t="shared" si="9"/>
        <v>4.8540360000000007</v>
      </c>
      <c r="CW29" s="178">
        <f t="shared" si="9"/>
        <v>2.7542969999999998</v>
      </c>
      <c r="CX29" s="178">
        <f t="shared" si="9"/>
        <v>5.750376000000001</v>
      </c>
      <c r="CY29" s="178">
        <f t="shared" si="9"/>
        <v>0</v>
      </c>
      <c r="CZ29" s="178">
        <f t="shared" si="9"/>
        <v>0</v>
      </c>
      <c r="DA29" s="178">
        <f t="shared" si="9"/>
        <v>0</v>
      </c>
      <c r="DB29" s="178">
        <f t="shared" si="9"/>
        <v>876.80913200000009</v>
      </c>
      <c r="DC29" s="178">
        <f t="shared" si="9"/>
        <v>2.0837080000000001</v>
      </c>
      <c r="DD29" s="178">
        <f t="shared" si="9"/>
        <v>0.56149799999999983</v>
      </c>
      <c r="DE29" s="178">
        <f t="shared" si="9"/>
        <v>21.544184999999999</v>
      </c>
      <c r="DF29" s="178">
        <f t="shared" si="9"/>
        <v>3.2421160000000002</v>
      </c>
      <c r="DG29" s="178">
        <f t="shared" si="9"/>
        <v>0</v>
      </c>
      <c r="DH29" s="178">
        <f t="shared" si="9"/>
        <v>2.9453490000000002</v>
      </c>
      <c r="DI29" s="178">
        <f t="shared" si="9"/>
        <v>3.4305180000000002</v>
      </c>
      <c r="DJ29" s="178">
        <f t="shared" si="9"/>
        <v>117.07779300000001</v>
      </c>
      <c r="DK29" s="178">
        <f t="shared" si="9"/>
        <v>0.21735200000000002</v>
      </c>
      <c r="DL29" s="178">
        <f t="shared" si="10"/>
        <v>0.11817399999999999</v>
      </c>
      <c r="DM29" s="178">
        <f t="shared" si="10"/>
        <v>2.9876999999999997E-2</v>
      </c>
      <c r="DN29" s="178">
        <f t="shared" si="10"/>
        <v>0</v>
      </c>
      <c r="DO29" s="178">
        <f t="shared" si="10"/>
        <v>7.0725539999999985</v>
      </c>
      <c r="DP29" s="178">
        <f t="shared" si="10"/>
        <v>4.9164919999999999</v>
      </c>
      <c r="DQ29" s="178">
        <f t="shared" si="10"/>
        <v>0</v>
      </c>
      <c r="DR29" s="178">
        <f t="shared" si="10"/>
        <v>7.3427639999999998</v>
      </c>
      <c r="DS29" s="178">
        <f t="shared" si="10"/>
        <v>9.6134999999999984E-2</v>
      </c>
      <c r="DT29" s="178">
        <f t="shared" si="10"/>
        <v>2.0175480000000001</v>
      </c>
      <c r="DU29" s="178">
        <f t="shared" si="10"/>
        <v>0.7899799999999999</v>
      </c>
      <c r="DV29" s="178">
        <f t="shared" si="10"/>
        <v>0.90598000000000023</v>
      </c>
      <c r="DW29" s="178">
        <f t="shared" si="10"/>
        <v>1.456056</v>
      </c>
      <c r="DX29" s="178">
        <f t="shared" si="10"/>
        <v>3.2240159999999993</v>
      </c>
      <c r="DY29" s="178">
        <f t="shared" si="10"/>
        <v>0.93109500000000001</v>
      </c>
      <c r="DZ29" s="178">
        <f t="shared" si="10"/>
        <v>0</v>
      </c>
      <c r="EA29" s="179">
        <f t="shared" si="5"/>
        <v>5046.8143490000002</v>
      </c>
      <c r="EB29" s="180">
        <f t="shared" si="6"/>
        <v>1.5030654394179116E-3</v>
      </c>
      <c r="EC29" s="171">
        <f t="shared" si="7"/>
        <v>1.2434860380304382E-3</v>
      </c>
      <c r="EF29" s="172">
        <f t="shared" si="8"/>
        <v>1.1999999999999999E-3</v>
      </c>
      <c r="EH29" s="170" t="s">
        <v>39</v>
      </c>
      <c r="EI29" s="171">
        <v>5.0000000000000001E-4</v>
      </c>
    </row>
    <row r="30" spans="1:139">
      <c r="A30" s="170" t="s">
        <v>38</v>
      </c>
      <c r="B30" s="178">
        <v>530.46000000000015</v>
      </c>
      <c r="C30" s="178">
        <v>13.389999999999999</v>
      </c>
      <c r="D30" s="178">
        <v>501.23999999999995</v>
      </c>
      <c r="E30" s="178"/>
      <c r="F30" s="178">
        <v>449.21000000000004</v>
      </c>
      <c r="G30" s="178"/>
      <c r="H30" s="178">
        <v>-1.1499999999999999</v>
      </c>
      <c r="I30" s="178">
        <v>145.66999999999999</v>
      </c>
      <c r="J30" s="178">
        <v>189.04999999999998</v>
      </c>
      <c r="K30" s="178"/>
      <c r="L30" s="178">
        <v>641.60000000000014</v>
      </c>
      <c r="M30" s="178">
        <v>68.569999999999993</v>
      </c>
      <c r="N30" s="178"/>
      <c r="O30" s="178"/>
      <c r="P30" s="178"/>
      <c r="Q30" s="178">
        <v>53.24</v>
      </c>
      <c r="R30" s="178"/>
      <c r="S30" s="178">
        <v>4.2200000000000006</v>
      </c>
      <c r="T30" s="178">
        <v>1.56</v>
      </c>
      <c r="U30" s="178">
        <v>107.95000000000002</v>
      </c>
      <c r="V30" s="178">
        <v>73.160000000000011</v>
      </c>
      <c r="W30" s="178">
        <v>54.699999999999996</v>
      </c>
      <c r="X30" s="178"/>
      <c r="Y30" s="178"/>
      <c r="Z30" s="178">
        <v>407.72999999999996</v>
      </c>
      <c r="AA30" s="178">
        <v>33.1</v>
      </c>
      <c r="AB30" s="178"/>
      <c r="AC30" s="178"/>
      <c r="AD30" s="178"/>
      <c r="AE30" s="178"/>
      <c r="AF30" s="178"/>
      <c r="AG30" s="178"/>
      <c r="AH30" s="178">
        <v>259.23999999999995</v>
      </c>
      <c r="AI30" s="178">
        <v>106.25999999999999</v>
      </c>
      <c r="AJ30" s="178">
        <v>124.24000000000001</v>
      </c>
      <c r="AK30" s="178"/>
      <c r="AL30" s="178"/>
      <c r="AM30" s="178"/>
      <c r="AN30" s="178">
        <v>0.88</v>
      </c>
      <c r="AO30" s="178">
        <v>30543.259999999995</v>
      </c>
      <c r="AP30" s="178">
        <v>9.67</v>
      </c>
      <c r="AQ30" s="178">
        <v>237.76</v>
      </c>
      <c r="AR30" s="178">
        <v>351.35</v>
      </c>
      <c r="AS30" s="178"/>
      <c r="AT30" s="178">
        <v>61.410000000000011</v>
      </c>
      <c r="AU30" s="178">
        <v>203.36999999999998</v>
      </c>
      <c r="AV30" s="178">
        <v>66.960000000000008</v>
      </c>
      <c r="AW30" s="178">
        <v>2.4399999999999995</v>
      </c>
      <c r="AX30" s="178">
        <v>9.9</v>
      </c>
      <c r="AY30" s="178"/>
      <c r="AZ30" s="178"/>
      <c r="BA30" s="178">
        <v>241.59999999999997</v>
      </c>
      <c r="BB30" s="178">
        <v>207.29000000000002</v>
      </c>
      <c r="BC30" s="178"/>
      <c r="BD30" s="178">
        <v>212.82</v>
      </c>
      <c r="BE30" s="178">
        <v>34.409999999999997</v>
      </c>
      <c r="BF30" s="178">
        <v>238.27000000000004</v>
      </c>
      <c r="BG30" s="178"/>
      <c r="BH30" s="178">
        <v>22.270000000000003</v>
      </c>
      <c r="BI30" s="178">
        <v>278.11</v>
      </c>
      <c r="BJ30" s="178">
        <v>484.72</v>
      </c>
      <c r="BK30" s="178">
        <v>311.64</v>
      </c>
      <c r="BL30" s="178"/>
      <c r="BM30" s="178">
        <v>37281.57</v>
      </c>
      <c r="BO30" s="170" t="s">
        <v>38</v>
      </c>
      <c r="BP30" s="178">
        <f t="shared" si="4"/>
        <v>9.4952340000000017</v>
      </c>
      <c r="BQ30" s="178">
        <f t="shared" si="4"/>
        <v>6.0254999999999989E-2</v>
      </c>
      <c r="BR30" s="178">
        <f t="shared" si="4"/>
        <v>16.54092</v>
      </c>
      <c r="BS30" s="178">
        <f t="shared" si="4"/>
        <v>0</v>
      </c>
      <c r="BT30" s="178">
        <f t="shared" si="4"/>
        <v>20.079687</v>
      </c>
      <c r="BU30" s="178">
        <f t="shared" si="4"/>
        <v>0</v>
      </c>
      <c r="BV30" s="178">
        <f t="shared" si="4"/>
        <v>-2.1159999999999998E-2</v>
      </c>
      <c r="BW30" s="178">
        <f t="shared" si="4"/>
        <v>0.43700999999999995</v>
      </c>
      <c r="BX30" s="178">
        <f t="shared" si="4"/>
        <v>0.17014499999999999</v>
      </c>
      <c r="BY30" s="178">
        <f t="shared" si="4"/>
        <v>0</v>
      </c>
      <c r="BZ30" s="178">
        <f t="shared" si="4"/>
        <v>10.971360000000002</v>
      </c>
      <c r="CA30" s="178">
        <f t="shared" si="4"/>
        <v>0.19885299999999997</v>
      </c>
      <c r="CB30" s="178">
        <f t="shared" si="4"/>
        <v>0</v>
      </c>
      <c r="CC30" s="178">
        <f t="shared" si="4"/>
        <v>0</v>
      </c>
      <c r="CD30" s="178">
        <f t="shared" si="4"/>
        <v>0</v>
      </c>
      <c r="CE30" s="178">
        <f t="shared" si="4"/>
        <v>0.1331</v>
      </c>
      <c r="CF30" s="178">
        <f t="shared" si="11"/>
        <v>0</v>
      </c>
      <c r="CG30" s="178">
        <f t="shared" si="11"/>
        <v>7.0474000000000009E-2</v>
      </c>
      <c r="CH30" s="178">
        <f t="shared" si="11"/>
        <v>5.1479999999999998E-3</v>
      </c>
      <c r="CI30" s="178">
        <f t="shared" si="11"/>
        <v>0.19431000000000004</v>
      </c>
      <c r="CJ30" s="178">
        <f t="shared" si="11"/>
        <v>1.2290880000000002</v>
      </c>
      <c r="CK30" s="178">
        <f t="shared" si="11"/>
        <v>0.74939</v>
      </c>
      <c r="CL30" s="178">
        <f t="shared" si="11"/>
        <v>0</v>
      </c>
      <c r="CM30" s="178">
        <f t="shared" si="11"/>
        <v>0</v>
      </c>
      <c r="CN30" s="178">
        <f t="shared" si="11"/>
        <v>1.8755579999999998</v>
      </c>
      <c r="CO30" s="178">
        <f t="shared" si="11"/>
        <v>7.282000000000001E-2</v>
      </c>
      <c r="CP30" s="178">
        <f t="shared" si="11"/>
        <v>0</v>
      </c>
      <c r="CQ30" s="178">
        <f t="shared" si="11"/>
        <v>0</v>
      </c>
      <c r="CR30" s="178">
        <f t="shared" si="11"/>
        <v>0</v>
      </c>
      <c r="CS30" s="178">
        <f t="shared" si="11"/>
        <v>0</v>
      </c>
      <c r="CT30" s="178">
        <f t="shared" si="11"/>
        <v>0</v>
      </c>
      <c r="CU30" s="178">
        <f t="shared" si="11"/>
        <v>0</v>
      </c>
      <c r="CV30" s="178">
        <f t="shared" si="9"/>
        <v>1.7109839999999996</v>
      </c>
      <c r="CW30" s="178">
        <f t="shared" si="9"/>
        <v>0.60568199999999994</v>
      </c>
      <c r="CX30" s="178">
        <f t="shared" si="9"/>
        <v>2.1990480000000003</v>
      </c>
      <c r="CY30" s="178">
        <f t="shared" si="9"/>
        <v>0</v>
      </c>
      <c r="CZ30" s="178">
        <f t="shared" si="9"/>
        <v>0</v>
      </c>
      <c r="DA30" s="178">
        <f t="shared" si="9"/>
        <v>0</v>
      </c>
      <c r="DB30" s="178">
        <f t="shared" si="9"/>
        <v>2.5696E-2</v>
      </c>
      <c r="DC30" s="178">
        <f t="shared" si="9"/>
        <v>1545.4889559999997</v>
      </c>
      <c r="DD30" s="178">
        <f t="shared" si="9"/>
        <v>0.19630099999999998</v>
      </c>
      <c r="DE30" s="178">
        <f t="shared" si="9"/>
        <v>4.6363199999999996</v>
      </c>
      <c r="DF30" s="178">
        <f t="shared" si="9"/>
        <v>1.4405350000000001</v>
      </c>
      <c r="DG30" s="178">
        <f t="shared" si="9"/>
        <v>0</v>
      </c>
      <c r="DH30" s="178">
        <f t="shared" si="9"/>
        <v>0.86588100000000012</v>
      </c>
      <c r="DI30" s="178">
        <f t="shared" si="9"/>
        <v>0.85415399999999986</v>
      </c>
      <c r="DJ30" s="178">
        <f t="shared" si="9"/>
        <v>4.359096000000001</v>
      </c>
      <c r="DK30" s="178">
        <f t="shared" si="9"/>
        <v>6.5635999999999986E-2</v>
      </c>
      <c r="DL30" s="178">
        <f t="shared" si="10"/>
        <v>4.5540000000000004E-2</v>
      </c>
      <c r="DM30" s="178">
        <f t="shared" si="10"/>
        <v>0</v>
      </c>
      <c r="DN30" s="178">
        <f t="shared" si="10"/>
        <v>0</v>
      </c>
      <c r="DO30" s="178">
        <f t="shared" si="10"/>
        <v>3.1166399999999994</v>
      </c>
      <c r="DP30" s="178">
        <f t="shared" si="10"/>
        <v>2.1972740000000002</v>
      </c>
      <c r="DQ30" s="178">
        <f t="shared" si="10"/>
        <v>0</v>
      </c>
      <c r="DR30" s="178">
        <f t="shared" si="10"/>
        <v>3.3199919999999996</v>
      </c>
      <c r="DS30" s="178">
        <f t="shared" si="10"/>
        <v>4.4732999999999995E-2</v>
      </c>
      <c r="DT30" s="178">
        <f t="shared" si="10"/>
        <v>0.92925300000000011</v>
      </c>
      <c r="DU30" s="178">
        <f t="shared" si="10"/>
        <v>0</v>
      </c>
      <c r="DV30" s="178">
        <f t="shared" si="10"/>
        <v>0.21601900000000004</v>
      </c>
      <c r="DW30" s="178">
        <f t="shared" si="10"/>
        <v>0.50059799999999999</v>
      </c>
      <c r="DX30" s="178">
        <f t="shared" si="10"/>
        <v>1.648048</v>
      </c>
      <c r="DY30" s="178">
        <f t="shared" si="10"/>
        <v>0.46745999999999999</v>
      </c>
      <c r="DZ30" s="178">
        <f t="shared" si="10"/>
        <v>0</v>
      </c>
      <c r="EA30" s="179">
        <f t="shared" si="5"/>
        <v>1637.1960379999998</v>
      </c>
      <c r="EB30" s="180">
        <f t="shared" si="6"/>
        <v>4.8759724691623159E-4</v>
      </c>
      <c r="EC30" s="171">
        <f t="shared" si="7"/>
        <v>4.0338920237379837E-4</v>
      </c>
      <c r="EF30" s="172">
        <f t="shared" si="8"/>
        <v>4.0000000000000002E-4</v>
      </c>
      <c r="EH30" s="170" t="s">
        <v>40</v>
      </c>
      <c r="EI30" s="171">
        <v>3.8999999999999998E-3</v>
      </c>
    </row>
    <row r="31" spans="1:139">
      <c r="A31" s="170" t="s">
        <v>39</v>
      </c>
      <c r="B31" s="178">
        <v>508.21</v>
      </c>
      <c r="C31" s="178">
        <v>13.460000000000003</v>
      </c>
      <c r="D31" s="178">
        <v>496.54999999999995</v>
      </c>
      <c r="E31" s="178"/>
      <c r="F31" s="178">
        <v>329.76999999999992</v>
      </c>
      <c r="G31" s="178"/>
      <c r="H31" s="178">
        <v>-1.1499999999999999</v>
      </c>
      <c r="I31" s="178">
        <v>138.43</v>
      </c>
      <c r="J31" s="178">
        <v>181.51000000000002</v>
      </c>
      <c r="K31" s="178"/>
      <c r="L31" s="178">
        <v>615.59</v>
      </c>
      <c r="M31" s="178">
        <v>67.5</v>
      </c>
      <c r="N31" s="178"/>
      <c r="O31" s="178"/>
      <c r="P31" s="178"/>
      <c r="Q31" s="178">
        <v>60.93</v>
      </c>
      <c r="R31" s="178"/>
      <c r="S31" s="178">
        <v>4.2200000000000006</v>
      </c>
      <c r="T31" s="178">
        <v>2.1</v>
      </c>
      <c r="U31" s="178">
        <v>129.29999999999995</v>
      </c>
      <c r="V31" s="178">
        <v>90.250000000000014</v>
      </c>
      <c r="W31" s="178">
        <v>71.490000000000009</v>
      </c>
      <c r="X31" s="178"/>
      <c r="Y31" s="178"/>
      <c r="Z31" s="178">
        <v>317.45</v>
      </c>
      <c r="AA31" s="178">
        <v>32.11</v>
      </c>
      <c r="AB31" s="178"/>
      <c r="AC31" s="178"/>
      <c r="AD31" s="178"/>
      <c r="AE31" s="178"/>
      <c r="AF31" s="178"/>
      <c r="AG31" s="178"/>
      <c r="AH31" s="178">
        <v>260.68999999999994</v>
      </c>
      <c r="AI31" s="178">
        <v>129.07</v>
      </c>
      <c r="AJ31" s="178">
        <v>124.24000000000001</v>
      </c>
      <c r="AK31" s="178"/>
      <c r="AL31" s="178"/>
      <c r="AM31" s="178"/>
      <c r="AN31" s="178">
        <v>0.42</v>
      </c>
      <c r="AO31" s="178">
        <v>39641.279999999999</v>
      </c>
      <c r="AP31" s="178">
        <v>9.74</v>
      </c>
      <c r="AQ31" s="178">
        <v>292.02000000000004</v>
      </c>
      <c r="AR31" s="178">
        <v>338.42999999999989</v>
      </c>
      <c r="AS31" s="178"/>
      <c r="AT31" s="178">
        <v>66.760000000000005</v>
      </c>
      <c r="AU31" s="178">
        <v>223.37</v>
      </c>
      <c r="AV31" s="178">
        <v>74.260000000000005</v>
      </c>
      <c r="AW31" s="178">
        <v>2.61</v>
      </c>
      <c r="AX31" s="178">
        <v>9.8299999999999983</v>
      </c>
      <c r="AY31" s="178"/>
      <c r="AZ31" s="178"/>
      <c r="BA31" s="178">
        <v>230.57000000000002</v>
      </c>
      <c r="BB31" s="178">
        <v>197.19</v>
      </c>
      <c r="BC31" s="178"/>
      <c r="BD31" s="178">
        <v>203.98999999999998</v>
      </c>
      <c r="BE31" s="178">
        <v>32.83</v>
      </c>
      <c r="BF31" s="178">
        <v>228.52999999999997</v>
      </c>
      <c r="BG31" s="178">
        <v>0.01</v>
      </c>
      <c r="BH31" s="178">
        <v>26.150000000000002</v>
      </c>
      <c r="BI31" s="178">
        <v>273.31999999999994</v>
      </c>
      <c r="BJ31" s="178">
        <v>459.53000000000003</v>
      </c>
      <c r="BK31" s="178">
        <v>300.13</v>
      </c>
      <c r="BL31" s="178"/>
      <c r="BM31" s="178">
        <v>46182.69</v>
      </c>
      <c r="BO31" s="170" t="s">
        <v>39</v>
      </c>
      <c r="BP31" s="178">
        <f t="shared" si="4"/>
        <v>9.096959</v>
      </c>
      <c r="BQ31" s="178">
        <f t="shared" si="4"/>
        <v>6.0570000000000006E-2</v>
      </c>
      <c r="BR31" s="178">
        <f t="shared" si="4"/>
        <v>16.386150000000001</v>
      </c>
      <c r="BS31" s="178">
        <f t="shared" si="4"/>
        <v>0</v>
      </c>
      <c r="BT31" s="178">
        <f t="shared" si="4"/>
        <v>14.740718999999995</v>
      </c>
      <c r="BU31" s="178">
        <f t="shared" si="4"/>
        <v>0</v>
      </c>
      <c r="BV31" s="178">
        <f t="shared" si="4"/>
        <v>-2.1159999999999998E-2</v>
      </c>
      <c r="BW31" s="178">
        <f t="shared" si="4"/>
        <v>0.41529000000000005</v>
      </c>
      <c r="BX31" s="178">
        <f t="shared" si="4"/>
        <v>0.163359</v>
      </c>
      <c r="BY31" s="178">
        <f t="shared" si="4"/>
        <v>0</v>
      </c>
      <c r="BZ31" s="178">
        <f t="shared" si="4"/>
        <v>10.526589000000001</v>
      </c>
      <c r="CA31" s="178">
        <f t="shared" si="4"/>
        <v>0.19574999999999998</v>
      </c>
      <c r="CB31" s="178">
        <f t="shared" si="4"/>
        <v>0</v>
      </c>
      <c r="CC31" s="178">
        <f t="shared" si="4"/>
        <v>0</v>
      </c>
      <c r="CD31" s="178">
        <f t="shared" si="4"/>
        <v>0</v>
      </c>
      <c r="CE31" s="178">
        <f t="shared" si="4"/>
        <v>0.15232500000000002</v>
      </c>
      <c r="CF31" s="178">
        <f t="shared" si="11"/>
        <v>0</v>
      </c>
      <c r="CG31" s="178">
        <f t="shared" si="11"/>
        <v>7.0474000000000009E-2</v>
      </c>
      <c r="CH31" s="178">
        <f t="shared" si="11"/>
        <v>6.9300000000000004E-3</v>
      </c>
      <c r="CI31" s="178">
        <f t="shared" si="11"/>
        <v>0.23273999999999992</v>
      </c>
      <c r="CJ31" s="178">
        <f t="shared" si="11"/>
        <v>1.5162000000000002</v>
      </c>
      <c r="CK31" s="178">
        <f t="shared" si="11"/>
        <v>0.9794130000000002</v>
      </c>
      <c r="CL31" s="178">
        <f t="shared" si="11"/>
        <v>0</v>
      </c>
      <c r="CM31" s="178">
        <f t="shared" si="11"/>
        <v>0</v>
      </c>
      <c r="CN31" s="178">
        <f t="shared" si="11"/>
        <v>1.46027</v>
      </c>
      <c r="CO31" s="178">
        <f t="shared" si="11"/>
        <v>7.0641999999999996E-2</v>
      </c>
      <c r="CP31" s="178">
        <f t="shared" si="11"/>
        <v>0</v>
      </c>
      <c r="CQ31" s="178">
        <f t="shared" si="11"/>
        <v>0</v>
      </c>
      <c r="CR31" s="178">
        <f t="shared" si="11"/>
        <v>0</v>
      </c>
      <c r="CS31" s="178">
        <f t="shared" si="11"/>
        <v>0</v>
      </c>
      <c r="CT31" s="178">
        <f t="shared" si="11"/>
        <v>0</v>
      </c>
      <c r="CU31" s="178">
        <f t="shared" si="11"/>
        <v>0</v>
      </c>
      <c r="CV31" s="178">
        <f t="shared" si="9"/>
        <v>1.7205539999999997</v>
      </c>
      <c r="CW31" s="178">
        <f t="shared" si="9"/>
        <v>0.73569899999999999</v>
      </c>
      <c r="CX31" s="178">
        <f t="shared" si="9"/>
        <v>2.1990480000000003</v>
      </c>
      <c r="CY31" s="178">
        <f t="shared" si="9"/>
        <v>0</v>
      </c>
      <c r="CZ31" s="178">
        <f t="shared" si="9"/>
        <v>0</v>
      </c>
      <c r="DA31" s="178">
        <f t="shared" si="9"/>
        <v>0</v>
      </c>
      <c r="DB31" s="178">
        <f t="shared" si="9"/>
        <v>1.2263999999999999E-2</v>
      </c>
      <c r="DC31" s="178">
        <f t="shared" si="9"/>
        <v>2005.8487679999998</v>
      </c>
      <c r="DD31" s="178">
        <f t="shared" si="9"/>
        <v>0.19772199999999998</v>
      </c>
      <c r="DE31" s="178">
        <f t="shared" si="9"/>
        <v>5.6943900000000012</v>
      </c>
      <c r="DF31" s="178">
        <f t="shared" si="9"/>
        <v>1.3875629999999997</v>
      </c>
      <c r="DG31" s="178">
        <f t="shared" si="9"/>
        <v>0</v>
      </c>
      <c r="DH31" s="178">
        <f t="shared" si="9"/>
        <v>0.94131600000000004</v>
      </c>
      <c r="DI31" s="178">
        <f t="shared" si="9"/>
        <v>0.93815399999999993</v>
      </c>
      <c r="DJ31" s="178">
        <f t="shared" si="9"/>
        <v>4.8343260000000008</v>
      </c>
      <c r="DK31" s="178">
        <f t="shared" si="9"/>
        <v>7.0208999999999994E-2</v>
      </c>
      <c r="DL31" s="178">
        <f t="shared" si="10"/>
        <v>4.5217999999999994E-2</v>
      </c>
      <c r="DM31" s="178">
        <f t="shared" si="10"/>
        <v>0</v>
      </c>
      <c r="DN31" s="178">
        <f t="shared" si="10"/>
        <v>0</v>
      </c>
      <c r="DO31" s="178">
        <f t="shared" si="10"/>
        <v>2.9743530000000002</v>
      </c>
      <c r="DP31" s="178">
        <f t="shared" si="10"/>
        <v>2.090214</v>
      </c>
      <c r="DQ31" s="178">
        <f t="shared" si="10"/>
        <v>0</v>
      </c>
      <c r="DR31" s="178">
        <f t="shared" si="10"/>
        <v>3.1822439999999994</v>
      </c>
      <c r="DS31" s="178">
        <f t="shared" si="10"/>
        <v>4.2678999999999995E-2</v>
      </c>
      <c r="DT31" s="178">
        <f t="shared" si="10"/>
        <v>0.89126699999999981</v>
      </c>
      <c r="DU31" s="178">
        <f t="shared" si="10"/>
        <v>1.0000000000000001E-5</v>
      </c>
      <c r="DV31" s="178">
        <f t="shared" si="10"/>
        <v>0.25365500000000002</v>
      </c>
      <c r="DW31" s="178">
        <f t="shared" si="10"/>
        <v>0.49197599999999986</v>
      </c>
      <c r="DX31" s="178">
        <f t="shared" si="10"/>
        <v>1.5624020000000001</v>
      </c>
      <c r="DY31" s="178">
        <f t="shared" si="10"/>
        <v>0.45019500000000001</v>
      </c>
      <c r="DZ31" s="178">
        <f t="shared" si="10"/>
        <v>0</v>
      </c>
      <c r="EA31" s="179">
        <f t="shared" si="5"/>
        <v>2092.6174459999997</v>
      </c>
      <c r="EB31" s="180">
        <f t="shared" si="6"/>
        <v>6.2323294329794609E-4</v>
      </c>
      <c r="EC31" s="171">
        <f t="shared" si="7"/>
        <v>5.1560061399039071E-4</v>
      </c>
      <c r="EF31" s="172">
        <f t="shared" si="8"/>
        <v>5.0000000000000001E-4</v>
      </c>
      <c r="EI31" s="171">
        <f>SUM(EI5:EI30)</f>
        <v>0.99999999999999967</v>
      </c>
    </row>
    <row r="32" spans="1:139">
      <c r="A32" s="170" t="s">
        <v>40</v>
      </c>
      <c r="B32" s="178">
        <v>3611.9700000000003</v>
      </c>
      <c r="C32" s="178">
        <v>10854.79</v>
      </c>
      <c r="D32" s="178">
        <v>50499.78</v>
      </c>
      <c r="E32" s="178"/>
      <c r="F32" s="178">
        <v>26995.83</v>
      </c>
      <c r="G32" s="178"/>
      <c r="H32" s="178">
        <v>-12</v>
      </c>
      <c r="I32" s="178">
        <v>3105.11</v>
      </c>
      <c r="J32" s="178">
        <v>1110.8600000000001</v>
      </c>
      <c r="K32" s="178"/>
      <c r="L32" s="178">
        <v>63588.369999999995</v>
      </c>
      <c r="M32" s="178">
        <v>4604.42</v>
      </c>
      <c r="N32" s="178"/>
      <c r="O32" s="178"/>
      <c r="P32" s="178"/>
      <c r="Q32" s="178">
        <v>3574.83</v>
      </c>
      <c r="R32" s="178"/>
      <c r="S32" s="178">
        <v>11.3</v>
      </c>
      <c r="T32" s="178">
        <v>142.19</v>
      </c>
      <c r="U32" s="178">
        <v>8384.0899999999983</v>
      </c>
      <c r="V32" s="178">
        <v>5816.9600000000009</v>
      </c>
      <c r="W32" s="178">
        <v>5874.6499999999987</v>
      </c>
      <c r="X32" s="178"/>
      <c r="Y32" s="178"/>
      <c r="Z32" s="178">
        <v>510.42999999999995</v>
      </c>
      <c r="AA32" s="178">
        <v>305.81999999999994</v>
      </c>
      <c r="AB32" s="178"/>
      <c r="AC32" s="178"/>
      <c r="AD32" s="178"/>
      <c r="AE32" s="178"/>
      <c r="AF32" s="178"/>
      <c r="AG32" s="178"/>
      <c r="AH32" s="178">
        <v>2462.15</v>
      </c>
      <c r="AI32" s="178">
        <v>1764.4699999999998</v>
      </c>
      <c r="AJ32" s="178">
        <v>919.44000000000028</v>
      </c>
      <c r="AK32" s="178"/>
      <c r="AL32" s="178"/>
      <c r="AM32" s="178"/>
      <c r="AN32" s="178">
        <v>215483.78</v>
      </c>
      <c r="AO32" s="178">
        <v>473.55000000000007</v>
      </c>
      <c r="AP32" s="178">
        <v>98.939999999999984</v>
      </c>
      <c r="AQ32" s="178">
        <v>4791.49</v>
      </c>
      <c r="AR32" s="178">
        <v>2098.2800000000002</v>
      </c>
      <c r="AS32" s="178"/>
      <c r="AT32" s="178">
        <v>1015.95</v>
      </c>
      <c r="AU32" s="178">
        <v>4047.76</v>
      </c>
      <c r="AV32" s="178">
        <v>71752.09</v>
      </c>
      <c r="AW32" s="178">
        <v>21.59</v>
      </c>
      <c r="AX32" s="178">
        <v>71.550000000000011</v>
      </c>
      <c r="AY32" s="178">
        <v>13.4</v>
      </c>
      <c r="AZ32" s="178"/>
      <c r="BA32" s="178">
        <v>1451.26</v>
      </c>
      <c r="BB32" s="178">
        <v>1879.73</v>
      </c>
      <c r="BC32" s="178"/>
      <c r="BD32" s="178">
        <v>1305.43</v>
      </c>
      <c r="BE32" s="178">
        <v>962.92000000000007</v>
      </c>
      <c r="BF32" s="178">
        <v>1418.6999999999994</v>
      </c>
      <c r="BG32" s="178">
        <v>18312.169999999998</v>
      </c>
      <c r="BH32" s="178">
        <v>1637.3799999999999</v>
      </c>
      <c r="BI32" s="178">
        <v>2419.7000000000003</v>
      </c>
      <c r="BJ32" s="178">
        <v>22000.510000000002</v>
      </c>
      <c r="BK32" s="178">
        <v>1710.0299999999997</v>
      </c>
      <c r="BL32" s="178"/>
      <c r="BM32" s="178">
        <v>547091.67000000004</v>
      </c>
      <c r="BO32" s="170" t="s">
        <v>40</v>
      </c>
      <c r="BP32" s="178">
        <f t="shared" si="4"/>
        <v>64.654263</v>
      </c>
      <c r="BQ32" s="178">
        <f t="shared" si="4"/>
        <v>48.846555000000002</v>
      </c>
      <c r="BR32" s="178">
        <f t="shared" si="4"/>
        <v>1666.4927400000001</v>
      </c>
      <c r="BS32" s="178">
        <f t="shared" si="4"/>
        <v>0</v>
      </c>
      <c r="BT32" s="178">
        <f t="shared" si="4"/>
        <v>1206.7136009999999</v>
      </c>
      <c r="BU32" s="178">
        <f t="shared" si="4"/>
        <v>0</v>
      </c>
      <c r="BV32" s="178">
        <f t="shared" si="4"/>
        <v>-0.2208</v>
      </c>
      <c r="BW32" s="178">
        <f t="shared" si="4"/>
        <v>9.3153300000000012</v>
      </c>
      <c r="BX32" s="178">
        <f t="shared" si="4"/>
        <v>0.99977400000000005</v>
      </c>
      <c r="BY32" s="178">
        <f t="shared" si="4"/>
        <v>0</v>
      </c>
      <c r="BZ32" s="178">
        <f t="shared" si="4"/>
        <v>1087.3611269999999</v>
      </c>
      <c r="CA32" s="178">
        <f t="shared" si="4"/>
        <v>13.352817999999999</v>
      </c>
      <c r="CB32" s="178">
        <f t="shared" si="4"/>
        <v>0</v>
      </c>
      <c r="CC32" s="178">
        <f t="shared" si="4"/>
        <v>0</v>
      </c>
      <c r="CD32" s="178">
        <f t="shared" si="4"/>
        <v>0</v>
      </c>
      <c r="CE32" s="178">
        <f t="shared" si="4"/>
        <v>8.9370750000000001</v>
      </c>
      <c r="CF32" s="178">
        <f t="shared" si="11"/>
        <v>0</v>
      </c>
      <c r="CG32" s="178">
        <f t="shared" si="11"/>
        <v>0.18871000000000002</v>
      </c>
      <c r="CH32" s="178">
        <f t="shared" si="11"/>
        <v>0.46922700000000001</v>
      </c>
      <c r="CI32" s="178">
        <f t="shared" si="11"/>
        <v>15.091361999999997</v>
      </c>
      <c r="CJ32" s="178">
        <f t="shared" si="11"/>
        <v>97.724928000000006</v>
      </c>
      <c r="CK32" s="178">
        <f t="shared" si="11"/>
        <v>80.482704999999982</v>
      </c>
      <c r="CL32" s="178">
        <f t="shared" si="11"/>
        <v>0</v>
      </c>
      <c r="CM32" s="178">
        <f t="shared" si="11"/>
        <v>0</v>
      </c>
      <c r="CN32" s="178">
        <f t="shared" si="11"/>
        <v>2.3479779999999999</v>
      </c>
      <c r="CO32" s="178">
        <f t="shared" si="11"/>
        <v>0.67280399999999985</v>
      </c>
      <c r="CP32" s="178">
        <f t="shared" si="11"/>
        <v>0</v>
      </c>
      <c r="CQ32" s="178">
        <f t="shared" si="11"/>
        <v>0</v>
      </c>
      <c r="CR32" s="178">
        <f t="shared" si="11"/>
        <v>0</v>
      </c>
      <c r="CS32" s="178">
        <f t="shared" si="11"/>
        <v>0</v>
      </c>
      <c r="CT32" s="178">
        <f t="shared" si="11"/>
        <v>0</v>
      </c>
      <c r="CU32" s="178">
        <f t="shared" si="11"/>
        <v>0</v>
      </c>
      <c r="CV32" s="178">
        <f t="shared" si="9"/>
        <v>16.25019</v>
      </c>
      <c r="CW32" s="178">
        <f t="shared" si="9"/>
        <v>10.057478999999999</v>
      </c>
      <c r="CX32" s="178">
        <f t="shared" si="9"/>
        <v>16.274088000000006</v>
      </c>
      <c r="CY32" s="178">
        <f t="shared" si="9"/>
        <v>0</v>
      </c>
      <c r="CZ32" s="178">
        <f t="shared" si="9"/>
        <v>0</v>
      </c>
      <c r="DA32" s="178">
        <f t="shared" si="9"/>
        <v>0</v>
      </c>
      <c r="DB32" s="178">
        <f t="shared" si="9"/>
        <v>6292.1263760000002</v>
      </c>
      <c r="DC32" s="178">
        <f t="shared" si="9"/>
        <v>23.961630000000003</v>
      </c>
      <c r="DD32" s="178">
        <f t="shared" si="9"/>
        <v>2.0084819999999994</v>
      </c>
      <c r="DE32" s="178">
        <f t="shared" si="9"/>
        <v>93.434055000000001</v>
      </c>
      <c r="DF32" s="178">
        <f t="shared" si="9"/>
        <v>8.6029480000000014</v>
      </c>
      <c r="DG32" s="178">
        <f t="shared" si="9"/>
        <v>0</v>
      </c>
      <c r="DH32" s="178">
        <f t="shared" si="9"/>
        <v>14.324895</v>
      </c>
      <c r="DI32" s="178">
        <f t="shared" si="9"/>
        <v>17.000592000000001</v>
      </c>
      <c r="DJ32" s="178">
        <f t="shared" si="9"/>
        <v>4671.0610590000006</v>
      </c>
      <c r="DK32" s="178">
        <f t="shared" si="9"/>
        <v>0.58077100000000004</v>
      </c>
      <c r="DL32" s="178">
        <f t="shared" si="10"/>
        <v>0.32913000000000003</v>
      </c>
      <c r="DM32" s="178">
        <f t="shared" si="10"/>
        <v>0.58021999999999996</v>
      </c>
      <c r="DN32" s="178">
        <f t="shared" si="10"/>
        <v>0</v>
      </c>
      <c r="DO32" s="178">
        <f t="shared" si="10"/>
        <v>18.721253999999998</v>
      </c>
      <c r="DP32" s="178">
        <f t="shared" si="10"/>
        <v>19.925138</v>
      </c>
      <c r="DQ32" s="178">
        <f t="shared" si="10"/>
        <v>0</v>
      </c>
      <c r="DR32" s="178">
        <f t="shared" si="10"/>
        <v>20.364708</v>
      </c>
      <c r="DS32" s="178">
        <f t="shared" si="10"/>
        <v>1.2517960000000001</v>
      </c>
      <c r="DT32" s="178">
        <f t="shared" si="10"/>
        <v>5.5329299999999977</v>
      </c>
      <c r="DU32" s="178">
        <f t="shared" si="10"/>
        <v>18.312169999999998</v>
      </c>
      <c r="DV32" s="178">
        <f t="shared" si="10"/>
        <v>15.882586</v>
      </c>
      <c r="DW32" s="178">
        <f t="shared" si="10"/>
        <v>4.3554600000000008</v>
      </c>
      <c r="DX32" s="178">
        <f t="shared" si="10"/>
        <v>74.801733999999996</v>
      </c>
      <c r="DY32" s="178">
        <f t="shared" si="10"/>
        <v>2.5650449999999996</v>
      </c>
      <c r="DZ32" s="178">
        <f t="shared" si="10"/>
        <v>0</v>
      </c>
      <c r="EA32" s="181">
        <f t="shared" si="5"/>
        <v>15651.734933</v>
      </c>
      <c r="EB32" s="182">
        <f t="shared" si="6"/>
        <v>4.6614716171170028E-3</v>
      </c>
      <c r="EC32" s="183">
        <f t="shared" si="7"/>
        <v>3.8564354688408963E-3</v>
      </c>
      <c r="ED32" s="184"/>
      <c r="EE32" s="184"/>
      <c r="EF32" s="185">
        <f t="shared" si="8"/>
        <v>3.8999999999999998E-3</v>
      </c>
    </row>
    <row r="33" spans="1:136">
      <c r="A33" s="170" t="s">
        <v>128</v>
      </c>
      <c r="B33" s="178">
        <v>2848855.3900000006</v>
      </c>
      <c r="C33" s="178">
        <v>1363763.6700000002</v>
      </c>
      <c r="D33" s="178">
        <v>14465336.500000002</v>
      </c>
      <c r="E33" s="178">
        <v>981689.56</v>
      </c>
      <c r="F33" s="178">
        <v>5150758.1899999995</v>
      </c>
      <c r="G33" s="178">
        <v>854963.15</v>
      </c>
      <c r="H33" s="178">
        <v>563123.72</v>
      </c>
      <c r="I33" s="178">
        <v>1051608.22</v>
      </c>
      <c r="J33" s="178">
        <v>1108637.57</v>
      </c>
      <c r="K33" s="178">
        <v>5488582.1499999985</v>
      </c>
      <c r="L33" s="178">
        <v>4765278.3900000006</v>
      </c>
      <c r="M33" s="178">
        <v>920302.83</v>
      </c>
      <c r="N33" s="178">
        <v>8927677</v>
      </c>
      <c r="O33" s="178">
        <v>1558140.9100000001</v>
      </c>
      <c r="P33" s="178">
        <v>1640204.82</v>
      </c>
      <c r="Q33" s="178">
        <v>1460193.6199999999</v>
      </c>
      <c r="R33" s="178">
        <v>3082174.34</v>
      </c>
      <c r="S33" s="178">
        <v>1192892.7700000003</v>
      </c>
      <c r="T33" s="178">
        <v>552949.56999999983</v>
      </c>
      <c r="U33" s="178">
        <v>3481517.4599999995</v>
      </c>
      <c r="V33" s="178">
        <v>2439585.1399999992</v>
      </c>
      <c r="W33" s="178">
        <v>1935872.8599999999</v>
      </c>
      <c r="X33" s="178">
        <v>867658.7</v>
      </c>
      <c r="Y33" s="178">
        <v>1294157.0099999998</v>
      </c>
      <c r="Z33" s="178">
        <v>379658.02</v>
      </c>
      <c r="AA33" s="178">
        <v>492218.64999999991</v>
      </c>
      <c r="AB33" s="178">
        <v>1408359.43</v>
      </c>
      <c r="AC33" s="178">
        <v>1164228.3</v>
      </c>
      <c r="AD33" s="178">
        <v>1679054.5099999998</v>
      </c>
      <c r="AE33" s="178">
        <v>7916311.2300000004</v>
      </c>
      <c r="AF33" s="178">
        <v>1172615.4399999997</v>
      </c>
      <c r="AG33" s="178">
        <v>2326419.41</v>
      </c>
      <c r="AH33" s="178">
        <v>1323965.3499999999</v>
      </c>
      <c r="AI33" s="178">
        <v>574621.43999999994</v>
      </c>
      <c r="AJ33" s="178">
        <v>618598.62</v>
      </c>
      <c r="AK33" s="178">
        <v>662942.6</v>
      </c>
      <c r="AL33" s="178">
        <v>1850903.3199999998</v>
      </c>
      <c r="AM33" s="178">
        <v>968445.57</v>
      </c>
      <c r="AN33" s="178">
        <v>3845916.66</v>
      </c>
      <c r="AO33" s="178">
        <v>4138816.0699999994</v>
      </c>
      <c r="AP33" s="178">
        <v>2600568</v>
      </c>
      <c r="AQ33" s="178">
        <v>2038353.7000000002</v>
      </c>
      <c r="AR33" s="178">
        <v>1740761.93</v>
      </c>
      <c r="AS33" s="178">
        <v>2337577.9300000002</v>
      </c>
      <c r="AT33" s="178">
        <v>1365554.51</v>
      </c>
      <c r="AU33" s="178">
        <v>3173881.1499999994</v>
      </c>
      <c r="AV33" s="178">
        <v>6443899.4500000002</v>
      </c>
      <c r="AW33" s="178">
        <v>3054126.709999999</v>
      </c>
      <c r="AX33" s="178">
        <v>1084947.8199999998</v>
      </c>
      <c r="AY33" s="178">
        <v>5246543.9000000004</v>
      </c>
      <c r="AZ33" s="178">
        <v>2251384.19</v>
      </c>
      <c r="BA33" s="178">
        <v>1226181.4500000002</v>
      </c>
      <c r="BB33" s="178">
        <v>1165979.32</v>
      </c>
      <c r="BC33" s="178">
        <v>1027528.02</v>
      </c>
      <c r="BD33" s="178">
        <v>1061954.21</v>
      </c>
      <c r="BE33" s="178">
        <v>2502151.0799999996</v>
      </c>
      <c r="BF33" s="178">
        <v>1189187.57</v>
      </c>
      <c r="BG33" s="178">
        <v>1049940.57</v>
      </c>
      <c r="BH33" s="178">
        <v>3021062.4800000004</v>
      </c>
      <c r="BI33" s="178">
        <v>1554970.58</v>
      </c>
      <c r="BJ33" s="178">
        <v>2984847.43</v>
      </c>
      <c r="BK33" s="178">
        <v>1690190.7699999998</v>
      </c>
      <c r="BL33" s="178">
        <v>253306.3</v>
      </c>
      <c r="BM33" s="178">
        <v>148583897.22999999</v>
      </c>
      <c r="BO33" s="170" t="s">
        <v>128</v>
      </c>
      <c r="EA33" s="179">
        <f>SUM(EA5:EA32)</f>
        <v>3357681.0540959993</v>
      </c>
      <c r="EB33" s="180">
        <f>SUM(EB5:EB32)</f>
        <v>1.0000000000000004</v>
      </c>
      <c r="EC33" s="171">
        <f>SUM(EC5:EC32)</f>
        <v>0.82730000000000004</v>
      </c>
      <c r="EF33" s="172">
        <f>SUM(EF5:EF32)</f>
        <v>0.99999999999999967</v>
      </c>
    </row>
    <row r="35" spans="1:136">
      <c r="BM35" s="178"/>
    </row>
  </sheetData>
  <printOptions horizontalCentered="1" verticalCentered="1"/>
  <pageMargins left="0.75" right="0.75" top="1" bottom="1" header="0.5" footer="0.5"/>
  <pageSetup scale="93" fitToWidth="4" orientation="landscape" r:id="rId1"/>
  <headerFooter alignWithMargins="0">
    <oddHeader>&amp;RKY PSC Case No. 2016-00162,
Attachment D to Staff Post Hearing Supp. DR 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zoomScale="85" zoomScaleNormal="85" workbookViewId="0">
      <selection sqref="A1:G1"/>
    </sheetView>
  </sheetViews>
  <sheetFormatPr defaultColWidth="9.109375" defaultRowHeight="13.2"/>
  <cols>
    <col min="1" max="1" width="13.6640625" style="108" customWidth="1"/>
    <col min="2" max="2" width="15.109375" style="109" customWidth="1"/>
    <col min="3" max="3" width="2.6640625" style="107" customWidth="1"/>
    <col min="4" max="4" width="11.5546875" style="109" customWidth="1"/>
    <col min="5" max="5" width="16.44140625" style="109" customWidth="1"/>
    <col min="6" max="6" width="2.6640625" style="109" customWidth="1"/>
    <col min="7" max="7" width="11.5546875" style="109" bestFit="1" customWidth="1"/>
    <col min="8" max="8" width="8.109375" style="110" customWidth="1"/>
    <col min="9" max="16384" width="9.109375" style="107"/>
  </cols>
  <sheetData>
    <row r="1" spans="1:10" ht="19.2">
      <c r="A1" s="270" t="s">
        <v>0</v>
      </c>
      <c r="B1" s="270"/>
      <c r="C1" s="270"/>
      <c r="D1" s="270"/>
      <c r="E1" s="270"/>
      <c r="F1" s="270"/>
      <c r="G1" s="270"/>
      <c r="H1" s="106"/>
    </row>
    <row r="2" spans="1:10">
      <c r="I2" s="111"/>
    </row>
    <row r="3" spans="1:10">
      <c r="A3" s="271" t="s">
        <v>1</v>
      </c>
      <c r="B3" s="271"/>
      <c r="C3" s="112"/>
      <c r="D3" s="271" t="s">
        <v>2</v>
      </c>
      <c r="E3" s="271"/>
      <c r="I3" s="111"/>
    </row>
    <row r="4" spans="1:10" ht="12.75" customHeight="1">
      <c r="A4" s="271" t="s">
        <v>163</v>
      </c>
      <c r="B4" s="271"/>
      <c r="C4" s="112"/>
      <c r="D4" s="271" t="s">
        <v>164</v>
      </c>
      <c r="E4" s="271"/>
      <c r="I4" s="111"/>
    </row>
    <row r="5" spans="1:10">
      <c r="A5" s="106"/>
      <c r="B5" s="106"/>
      <c r="D5" s="106"/>
      <c r="E5" s="106"/>
      <c r="I5" s="111"/>
    </row>
    <row r="6" spans="1:10">
      <c r="A6" s="112" t="s">
        <v>5</v>
      </c>
      <c r="B6" s="113" t="s">
        <v>6</v>
      </c>
      <c r="C6" s="114"/>
      <c r="D6" s="112" t="s">
        <v>5</v>
      </c>
      <c r="E6" s="113" t="s">
        <v>6</v>
      </c>
      <c r="F6" s="115"/>
      <c r="G6" s="113" t="s">
        <v>7</v>
      </c>
      <c r="I6" s="111"/>
    </row>
    <row r="7" spans="1:10">
      <c r="A7" s="115" t="s">
        <v>8</v>
      </c>
      <c r="B7" s="115">
        <v>3.7000000000000002E-3</v>
      </c>
      <c r="C7" s="115"/>
      <c r="D7" s="116" t="s">
        <v>8</v>
      </c>
      <c r="E7" s="117">
        <v>2.8E-3</v>
      </c>
      <c r="F7" s="118"/>
      <c r="G7" s="119">
        <f>E7-B7</f>
        <v>-9.0000000000000019E-4</v>
      </c>
      <c r="H7" s="107"/>
      <c r="I7" s="111"/>
    </row>
    <row r="8" spans="1:10">
      <c r="A8" s="115" t="s">
        <v>9</v>
      </c>
      <c r="B8" s="115">
        <v>1.95E-2</v>
      </c>
      <c r="C8" s="115"/>
      <c r="D8" s="116" t="s">
        <v>9</v>
      </c>
      <c r="E8" s="117">
        <v>1.9900000000000001E-2</v>
      </c>
      <c r="F8" s="118"/>
      <c r="G8" s="119">
        <f t="shared" ref="G8:G32" si="0">E8-B8</f>
        <v>4.0000000000000105E-4</v>
      </c>
      <c r="H8" s="107"/>
      <c r="I8" s="111"/>
    </row>
    <row r="9" spans="1:10">
      <c r="A9" s="109" t="s">
        <v>11</v>
      </c>
      <c r="B9" s="109">
        <v>5.0000000000000001E-4</v>
      </c>
      <c r="C9" s="115"/>
      <c r="D9" s="116" t="s">
        <v>11</v>
      </c>
      <c r="E9" s="117">
        <v>5.0000000000000001E-4</v>
      </c>
      <c r="F9" s="118"/>
      <c r="G9" s="119">
        <f t="shared" si="0"/>
        <v>0</v>
      </c>
      <c r="H9" s="107"/>
      <c r="I9" s="111"/>
    </row>
    <row r="10" spans="1:10">
      <c r="A10" s="109" t="s">
        <v>12</v>
      </c>
      <c r="B10" s="109">
        <v>5.0000000000000001E-4</v>
      </c>
      <c r="C10" s="115"/>
      <c r="D10" s="116" t="s">
        <v>12</v>
      </c>
      <c r="E10" s="117">
        <v>5.0000000000000001E-4</v>
      </c>
      <c r="F10" s="107"/>
      <c r="G10" s="119">
        <f t="shared" si="0"/>
        <v>0</v>
      </c>
      <c r="H10" s="107"/>
      <c r="I10" s="111"/>
    </row>
    <row r="11" spans="1:10">
      <c r="A11" s="109" t="s">
        <v>13</v>
      </c>
      <c r="B11" s="109">
        <v>3.2099999999999997E-2</v>
      </c>
      <c r="C11" s="115"/>
      <c r="D11" s="116" t="s">
        <v>13</v>
      </c>
      <c r="E11" s="117">
        <v>3.2899999999999999E-2</v>
      </c>
      <c r="F11" s="107"/>
      <c r="G11" s="119">
        <f t="shared" si="0"/>
        <v>8.000000000000021E-4</v>
      </c>
      <c r="H11" s="107"/>
      <c r="I11" s="111"/>
    </row>
    <row r="12" spans="1:10">
      <c r="A12" s="109" t="s">
        <v>14</v>
      </c>
      <c r="B12" s="109">
        <v>0.41849999999999998</v>
      </c>
      <c r="C12" s="115"/>
      <c r="D12" s="116" t="s">
        <v>14</v>
      </c>
      <c r="E12" s="117">
        <v>0.41770000000000002</v>
      </c>
      <c r="F12" s="107"/>
      <c r="G12" s="119">
        <f t="shared" si="0"/>
        <v>-7.999999999999674E-4</v>
      </c>
      <c r="H12" s="107"/>
      <c r="I12" s="111"/>
    </row>
    <row r="13" spans="1:10">
      <c r="A13" s="109" t="s">
        <v>15</v>
      </c>
      <c r="B13" s="109">
        <v>1.7000000000000001E-2</v>
      </c>
      <c r="C13" s="115"/>
      <c r="D13" s="116" t="s">
        <v>15</v>
      </c>
      <c r="E13" s="117">
        <v>1.9800000000000002E-2</v>
      </c>
      <c r="F13" s="107"/>
      <c r="G13" s="119">
        <f t="shared" si="0"/>
        <v>2.8000000000000004E-3</v>
      </c>
      <c r="H13" s="107"/>
      <c r="I13" s="111"/>
    </row>
    <row r="14" spans="1:10">
      <c r="A14" s="109" t="s">
        <v>16</v>
      </c>
      <c r="B14" s="109">
        <v>0.1067</v>
      </c>
      <c r="C14" s="115"/>
      <c r="D14" s="116" t="s">
        <v>16</v>
      </c>
      <c r="E14" s="117">
        <v>0.10199999999999999</v>
      </c>
      <c r="F14" s="107"/>
      <c r="G14" s="119">
        <f t="shared" si="0"/>
        <v>-4.7000000000000097E-3</v>
      </c>
      <c r="H14" s="107"/>
      <c r="I14" s="111"/>
      <c r="J14" s="110"/>
    </row>
    <row r="15" spans="1:10">
      <c r="A15" s="109" t="s">
        <v>17</v>
      </c>
      <c r="B15" s="109">
        <v>6.1600000000000002E-2</v>
      </c>
      <c r="C15" s="115"/>
      <c r="D15" s="116" t="s">
        <v>17</v>
      </c>
      <c r="E15" s="117">
        <v>6.0900000000000003E-2</v>
      </c>
      <c r="F15" s="107"/>
      <c r="G15" s="119">
        <f t="shared" si="0"/>
        <v>-6.9999999999999923E-4</v>
      </c>
      <c r="H15" s="107"/>
      <c r="I15" s="111"/>
    </row>
    <row r="16" spans="1:10">
      <c r="A16" s="109" t="s">
        <v>18</v>
      </c>
      <c r="B16" s="109">
        <v>8.0000000000000004E-4</v>
      </c>
      <c r="C16" s="115"/>
      <c r="D16" s="116" t="s">
        <v>18</v>
      </c>
      <c r="E16" s="117">
        <v>5.9999999999999995E-4</v>
      </c>
      <c r="F16" s="107"/>
      <c r="G16" s="119">
        <f t="shared" si="0"/>
        <v>-2.0000000000000009E-4</v>
      </c>
      <c r="H16" s="107"/>
      <c r="I16" s="111"/>
    </row>
    <row r="17" spans="1:9">
      <c r="A17" s="109" t="s">
        <v>19</v>
      </c>
      <c r="B17" s="109">
        <v>0.12690000000000001</v>
      </c>
      <c r="C17" s="115"/>
      <c r="D17" s="116" t="s">
        <v>19</v>
      </c>
      <c r="E17" s="117">
        <v>0.13589999999999999</v>
      </c>
      <c r="F17" s="107"/>
      <c r="G17" s="119">
        <f t="shared" si="0"/>
        <v>8.9999999999999802E-3</v>
      </c>
      <c r="H17" s="107"/>
      <c r="I17" s="111"/>
    </row>
    <row r="18" spans="1:9">
      <c r="A18" s="120" t="s">
        <v>20</v>
      </c>
      <c r="B18" s="120">
        <v>4.0000000000000002E-4</v>
      </c>
      <c r="C18" s="121"/>
      <c r="D18" s="116" t="s">
        <v>20</v>
      </c>
      <c r="E18" s="117">
        <v>2.9999999999999997E-4</v>
      </c>
      <c r="F18" s="107"/>
      <c r="G18" s="119">
        <f t="shared" si="0"/>
        <v>-1.0000000000000005E-4</v>
      </c>
      <c r="H18" s="107"/>
      <c r="I18" s="122"/>
    </row>
    <row r="19" spans="1:9">
      <c r="A19" s="109" t="s">
        <v>21</v>
      </c>
      <c r="B19" s="109">
        <v>8.5000000000000006E-3</v>
      </c>
      <c r="C19" s="115"/>
      <c r="D19" s="116" t="s">
        <v>21</v>
      </c>
      <c r="E19" s="117">
        <v>8.7000000000000011E-3</v>
      </c>
      <c r="F19" s="107"/>
      <c r="G19" s="119">
        <f t="shared" si="0"/>
        <v>2.0000000000000052E-4</v>
      </c>
      <c r="H19" s="107"/>
      <c r="I19" s="122"/>
    </row>
    <row r="20" spans="1:9" s="123" customFormat="1">
      <c r="A20" s="120" t="s">
        <v>22</v>
      </c>
      <c r="B20" s="120">
        <v>9.5199999999999993E-2</v>
      </c>
      <c r="C20" s="121"/>
      <c r="D20" s="116" t="s">
        <v>22</v>
      </c>
      <c r="E20" s="117">
        <v>8.6199999999999999E-2</v>
      </c>
      <c r="G20" s="119">
        <f t="shared" si="0"/>
        <v>-8.9999999999999941E-3</v>
      </c>
      <c r="I20" s="122"/>
    </row>
    <row r="21" spans="1:9" s="123" customFormat="1">
      <c r="A21" s="120" t="s">
        <v>23</v>
      </c>
      <c r="B21" s="120">
        <v>2.3E-3</v>
      </c>
      <c r="C21" s="121"/>
      <c r="D21" s="124" t="s">
        <v>23</v>
      </c>
      <c r="E21" s="125">
        <v>2.0999999999999999E-3</v>
      </c>
      <c r="G21" s="119">
        <f t="shared" si="0"/>
        <v>-2.0000000000000009E-4</v>
      </c>
      <c r="I21" s="122"/>
    </row>
    <row r="22" spans="1:9" s="123" customFormat="1">
      <c r="A22" s="120" t="s">
        <v>24</v>
      </c>
      <c r="B22" s="120">
        <v>1E-4</v>
      </c>
      <c r="C22" s="121"/>
      <c r="D22" s="124" t="s">
        <v>24</v>
      </c>
      <c r="E22" s="125">
        <v>1E-4</v>
      </c>
      <c r="G22" s="119">
        <f t="shared" si="0"/>
        <v>0</v>
      </c>
      <c r="I22" s="122"/>
    </row>
    <row r="23" spans="1:9" s="123" customFormat="1">
      <c r="A23" s="120" t="s">
        <v>27</v>
      </c>
      <c r="B23" s="120">
        <v>4.0000000000000002E-4</v>
      </c>
      <c r="C23" s="121"/>
      <c r="D23" s="124" t="s">
        <v>27</v>
      </c>
      <c r="E23" s="125">
        <v>2.9999999999999997E-4</v>
      </c>
      <c r="G23" s="119">
        <f t="shared" si="0"/>
        <v>-1.0000000000000005E-4</v>
      </c>
      <c r="I23" s="122"/>
    </row>
    <row r="24" spans="1:9" s="123" customFormat="1">
      <c r="A24" s="126" t="s">
        <v>131</v>
      </c>
      <c r="B24" s="120">
        <v>0</v>
      </c>
      <c r="C24" s="121"/>
      <c r="D24" s="124" t="s">
        <v>131</v>
      </c>
      <c r="E24" s="125">
        <v>0</v>
      </c>
      <c r="G24" s="119">
        <f t="shared" si="0"/>
        <v>0</v>
      </c>
      <c r="I24" s="122"/>
    </row>
    <row r="25" spans="1:9" s="123" customFormat="1">
      <c r="A25" s="120" t="s">
        <v>30</v>
      </c>
      <c r="B25" s="120">
        <v>5.0000000000000001E-4</v>
      </c>
      <c r="C25" s="121"/>
      <c r="D25" s="124" t="s">
        <v>30</v>
      </c>
      <c r="E25" s="125">
        <v>5.0000000000000001E-4</v>
      </c>
      <c r="G25" s="119">
        <f t="shared" si="0"/>
        <v>0</v>
      </c>
      <c r="I25" s="122"/>
    </row>
    <row r="26" spans="1:9" s="123" customFormat="1">
      <c r="A26" s="120" t="s">
        <v>31</v>
      </c>
      <c r="B26" s="120">
        <v>2.0000000000000001E-4</v>
      </c>
      <c r="C26" s="121"/>
      <c r="D26" s="124" t="s">
        <v>31</v>
      </c>
      <c r="E26" s="125">
        <v>1E-4</v>
      </c>
      <c r="F26" s="127"/>
      <c r="G26" s="119">
        <f t="shared" si="0"/>
        <v>-1E-4</v>
      </c>
      <c r="I26" s="122"/>
    </row>
    <row r="27" spans="1:9" s="123" customFormat="1">
      <c r="A27" s="120" t="s">
        <v>32</v>
      </c>
      <c r="B27" s="120">
        <v>9.2899999999999996E-2</v>
      </c>
      <c r="C27" s="121"/>
      <c r="D27" s="124" t="s">
        <v>32</v>
      </c>
      <c r="E27" s="125">
        <v>9.5500000000000002E-2</v>
      </c>
      <c r="F27" s="127"/>
      <c r="G27" s="119">
        <f t="shared" si="0"/>
        <v>2.6000000000000051E-3</v>
      </c>
    </row>
    <row r="28" spans="1:9" s="123" customFormat="1">
      <c r="A28" s="120" t="s">
        <v>33</v>
      </c>
      <c r="B28" s="120">
        <v>5.7000000000000002E-3</v>
      </c>
      <c r="C28" s="121"/>
      <c r="D28" s="124" t="s">
        <v>33</v>
      </c>
      <c r="E28" s="125">
        <v>6.1000000000000004E-3</v>
      </c>
      <c r="F28" s="127"/>
      <c r="G28" s="119">
        <f t="shared" si="0"/>
        <v>4.0000000000000018E-4</v>
      </c>
    </row>
    <row r="29" spans="1:9">
      <c r="A29" s="109" t="s">
        <v>37</v>
      </c>
      <c r="B29" s="109">
        <v>1.1999999999999999E-3</v>
      </c>
      <c r="C29" s="115"/>
      <c r="D29" s="124" t="s">
        <v>37</v>
      </c>
      <c r="E29" s="125">
        <v>1.2999999999999999E-3</v>
      </c>
      <c r="F29" s="118"/>
      <c r="G29" s="119">
        <f t="shared" si="0"/>
        <v>1.0000000000000005E-4</v>
      </c>
      <c r="H29" s="107"/>
    </row>
    <row r="30" spans="1:9">
      <c r="A30" s="109" t="s">
        <v>38</v>
      </c>
      <c r="B30" s="109">
        <v>4.0000000000000002E-4</v>
      </c>
      <c r="C30" s="115"/>
      <c r="D30" s="124" t="s">
        <v>38</v>
      </c>
      <c r="E30" s="125">
        <v>2.9999999999999997E-4</v>
      </c>
      <c r="F30" s="118"/>
      <c r="G30" s="119">
        <f t="shared" si="0"/>
        <v>-1.0000000000000005E-4</v>
      </c>
      <c r="H30" s="107"/>
    </row>
    <row r="31" spans="1:9">
      <c r="A31" s="109" t="s">
        <v>39</v>
      </c>
      <c r="B31" s="109">
        <v>5.0000000000000001E-4</v>
      </c>
      <c r="C31" s="115"/>
      <c r="D31" s="124" t="s">
        <v>39</v>
      </c>
      <c r="E31" s="125">
        <v>5.9999999999999995E-4</v>
      </c>
      <c r="F31" s="118"/>
      <c r="G31" s="119">
        <f t="shared" si="0"/>
        <v>9.9999999999999937E-5</v>
      </c>
      <c r="H31" s="107"/>
    </row>
    <row r="32" spans="1:9">
      <c r="A32" s="115" t="s">
        <v>40</v>
      </c>
      <c r="B32" s="115">
        <v>3.8999999999999998E-3</v>
      </c>
      <c r="D32" s="124" t="s">
        <v>40</v>
      </c>
      <c r="E32" s="125">
        <v>4.4000000000000003E-3</v>
      </c>
      <c r="F32" s="115"/>
      <c r="G32" s="119">
        <f t="shared" si="0"/>
        <v>5.0000000000000044E-4</v>
      </c>
    </row>
    <row r="33" spans="1:10" ht="13.8" thickBot="1">
      <c r="A33" s="129" t="s">
        <v>41</v>
      </c>
      <c r="B33" s="129">
        <f>SUM(B7:B32)</f>
        <v>0.99999999999999967</v>
      </c>
      <c r="D33" s="130" t="s">
        <v>41</v>
      </c>
      <c r="E33" s="186">
        <f>SUM(E7:E32)</f>
        <v>0.99999999999999989</v>
      </c>
      <c r="G33" s="129">
        <f>SUM(G7:G32)</f>
        <v>1.9190378452993428E-17</v>
      </c>
    </row>
    <row r="34" spans="1:10" ht="13.8" thickTop="1">
      <c r="D34" s="116"/>
      <c r="E34" s="187"/>
      <c r="F34" s="107"/>
      <c r="G34" s="108"/>
      <c r="H34" s="107"/>
    </row>
    <row r="35" spans="1:10">
      <c r="D35" s="116"/>
      <c r="E35" s="187"/>
      <c r="F35" s="107"/>
      <c r="G35" s="108"/>
      <c r="H35" s="107"/>
    </row>
    <row r="36" spans="1:10">
      <c r="A36" s="132" t="s">
        <v>42</v>
      </c>
      <c r="B36" s="107" t="s">
        <v>165</v>
      </c>
      <c r="D36" s="116"/>
      <c r="E36" s="187"/>
      <c r="F36" s="107"/>
      <c r="G36" s="108"/>
      <c r="H36" s="107"/>
    </row>
    <row r="37" spans="1:10">
      <c r="A37" s="132"/>
      <c r="B37" s="107" t="s">
        <v>44</v>
      </c>
      <c r="D37" s="116"/>
      <c r="E37" s="187"/>
      <c r="F37" s="107"/>
      <c r="G37" s="108"/>
      <c r="H37" s="107"/>
    </row>
    <row r="38" spans="1:10">
      <c r="A38" s="132"/>
      <c r="B38" s="107" t="s">
        <v>45</v>
      </c>
      <c r="D38" s="115"/>
      <c r="E38" s="115"/>
      <c r="F38" s="107"/>
      <c r="G38" s="108"/>
      <c r="H38" s="107"/>
    </row>
    <row r="39" spans="1:10">
      <c r="A39" s="132" t="s">
        <v>42</v>
      </c>
      <c r="B39" s="107" t="s">
        <v>134</v>
      </c>
      <c r="D39" s="115"/>
      <c r="E39" s="115"/>
      <c r="F39" s="107"/>
      <c r="G39" s="108"/>
      <c r="H39" s="107"/>
    </row>
    <row r="40" spans="1:10" s="110" customFormat="1">
      <c r="A40" s="132"/>
      <c r="B40" s="107" t="s">
        <v>47</v>
      </c>
      <c r="C40" s="107"/>
      <c r="D40" s="133"/>
      <c r="E40" s="133"/>
      <c r="F40" s="107"/>
      <c r="G40" s="108"/>
      <c r="H40" s="107"/>
      <c r="I40" s="107"/>
      <c r="J40" s="107"/>
    </row>
    <row r="41" spans="1:10" s="110" customFormat="1">
      <c r="A41" s="132" t="s">
        <v>42</v>
      </c>
      <c r="B41" s="107" t="s">
        <v>48</v>
      </c>
      <c r="C41" s="107"/>
      <c r="D41" s="107"/>
      <c r="F41" s="107"/>
      <c r="G41" s="108"/>
      <c r="H41" s="107"/>
      <c r="I41" s="107"/>
      <c r="J41" s="107"/>
    </row>
    <row r="42" spans="1:10" s="110" customFormat="1">
      <c r="A42" s="132"/>
      <c r="B42" s="107" t="s">
        <v>49</v>
      </c>
      <c r="C42" s="123"/>
      <c r="D42" s="107"/>
      <c r="F42" s="107"/>
      <c r="G42" s="134"/>
      <c r="H42" s="107"/>
      <c r="I42" s="107"/>
      <c r="J42" s="107"/>
    </row>
    <row r="43" spans="1:10" s="110" customFormat="1">
      <c r="A43" s="132" t="s">
        <v>42</v>
      </c>
      <c r="B43" s="107" t="s">
        <v>50</v>
      </c>
      <c r="C43" s="123"/>
      <c r="D43" s="107"/>
      <c r="F43" s="123"/>
      <c r="G43" s="134"/>
      <c r="H43" s="123"/>
      <c r="I43" s="107"/>
      <c r="J43" s="107"/>
    </row>
    <row r="44" spans="1:10" s="110" customFormat="1">
      <c r="A44" s="132"/>
      <c r="B44" s="107" t="s">
        <v>51</v>
      </c>
      <c r="C44" s="107"/>
      <c r="D44" s="107"/>
      <c r="F44" s="123"/>
      <c r="G44" s="108"/>
      <c r="H44" s="123"/>
      <c r="I44" s="107"/>
      <c r="J44" s="107"/>
    </row>
    <row r="45" spans="1:10" s="110" customFormat="1">
      <c r="A45" s="135" t="s">
        <v>42</v>
      </c>
      <c r="B45" s="123" t="s">
        <v>142</v>
      </c>
      <c r="C45" s="107"/>
      <c r="D45" s="107"/>
      <c r="F45" s="123"/>
      <c r="G45" s="108"/>
      <c r="H45" s="123"/>
      <c r="I45" s="107"/>
      <c r="J45" s="107"/>
    </row>
    <row r="46" spans="1:10" s="110" customFormat="1">
      <c r="A46" s="136"/>
      <c r="B46" s="123" t="s">
        <v>53</v>
      </c>
      <c r="C46" s="107"/>
      <c r="D46" s="107"/>
      <c r="F46" s="123"/>
      <c r="G46" s="108"/>
      <c r="H46" s="123"/>
      <c r="I46" s="107"/>
    </row>
    <row r="47" spans="1:10" s="110" customFormat="1">
      <c r="A47" s="135" t="s">
        <v>42</v>
      </c>
      <c r="B47" s="123" t="s">
        <v>143</v>
      </c>
      <c r="C47" s="107"/>
      <c r="D47" s="107"/>
      <c r="F47" s="123"/>
      <c r="G47" s="108"/>
      <c r="H47" s="123"/>
      <c r="I47" s="107"/>
    </row>
    <row r="48" spans="1:10" s="110" customFormat="1">
      <c r="A48" s="136"/>
      <c r="B48" s="123" t="s">
        <v>55</v>
      </c>
      <c r="C48" s="107"/>
      <c r="D48" s="107"/>
      <c r="F48" s="107"/>
      <c r="G48" s="108"/>
      <c r="H48" s="107"/>
      <c r="I48" s="107"/>
    </row>
    <row r="49" spans="1:12" s="110" customFormat="1">
      <c r="A49" s="132" t="s">
        <v>42</v>
      </c>
      <c r="B49" s="107" t="s">
        <v>159</v>
      </c>
      <c r="C49" s="107"/>
      <c r="D49" s="133"/>
      <c r="E49" s="118"/>
      <c r="F49" s="133"/>
      <c r="G49" s="114"/>
      <c r="H49" s="107"/>
      <c r="I49" s="107"/>
    </row>
    <row r="50" spans="1:12" s="110" customFormat="1">
      <c r="A50" s="132"/>
      <c r="B50" s="107" t="s">
        <v>160</v>
      </c>
      <c r="C50" s="107"/>
      <c r="D50" s="133"/>
      <c r="E50" s="118"/>
      <c r="F50" s="133"/>
      <c r="G50" s="114"/>
      <c r="H50" s="107"/>
      <c r="I50" s="107"/>
    </row>
    <row r="51" spans="1:12" s="110" customFormat="1">
      <c r="A51" s="118"/>
      <c r="B51" s="107"/>
      <c r="C51" s="107"/>
      <c r="D51" s="133"/>
      <c r="E51" s="118"/>
      <c r="F51" s="133"/>
      <c r="G51" s="114"/>
      <c r="H51" s="107"/>
      <c r="I51" s="107"/>
    </row>
    <row r="52" spans="1:12" s="110" customFormat="1">
      <c r="A52" s="118"/>
      <c r="B52" s="107"/>
      <c r="C52" s="107"/>
      <c r="D52" s="133"/>
      <c r="E52" s="118"/>
      <c r="F52" s="133"/>
      <c r="G52" s="114"/>
      <c r="H52" s="107"/>
      <c r="I52" s="107"/>
      <c r="J52" s="107"/>
    </row>
    <row r="53" spans="1:12" s="110" customFormat="1">
      <c r="A53" s="118"/>
      <c r="B53" s="107" t="s">
        <v>58</v>
      </c>
      <c r="C53" s="137"/>
      <c r="D53" s="137"/>
      <c r="E53" s="138"/>
      <c r="F53" s="137"/>
      <c r="G53" s="139"/>
      <c r="H53" s="137"/>
      <c r="I53" s="107"/>
      <c r="J53" s="107"/>
    </row>
    <row r="54" spans="1:12" s="110" customFormat="1">
      <c r="A54" s="118"/>
      <c r="B54" s="107"/>
      <c r="C54" s="107"/>
      <c r="D54" s="133"/>
      <c r="E54" s="118"/>
      <c r="F54" s="133"/>
      <c r="G54" s="114"/>
      <c r="H54" s="107"/>
      <c r="I54" s="107"/>
      <c r="J54" s="107"/>
    </row>
    <row r="55" spans="1:12" s="110" customFormat="1">
      <c r="A55" s="118"/>
      <c r="B55" s="107"/>
      <c r="C55" s="107"/>
      <c r="D55" s="133"/>
      <c r="E55" s="118"/>
      <c r="F55" s="115"/>
      <c r="G55" s="115"/>
      <c r="I55" s="107"/>
      <c r="J55" s="107"/>
      <c r="K55" s="107"/>
      <c r="L55" s="107"/>
    </row>
    <row r="56" spans="1:12" s="110" customFormat="1">
      <c r="A56" s="118"/>
      <c r="B56" s="107" t="s">
        <v>59</v>
      </c>
      <c r="C56" s="137"/>
      <c r="D56" s="137"/>
      <c r="E56" s="138"/>
      <c r="F56" s="140"/>
      <c r="G56" s="140"/>
      <c r="H56" s="138"/>
      <c r="I56" s="107"/>
      <c r="J56" s="107"/>
      <c r="K56" s="107"/>
      <c r="L56" s="107"/>
    </row>
    <row r="57" spans="1:12" s="110" customFormat="1">
      <c r="A57" s="108"/>
      <c r="B57" s="109"/>
      <c r="C57" s="107"/>
      <c r="D57" s="133"/>
      <c r="E57" s="118"/>
      <c r="F57" s="115"/>
      <c r="G57" s="115"/>
      <c r="I57" s="107"/>
      <c r="J57" s="107"/>
      <c r="K57" s="107"/>
      <c r="L57" s="107"/>
    </row>
    <row r="58" spans="1:12" s="110" customFormat="1">
      <c r="A58" s="108"/>
      <c r="B58" s="109"/>
      <c r="C58" s="107"/>
      <c r="D58" s="133"/>
      <c r="E58" s="133"/>
      <c r="F58" s="115"/>
      <c r="G58" s="115"/>
      <c r="I58" s="107"/>
      <c r="J58" s="107"/>
      <c r="K58" s="107"/>
      <c r="L58" s="107"/>
    </row>
    <row r="59" spans="1:12" s="110" customFormat="1">
      <c r="A59" s="108"/>
      <c r="B59" s="109"/>
      <c r="C59" s="107"/>
      <c r="D59" s="133"/>
      <c r="E59" s="118"/>
      <c r="F59" s="115"/>
      <c r="G59" s="115"/>
      <c r="I59" s="107"/>
      <c r="J59" s="107"/>
      <c r="K59" s="107"/>
      <c r="L59" s="107"/>
    </row>
    <row r="60" spans="1:12" s="110" customFormat="1">
      <c r="A60" s="108"/>
      <c r="B60" s="109"/>
      <c r="C60" s="107"/>
      <c r="D60" s="133"/>
      <c r="E60" s="118"/>
      <c r="F60" s="115"/>
      <c r="G60" s="115"/>
      <c r="I60" s="107"/>
      <c r="J60" s="107"/>
      <c r="K60" s="107"/>
      <c r="L60" s="107"/>
    </row>
    <row r="61" spans="1:12" s="110" customFormat="1">
      <c r="A61" s="108"/>
      <c r="B61" s="109"/>
      <c r="C61" s="107"/>
      <c r="D61" s="133"/>
      <c r="E61" s="133"/>
      <c r="F61" s="115"/>
      <c r="G61" s="115"/>
      <c r="I61" s="107"/>
      <c r="J61" s="107"/>
      <c r="K61" s="107"/>
      <c r="L61" s="107"/>
    </row>
    <row r="62" spans="1:12" s="110" customFormat="1">
      <c r="A62" s="108"/>
      <c r="B62" s="109"/>
      <c r="C62" s="107"/>
      <c r="D62" s="115"/>
      <c r="E62" s="115"/>
      <c r="F62" s="115"/>
      <c r="G62" s="115"/>
      <c r="I62" s="107"/>
      <c r="J62" s="107"/>
      <c r="K62" s="107"/>
      <c r="L62" s="107"/>
    </row>
    <row r="63" spans="1:12" s="110" customFormat="1">
      <c r="A63" s="108"/>
      <c r="B63" s="109"/>
      <c r="C63" s="107"/>
      <c r="D63" s="115"/>
      <c r="E63" s="115"/>
      <c r="F63" s="115"/>
      <c r="G63" s="115"/>
      <c r="I63" s="107"/>
      <c r="J63" s="107"/>
      <c r="K63" s="107"/>
      <c r="L63" s="107"/>
    </row>
  </sheetData>
  <mergeCells count="5">
    <mergeCell ref="A1:G1"/>
    <mergeCell ref="A3:B3"/>
    <mergeCell ref="D3:E3"/>
    <mergeCell ref="A4:B4"/>
    <mergeCell ref="D4:E4"/>
  </mergeCells>
  <printOptions horizontalCentered="1" verticalCentered="1"/>
  <pageMargins left="0.75" right="0.75" top="1" bottom="1" header="0.5" footer="0.5"/>
  <pageSetup scale="61" fitToWidth="4" orientation="landscape" r:id="rId1"/>
  <headerFooter alignWithMargins="0">
    <oddHeader>&amp;RKY PSC Case No. 2016-00162,
Attachment D to Staff Post Hearing Supp. DR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</vt:i4>
      </vt:variant>
    </vt:vector>
  </HeadingPairs>
  <TitlesOfParts>
    <vt:vector size="30" baseType="lpstr">
      <vt:lpstr>MY Allocation 2nd 2011</vt:lpstr>
      <vt:lpstr>Worksheet 2nd 2011</vt:lpstr>
      <vt:lpstr>MY Allocation 1st 2012</vt:lpstr>
      <vt:lpstr>Worksheet 1st 2012</vt:lpstr>
      <vt:lpstr>MY Allocation 2nd 2012</vt:lpstr>
      <vt:lpstr>Worksheet 2nd 2012</vt:lpstr>
      <vt:lpstr>MY Allocation 1st 2013</vt:lpstr>
      <vt:lpstr>Worksheet 1st 2013</vt:lpstr>
      <vt:lpstr>MY Allocation 2nd 2013</vt:lpstr>
      <vt:lpstr>Worksheet 2nd 2013</vt:lpstr>
      <vt:lpstr>MY Allocation 1st 2014</vt:lpstr>
      <vt:lpstr>Worksheet 1st 2014</vt:lpstr>
      <vt:lpstr>MY Allocation 1st 2014 Revised</vt:lpstr>
      <vt:lpstr>Worksheet 1st 2014 Revised</vt:lpstr>
      <vt:lpstr>MY Allocation 2nd 2014</vt:lpstr>
      <vt:lpstr>Worksheet 2nd 2014</vt:lpstr>
      <vt:lpstr>MZ Allocation 2nd 2014</vt:lpstr>
      <vt:lpstr>MZ Worksheet 2nd 2014</vt:lpstr>
      <vt:lpstr>MZ Allocation 1st 2015</vt:lpstr>
      <vt:lpstr>Worksheet 1st 2015</vt:lpstr>
      <vt:lpstr>MZ Allocation July 2015</vt:lpstr>
      <vt:lpstr>Worksheet July 2015</vt:lpstr>
      <vt:lpstr>MZ Allocation 2nd 2015</vt:lpstr>
      <vt:lpstr>Worksheet 2nd 2015</vt:lpstr>
      <vt:lpstr>MZ Allocation 1st 2016</vt:lpstr>
      <vt:lpstr>Worksheet 1st 2016</vt:lpstr>
      <vt:lpstr>MZ Allocation 2nd 2016</vt:lpstr>
      <vt:lpstr>Worksheet 2nd 2016</vt:lpstr>
      <vt:lpstr>'MZ Allocation 2nd 2016'!Print_Area</vt:lpstr>
      <vt:lpstr>'Worksheet 1st 2013'!Print_Area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Schauer \ Austin \ Matthew</dc:creator>
  <cp:lastModifiedBy>Paynter \ Colin \ Bartholomew</cp:lastModifiedBy>
  <cp:lastPrinted>2016-11-30T20:32:11Z</cp:lastPrinted>
  <dcterms:created xsi:type="dcterms:W3CDTF">2016-08-09T15:51:18Z</dcterms:created>
  <dcterms:modified xsi:type="dcterms:W3CDTF">2016-12-01T16:09:10Z</dcterms:modified>
</cp:coreProperties>
</file>