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Regulatory\CKY\2016 Rate Case\Data Requests\"/>
    </mc:Choice>
  </mc:AlternateContent>
  <bookViews>
    <workbookView xWindow="0" yWindow="0" windowWidth="21600" windowHeight="8835"/>
  </bookViews>
  <sheets>
    <sheet name="Sheet1" sheetId="1" r:id="rId1"/>
  </sheets>
  <externalReferences>
    <externalReference r:id="rId2"/>
  </externalReferences>
  <definedNames>
    <definedName name="case">'[1]B-1 p.1 Summary (Base)'!$A$2</definedName>
    <definedName name="co">'[1]Index A'!$A$10</definedName>
    <definedName name="_xlnm.Print_Area" localSheetId="0">Sheet1!$A$1:$Y$88</definedName>
    <definedName name="_xlnm.Print_Titles" localSheetId="0">Sheet1!$A:$C</definedName>
    <definedName name="SMK">'[1]B-1 p.1 Summary (Base)'!$J$8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Y85" i="1" l="1"/>
  <c r="Y39" i="1"/>
  <c r="Y67" i="1" s="1"/>
  <c r="Y22" i="1"/>
  <c r="U85" i="1"/>
  <c r="U39" i="1"/>
  <c r="U67" i="1" s="1"/>
  <c r="U22" i="1"/>
  <c r="R87" i="1"/>
  <c r="Q85" i="1"/>
  <c r="Q39" i="1"/>
  <c r="Q67" i="1" s="1"/>
  <c r="Q22" i="1"/>
  <c r="N85" i="1"/>
  <c r="N39" i="1"/>
  <c r="N67" i="1" s="1"/>
  <c r="N22" i="1"/>
  <c r="J85" i="1"/>
  <c r="J39" i="1"/>
  <c r="J67" i="1" s="1"/>
  <c r="J22" i="1"/>
  <c r="F41" i="1"/>
  <c r="F85" i="1"/>
  <c r="F39" i="1"/>
  <c r="Y26" i="1"/>
  <c r="W26" i="1"/>
  <c r="U26" i="1"/>
  <c r="S26" i="1"/>
  <c r="Q26" i="1"/>
  <c r="O26" i="1"/>
  <c r="N26" i="1"/>
  <c r="L26" i="1"/>
  <c r="J26" i="1"/>
  <c r="H26" i="1"/>
  <c r="F26" i="1"/>
  <c r="D26" i="1"/>
  <c r="F22" i="1"/>
  <c r="W85" i="1"/>
  <c r="W67" i="1"/>
  <c r="W22" i="1"/>
  <c r="S85" i="1"/>
  <c r="S67" i="1"/>
  <c r="S22" i="1"/>
  <c r="O22" i="1"/>
  <c r="O85" i="1"/>
  <c r="O67" i="1"/>
  <c r="L85" i="1"/>
  <c r="L67" i="1"/>
  <c r="G87" i="1"/>
  <c r="H85" i="1"/>
  <c r="H67" i="1"/>
  <c r="D85" i="1"/>
  <c r="D67" i="1"/>
  <c r="L22" i="1"/>
  <c r="H22" i="1"/>
  <c r="D22" i="1"/>
  <c r="L87" i="1" l="1"/>
  <c r="U87" i="1"/>
  <c r="Y87" i="1"/>
  <c r="D87" i="1"/>
  <c r="O87" i="1"/>
  <c r="W87" i="1"/>
  <c r="H87" i="1"/>
  <c r="S87" i="1"/>
  <c r="J87" i="1"/>
  <c r="N87" i="1"/>
  <c r="Q87" i="1"/>
  <c r="F67" i="1"/>
  <c r="F87" i="1" s="1"/>
  <c r="Y13" i="1"/>
  <c r="X13" i="1"/>
  <c r="W13" i="1"/>
  <c r="U13" i="1"/>
  <c r="T13" i="1"/>
  <c r="S13" i="1"/>
  <c r="Q13" i="1"/>
  <c r="P13" i="1"/>
  <c r="O13" i="1"/>
  <c r="N13" i="1"/>
  <c r="M13" i="1"/>
  <c r="L13" i="1"/>
  <c r="J13" i="1"/>
  <c r="I13" i="1"/>
  <c r="H13" i="1"/>
  <c r="F13" i="1"/>
  <c r="E13" i="1"/>
  <c r="A16" i="1"/>
  <c r="A17" i="1" s="1"/>
  <c r="A18" i="1" s="1"/>
  <c r="A19" i="1" s="1"/>
  <c r="A20" i="1" s="1"/>
  <c r="A21" i="1" s="1"/>
  <c r="A22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D13" i="1"/>
  <c r="A5" i="1"/>
  <c r="A4" i="1"/>
  <c r="A38" i="1" l="1"/>
  <c r="A39" i="1" s="1"/>
  <c r="A40" i="1" s="1"/>
  <c r="A41" i="1" s="1"/>
  <c r="A42" i="1" s="1"/>
  <c r="A43" i="1" s="1"/>
  <c r="A44" i="1" l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/>
  <c r="A82" i="1" s="1"/>
  <c r="A83" i="1" s="1"/>
  <c r="A84" i="1" s="1"/>
  <c r="A85" i="1" s="1"/>
  <c r="A87" i="1" s="1"/>
</calcChain>
</file>

<file path=xl/sharedStrings.xml><?xml version="1.0" encoding="utf-8"?>
<sst xmlns="http://schemas.openxmlformats.org/spreadsheetml/2006/main" count="202" uniqueCount="86">
  <si>
    <t>Plant</t>
  </si>
  <si>
    <t>Line</t>
  </si>
  <si>
    <t>Depreciation</t>
  </si>
  <si>
    <t>No.</t>
  </si>
  <si>
    <t>Balance</t>
  </si>
  <si>
    <t>$</t>
  </si>
  <si>
    <t>Acct.</t>
  </si>
  <si>
    <t>Description</t>
  </si>
  <si>
    <t>Rates</t>
  </si>
  <si>
    <t>ACCOUNT 101/106 GAS PLANT IN SERVICE</t>
  </si>
  <si>
    <t>INTANGIBLE PLANT</t>
  </si>
  <si>
    <t>Organization</t>
  </si>
  <si>
    <t>Amort.</t>
  </si>
  <si>
    <t>Miscellaneous Intangible Plant</t>
  </si>
  <si>
    <t>Misc Intangible Plant-Dis Software</t>
  </si>
  <si>
    <t>Misc Intangible Plant-Fara Software</t>
  </si>
  <si>
    <t>Misc Intangible Plant-Other Software</t>
  </si>
  <si>
    <t>Total Intangible Plant</t>
  </si>
  <si>
    <t>PRODUCTION PLANT - LPG</t>
  </si>
  <si>
    <t>Land</t>
  </si>
  <si>
    <t>Non-Dep.</t>
  </si>
  <si>
    <t>Total Production Plant</t>
  </si>
  <si>
    <t>DISTRIBUTION PLANT</t>
  </si>
  <si>
    <t>Land-City Gate &amp; Main Line Ind. M &amp; R</t>
  </si>
  <si>
    <t>Land-Other Distribution Systems</t>
  </si>
  <si>
    <t>Land Rights-Other Distr Systems</t>
  </si>
  <si>
    <t>Rights Of Way</t>
  </si>
  <si>
    <t>Struc &amp; Improv-City Gate M &amp; R</t>
  </si>
  <si>
    <t>Struc &amp; Improv-General M &amp; R</t>
  </si>
  <si>
    <t xml:space="preserve">Struc &amp; Improv-Regulating </t>
  </si>
  <si>
    <t>Struc &amp; Improv-Distr. Ind. M &amp; R</t>
  </si>
  <si>
    <t>Struc &amp; Improv-Other Distr. Systems</t>
  </si>
  <si>
    <t>Struc &amp; Improv-Other Distr Sys-Ilp</t>
  </si>
  <si>
    <t>Struc &amp; Improv-Communications</t>
  </si>
  <si>
    <t>M &amp; R Station Equip-General</t>
  </si>
  <si>
    <t>M &amp; R Sta Equip-General-Regulating</t>
  </si>
  <si>
    <t>M &amp; R Sta Equip-Gen-Local Gas Purch</t>
  </si>
  <si>
    <t>M &amp; R Sta Equip-City Gate Check Sta</t>
  </si>
  <si>
    <t xml:space="preserve">Services </t>
  </si>
  <si>
    <t>Meters</t>
  </si>
  <si>
    <t>Meter Installations</t>
  </si>
  <si>
    <t>House Regulators</t>
  </si>
  <si>
    <t>House Regulator Installations</t>
  </si>
  <si>
    <t>Industrial M &amp; R Station Equipment</t>
  </si>
  <si>
    <t>Other Equip-Telephone</t>
  </si>
  <si>
    <t>Other Equipment-Radio</t>
  </si>
  <si>
    <t>Other Equip-Other Communication</t>
  </si>
  <si>
    <t>Other Equip-Telemetering</t>
  </si>
  <si>
    <t>Other Equip-Cust Info Service</t>
  </si>
  <si>
    <t>Total Distribution Plant</t>
  </si>
  <si>
    <t>GENERAL PLANT</t>
  </si>
  <si>
    <t>Office Furn &amp; Equip-Unspecified</t>
  </si>
  <si>
    <t xml:space="preserve">Office Furn &amp; Equip-Data Handling </t>
  </si>
  <si>
    <t>Office Furn &amp; Equip-Info Systems</t>
  </si>
  <si>
    <t>Trans Equip-Trailers Over $1,000</t>
  </si>
  <si>
    <t>Trans Equip-Trailers $1,000 Or Less</t>
  </si>
  <si>
    <t>Stores Equipment</t>
  </si>
  <si>
    <t xml:space="preserve">Tools,Shop, &amp; Gar Eq-Garage &amp; Serv </t>
  </si>
  <si>
    <t>Tools,Shop, &amp; Gar Eq-Cng Stationary</t>
  </si>
  <si>
    <t>Tools,Shop, &amp; Gar Eq-Und Tank Cleanup</t>
  </si>
  <si>
    <t>Tools,Shop, &amp; Gar Eq-Shop Equip</t>
  </si>
  <si>
    <t xml:space="preserve">Tools,Shop, &amp; Gar Eq-Tools &amp; Other </t>
  </si>
  <si>
    <t>Laboratory</t>
  </si>
  <si>
    <t>Power Operated Equip-General Tools</t>
  </si>
  <si>
    <t>Miscellaneous Equipment</t>
  </si>
  <si>
    <t>Total General Plant</t>
  </si>
  <si>
    <t>TOTAL GAS PLANT IN SERVICE</t>
  </si>
  <si>
    <t>DEPRECIATION EXPENSE</t>
  </si>
  <si>
    <t>SEPTEMBER 2015 - FEBRUARY 2016</t>
  </si>
  <si>
    <t>Expense</t>
  </si>
  <si>
    <t>%</t>
  </si>
  <si>
    <t>Mains</t>
  </si>
  <si>
    <t>Mains Replacement</t>
  </si>
  <si>
    <t>Mains FMV</t>
  </si>
  <si>
    <t>M &amp; R Station Equip-General FMV</t>
  </si>
  <si>
    <t>M &amp; R Sta Equip-General-Regulating FMV</t>
  </si>
  <si>
    <t>Services Replaced aff Mains</t>
  </si>
  <si>
    <t>Meters FMV</t>
  </si>
  <si>
    <t>Automatic Meter Reading Devices</t>
  </si>
  <si>
    <t>Industrial M &amp; R Station Equipment FMV</t>
  </si>
  <si>
    <t>Other Equip-Telephone FMV</t>
  </si>
  <si>
    <t>Struc &amp; Improv-Regulating FMV</t>
  </si>
  <si>
    <t>Tools &amp; Other Equipment FMV</t>
  </si>
  <si>
    <t>KY PSC Case No. 2016-00162, Attachment A to AG 2-21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</si>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</sst>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3" fillId="0" borderId="0" xfId="3" applyFont="1" applyFill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Border="1" applyAlignment="1" applyProtection="1">
      <alignment horizontal="center"/>
    </xf>
    <xf numFmtId="0" fontId="3" fillId="0" borderId="0" xfId="3" quotePrefix="1" applyFont="1" applyFill="1" applyBorder="1" applyAlignment="1" applyProtection="1">
      <alignment horizontal="center"/>
    </xf>
    <xf numFmtId="0" fontId="3" fillId="0" borderId="0" xfId="3" applyFont="1" applyFill="1" applyAlignment="1">
      <alignment horizontal="center"/>
    </xf>
    <xf numFmtId="0" fontId="4" fillId="0" borderId="0" xfId="3" applyFont="1" applyFill="1" applyAlignment="1" applyProtection="1">
      <alignment horizontal="left"/>
    </xf>
    <xf numFmtId="0" fontId="4" fillId="0" borderId="0" xfId="3" applyFont="1" applyFill="1"/>
    <xf numFmtId="2" fontId="3" fillId="0" borderId="0" xfId="5" applyNumberFormat="1" applyFont="1" applyFill="1" applyAlignment="1" applyProtection="1">
      <alignment horizontal="right"/>
    </xf>
    <xf numFmtId="39" fontId="3" fillId="0" borderId="0" xfId="5" applyNumberFormat="1" applyFont="1" applyFill="1" applyAlignment="1" applyProtection="1">
      <alignment horizontal="left"/>
    </xf>
    <xf numFmtId="37" fontId="3" fillId="0" borderId="0" xfId="3" applyNumberFormat="1" applyFont="1" applyFill="1" applyProtection="1"/>
    <xf numFmtId="37" fontId="3" fillId="0" borderId="0" xfId="3" applyNumberFormat="1" applyFont="1" applyFill="1" applyAlignment="1" applyProtection="1">
      <alignment horizontal="right"/>
    </xf>
    <xf numFmtId="37" fontId="3" fillId="0" borderId="0" xfId="3" applyNumberFormat="1" applyFont="1" applyFill="1"/>
    <xf numFmtId="37" fontId="4" fillId="0" borderId="0" xfId="3" applyNumberFormat="1" applyFont="1" applyFill="1" applyProtection="1"/>
    <xf numFmtId="37" fontId="3" fillId="0" borderId="0" xfId="3" applyNumberFormat="1" applyFont="1" applyFill="1" applyBorder="1" applyAlignment="1" applyProtection="1">
      <alignment horizontal="right"/>
    </xf>
    <xf numFmtId="2" fontId="3" fillId="0" borderId="0" xfId="3" applyNumberFormat="1" applyFont="1" applyFill="1" applyAlignment="1">
      <alignment horizontal="right"/>
    </xf>
    <xf numFmtId="2" fontId="3" fillId="0" borderId="0" xfId="3" applyNumberFormat="1" applyFont="1" applyFill="1" applyAlignment="1" applyProtection="1">
      <alignment horizontal="right"/>
    </xf>
    <xf numFmtId="39" fontId="3" fillId="0" borderId="0" xfId="4" applyNumberFormat="1" applyFont="1" applyFill="1" applyAlignment="1" applyProtection="1">
      <alignment horizontal="left"/>
    </xf>
    <xf numFmtId="37" fontId="4" fillId="0" borderId="0" xfId="3" applyNumberFormat="1" applyFont="1" applyFill="1" applyBorder="1" applyProtection="1"/>
    <xf numFmtId="2" fontId="3" fillId="0" borderId="0" xfId="5" applyNumberFormat="1" applyFont="1" applyFill="1" applyProtection="1"/>
    <xf numFmtId="2" fontId="3" fillId="0" borderId="0" xfId="3" applyNumberFormat="1" applyFont="1" applyFill="1"/>
    <xf numFmtId="0" fontId="3" fillId="0" borderId="0" xfId="3" applyFont="1" applyFill="1" applyAlignment="1" applyProtection="1">
      <alignment horizontal="left"/>
    </xf>
    <xf numFmtId="37" fontId="3" fillId="0" borderId="0" xfId="3" applyNumberFormat="1" applyFont="1" applyFill="1" applyBorder="1" applyProtection="1"/>
    <xf numFmtId="37" fontId="4" fillId="0" borderId="0" xfId="3" applyNumberFormat="1" applyFont="1" applyFill="1"/>
    <xf numFmtId="164" fontId="4" fillId="0" borderId="0" xfId="3" applyNumberFormat="1" applyFont="1" applyFill="1" applyBorder="1" applyAlignment="1" applyProtection="1">
      <alignment horizontal="center"/>
    </xf>
    <xf numFmtId="10" fontId="3" fillId="0" borderId="0" xfId="2" applyNumberFormat="1" applyFont="1" applyFill="1" applyAlignment="1" applyProtection="1">
      <alignment horizontal="right"/>
    </xf>
    <xf numFmtId="37" fontId="3" fillId="0" borderId="0" xfId="1" applyNumberFormat="1" applyFont="1" applyFill="1"/>
    <xf numFmtId="37" fontId="5" fillId="0" borderId="0" xfId="1" applyNumberFormat="1" applyFont="1" applyFill="1" applyBorder="1"/>
    <xf numFmtId="37" fontId="5" fillId="0" borderId="0" xfId="1" applyNumberFormat="1" applyFont="1" applyFill="1"/>
    <xf numFmtId="37" fontId="4" fillId="0" borderId="0" xfId="1" applyNumberFormat="1" applyFont="1" applyFill="1"/>
    <xf numFmtId="10" fontId="3" fillId="0" borderId="0" xfId="2" applyNumberFormat="1" applyFont="1" applyFill="1" applyBorder="1" applyAlignment="1" applyProtection="1">
      <alignment horizontal="righ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/>
    <xf numFmtId="0" fontId="3" fillId="0" borderId="0" xfId="3" applyFont="1" applyFill="1" applyAlignment="1">
      <alignment horizontal="right"/>
    </xf>
    <xf numFmtId="37" fontId="3" fillId="0" borderId="1" xfId="1" applyNumberFormat="1" applyFont="1" applyFill="1" applyBorder="1" applyProtection="1"/>
    <xf numFmtId="37" fontId="3" fillId="0" borderId="1" xfId="3" applyNumberFormat="1" applyFont="1" applyFill="1" applyBorder="1" applyProtection="1"/>
    <xf numFmtId="165" fontId="3" fillId="0" borderId="1" xfId="1" applyNumberFormat="1" applyFont="1" applyFill="1" applyBorder="1" applyProtection="1"/>
    <xf numFmtId="37" fontId="3" fillId="0" borderId="1" xfId="3" applyNumberFormat="1" applyFont="1" applyFill="1" applyBorder="1"/>
    <xf numFmtId="165" fontId="3" fillId="0" borderId="1" xfId="1" applyNumberFormat="1" applyFont="1" applyFill="1" applyBorder="1"/>
    <xf numFmtId="37" fontId="3" fillId="0" borderId="1" xfId="1" applyNumberFormat="1" applyFont="1" applyFill="1" applyBorder="1"/>
  </cellXfs>
  <cellStyles count="6">
    <cellStyle name="Comma" xfId="1" builtinId="3"/>
    <cellStyle name="Normal" xfId="0" builtinId="0"/>
    <cellStyle name="Normal_B2x1" xfId="5"/>
    <cellStyle name="Normal_B2x1a" xfId="4"/>
    <cellStyle name="Normal_B-2x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(Final%20With%20No%20Markups)%20-%20CKY%20Cost%20of%20Service%20Schedules%20A%20-%20K%20(Base%20Period%20TME%208-31-16,%20Forecast%20Period%20TME%2012-31-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</sheetNames>
    <sheetDataSet>
      <sheetData sheetId="0">
        <row r="10">
          <cell r="A10" t="str">
            <v>COLUMBIA GAS OF KENTUCKY, INC.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8">
          <cell r="J8" t="str">
            <v>WITNESS:  S. M. KATKO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92"/>
  <sheetViews>
    <sheetView tabSelected="1" view="pageBreakPreview" zoomScale="60" zoomScaleNormal="100" workbookViewId="0">
      <selection activeCell="C77" sqref="C77"/>
    </sheetView>
  </sheetViews>
  <sheetFormatPr defaultColWidth="7.140625" defaultRowHeight="12" x14ac:dyDescent="0.2"/>
  <cols>
    <col min="1" max="1" width="4.42578125" style="9" customWidth="1"/>
    <col min="2" max="2" width="7.28515625" style="1" customWidth="1"/>
    <col min="3" max="3" width="35.7109375" style="1" bestFit="1" customWidth="1"/>
    <col min="4" max="4" width="14.5703125" style="1" customWidth="1"/>
    <col min="5" max="6" width="11" style="1" customWidth="1"/>
    <col min="7" max="7" width="0.85546875" style="1" customWidth="1"/>
    <col min="8" max="8" width="12" style="1" customWidth="1"/>
    <col min="9" max="10" width="11" style="1" customWidth="1"/>
    <col min="11" max="11" width="0.85546875" style="1" customWidth="1"/>
    <col min="12" max="12" width="14.5703125" style="1" customWidth="1"/>
    <col min="13" max="14" width="11.28515625" style="1" customWidth="1"/>
    <col min="15" max="15" width="14.5703125" style="1" customWidth="1"/>
    <col min="16" max="17" width="11.28515625" style="1" customWidth="1"/>
    <col min="18" max="18" width="0.85546875" style="1" customWidth="1"/>
    <col min="19" max="19" width="14.5703125" style="1" customWidth="1"/>
    <col min="20" max="21" width="11.28515625" style="1" customWidth="1"/>
    <col min="22" max="22" width="0.85546875" style="1" customWidth="1"/>
    <col min="23" max="23" width="14.5703125" style="1" customWidth="1"/>
    <col min="24" max="25" width="11.28515625" style="1" customWidth="1"/>
    <col min="26" max="28" width="7.140625" style="1" customWidth="1"/>
    <col min="29" max="16384" width="7.140625" style="1"/>
  </cols>
  <sheetData>
    <row r="1" spans="1:25" x14ac:dyDescent="0.2">
      <c r="N1" s="38" t="s">
        <v>83</v>
      </c>
      <c r="Y1" s="38" t="s">
        <v>83</v>
      </c>
    </row>
    <row r="2" spans="1:25" x14ac:dyDescent="0.2">
      <c r="N2" s="38" t="s">
        <v>84</v>
      </c>
      <c r="Y2" s="38" t="s">
        <v>85</v>
      </c>
    </row>
    <row r="4" spans="1:25" x14ac:dyDescent="0.2">
      <c r="A4" s="36" t="str">
        <f>co</f>
        <v>COLUMBIA GAS OF KENTUCKY, INC.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 t="str">
        <f>co</f>
        <v>COLUMBIA GAS OF KENTUCKY, INC.</v>
      </c>
      <c r="P4" s="36"/>
      <c r="Q4" s="36"/>
      <c r="R4" s="36"/>
      <c r="S4" s="36"/>
      <c r="T4" s="36"/>
      <c r="U4" s="36"/>
      <c r="V4" s="36"/>
      <c r="W4" s="36"/>
      <c r="X4" s="37"/>
      <c r="Y4" s="37"/>
    </row>
    <row r="5" spans="1:25" x14ac:dyDescent="0.2">
      <c r="A5" s="36" t="str">
        <f>case</f>
        <v>CASE NO. 2016 - 00162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 t="str">
        <f>case</f>
        <v>CASE NO. 2016 - 00162</v>
      </c>
      <c r="P5" s="36"/>
      <c r="Q5" s="36"/>
      <c r="R5" s="36"/>
      <c r="S5" s="36"/>
      <c r="T5" s="36"/>
      <c r="U5" s="36"/>
      <c r="V5" s="36"/>
      <c r="W5" s="36"/>
      <c r="X5" s="37"/>
      <c r="Y5" s="37"/>
    </row>
    <row r="6" spans="1:25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67</v>
      </c>
      <c r="P6" s="36"/>
      <c r="Q6" s="36"/>
      <c r="R6" s="36"/>
      <c r="S6" s="36"/>
      <c r="T6" s="36"/>
      <c r="U6" s="36"/>
      <c r="V6" s="36"/>
      <c r="W6" s="36"/>
      <c r="X6" s="37"/>
      <c r="Y6" s="37"/>
    </row>
    <row r="7" spans="1:25" x14ac:dyDescent="0.2">
      <c r="A7" s="36" t="s">
        <v>68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 t="s">
        <v>68</v>
      </c>
      <c r="P7" s="36"/>
      <c r="Q7" s="36"/>
      <c r="R7" s="36"/>
      <c r="S7" s="36"/>
      <c r="T7" s="36"/>
      <c r="U7" s="36"/>
      <c r="V7" s="36"/>
      <c r="W7" s="36"/>
      <c r="X7" s="37"/>
      <c r="Y7" s="37"/>
    </row>
    <row r="9" spans="1:25" x14ac:dyDescent="0.2">
      <c r="A9" s="2"/>
      <c r="B9" s="3"/>
      <c r="C9" s="3"/>
      <c r="E9" s="2"/>
    </row>
    <row r="10" spans="1:25" x14ac:dyDescent="0.2">
      <c r="A10" s="1"/>
      <c r="D10" s="2" t="s">
        <v>0</v>
      </c>
      <c r="H10" s="2" t="s">
        <v>0</v>
      </c>
      <c r="L10" s="2" t="s">
        <v>0</v>
      </c>
      <c r="O10" s="2" t="s">
        <v>0</v>
      </c>
      <c r="S10" s="2" t="s">
        <v>0</v>
      </c>
      <c r="W10" s="2" t="s">
        <v>0</v>
      </c>
    </row>
    <row r="11" spans="1:25" x14ac:dyDescent="0.2">
      <c r="A11" s="35" t="s">
        <v>1</v>
      </c>
      <c r="B11" s="35" t="s">
        <v>6</v>
      </c>
      <c r="D11" s="35" t="s">
        <v>4</v>
      </c>
      <c r="E11" s="35" t="s">
        <v>2</v>
      </c>
      <c r="F11" s="35" t="s">
        <v>2</v>
      </c>
      <c r="G11" s="35"/>
      <c r="H11" s="35" t="s">
        <v>4</v>
      </c>
      <c r="I11" s="35" t="s">
        <v>2</v>
      </c>
      <c r="J11" s="35" t="s">
        <v>2</v>
      </c>
      <c r="L11" s="35" t="s">
        <v>4</v>
      </c>
      <c r="M11" s="35" t="s">
        <v>2</v>
      </c>
      <c r="N11" s="35" t="s">
        <v>2</v>
      </c>
      <c r="O11" s="35" t="s">
        <v>4</v>
      </c>
      <c r="P11" s="35" t="s">
        <v>2</v>
      </c>
      <c r="Q11" s="35" t="s">
        <v>2</v>
      </c>
      <c r="S11" s="35" t="s">
        <v>4</v>
      </c>
      <c r="T11" s="35" t="s">
        <v>2</v>
      </c>
      <c r="U11" s="35" t="s">
        <v>2</v>
      </c>
      <c r="W11" s="35" t="s">
        <v>4</v>
      </c>
      <c r="X11" s="35" t="s">
        <v>2</v>
      </c>
      <c r="Y11" s="35" t="s">
        <v>2</v>
      </c>
    </row>
    <row r="12" spans="1:25" x14ac:dyDescent="0.2">
      <c r="A12" s="4" t="s">
        <v>3</v>
      </c>
      <c r="B12" s="4" t="s">
        <v>3</v>
      </c>
      <c r="C12" s="5" t="s">
        <v>7</v>
      </c>
      <c r="D12" s="28">
        <v>42277</v>
      </c>
      <c r="E12" s="4" t="s">
        <v>8</v>
      </c>
      <c r="F12" s="6" t="s">
        <v>69</v>
      </c>
      <c r="G12" s="6"/>
      <c r="H12" s="28">
        <v>42308</v>
      </c>
      <c r="I12" s="4" t="s">
        <v>8</v>
      </c>
      <c r="J12" s="6" t="s">
        <v>69</v>
      </c>
      <c r="L12" s="28">
        <v>42338</v>
      </c>
      <c r="M12" s="4" t="s">
        <v>8</v>
      </c>
      <c r="N12" s="6" t="s">
        <v>69</v>
      </c>
      <c r="O12" s="28">
        <v>42369</v>
      </c>
      <c r="P12" s="4" t="s">
        <v>8</v>
      </c>
      <c r="Q12" s="6" t="s">
        <v>69</v>
      </c>
      <c r="S12" s="28">
        <v>42400</v>
      </c>
      <c r="T12" s="4" t="s">
        <v>8</v>
      </c>
      <c r="U12" s="6" t="s">
        <v>69</v>
      </c>
      <c r="W12" s="28">
        <v>42429</v>
      </c>
      <c r="X12" s="4" t="s">
        <v>8</v>
      </c>
      <c r="Y12" s="6" t="s">
        <v>69</v>
      </c>
    </row>
    <row r="13" spans="1:25" x14ac:dyDescent="0.2">
      <c r="A13" s="7"/>
      <c r="B13" s="7"/>
      <c r="C13" s="7"/>
      <c r="D13" s="7" t="str">
        <f>"(1)"</f>
        <v>(1)</v>
      </c>
      <c r="E13" s="8" t="str">
        <f>"(2)"</f>
        <v>(2)</v>
      </c>
      <c r="F13" s="7" t="str">
        <f>"(3)"</f>
        <v>(3)</v>
      </c>
      <c r="G13" s="7"/>
      <c r="H13" s="7" t="str">
        <f>"(1)"</f>
        <v>(1)</v>
      </c>
      <c r="I13" s="8" t="str">
        <f>"(2)"</f>
        <v>(2)</v>
      </c>
      <c r="J13" s="7" t="str">
        <f>"(3)"</f>
        <v>(3)</v>
      </c>
      <c r="L13" s="7" t="str">
        <f>"(1)"</f>
        <v>(1)</v>
      </c>
      <c r="M13" s="8" t="str">
        <f>"(2)"</f>
        <v>(2)</v>
      </c>
      <c r="N13" s="7" t="str">
        <f>"(3)"</f>
        <v>(3)</v>
      </c>
      <c r="O13" s="7" t="str">
        <f>"(1)"</f>
        <v>(1)</v>
      </c>
      <c r="P13" s="8" t="str">
        <f>"(2)"</f>
        <v>(2)</v>
      </c>
      <c r="Q13" s="7" t="str">
        <f>"(3)"</f>
        <v>(3)</v>
      </c>
      <c r="S13" s="7" t="str">
        <f>"(1)"</f>
        <v>(1)</v>
      </c>
      <c r="T13" s="8" t="str">
        <f>"(2)"</f>
        <v>(2)</v>
      </c>
      <c r="U13" s="7" t="str">
        <f>"(3)"</f>
        <v>(3)</v>
      </c>
      <c r="W13" s="7" t="str">
        <f>"(1)"</f>
        <v>(1)</v>
      </c>
      <c r="X13" s="8" t="str">
        <f>"(2)"</f>
        <v>(2)</v>
      </c>
      <c r="Y13" s="7" t="str">
        <f>"(3)"</f>
        <v>(3)</v>
      </c>
    </row>
    <row r="14" spans="1:25" x14ac:dyDescent="0.2">
      <c r="D14" s="35" t="s">
        <v>5</v>
      </c>
      <c r="E14" s="35" t="s">
        <v>70</v>
      </c>
      <c r="F14" s="35" t="s">
        <v>5</v>
      </c>
      <c r="G14" s="35"/>
      <c r="H14" s="35" t="s">
        <v>5</v>
      </c>
      <c r="I14" s="35" t="s">
        <v>70</v>
      </c>
      <c r="J14" s="35" t="s">
        <v>5</v>
      </c>
      <c r="L14" s="35" t="s">
        <v>5</v>
      </c>
      <c r="M14" s="35" t="s">
        <v>70</v>
      </c>
      <c r="N14" s="35" t="s">
        <v>5</v>
      </c>
      <c r="O14" s="35" t="s">
        <v>5</v>
      </c>
      <c r="P14" s="35" t="s">
        <v>70</v>
      </c>
      <c r="Q14" s="35" t="s">
        <v>5</v>
      </c>
      <c r="S14" s="35" t="s">
        <v>5</v>
      </c>
      <c r="T14" s="35" t="s">
        <v>70</v>
      </c>
      <c r="U14" s="35" t="s">
        <v>5</v>
      </c>
      <c r="W14" s="35" t="s">
        <v>5</v>
      </c>
      <c r="X14" s="35" t="s">
        <v>70</v>
      </c>
      <c r="Y14" s="35" t="s">
        <v>5</v>
      </c>
    </row>
    <row r="15" spans="1:25" x14ac:dyDescent="0.2">
      <c r="A15" s="35">
        <v>1</v>
      </c>
      <c r="B15" s="10" t="s">
        <v>9</v>
      </c>
      <c r="C15" s="11"/>
    </row>
    <row r="16" spans="1:25" x14ac:dyDescent="0.2">
      <c r="A16" s="35">
        <f>A15+1</f>
        <v>2</v>
      </c>
      <c r="C16" s="10" t="s">
        <v>10</v>
      </c>
      <c r="D16" s="16"/>
      <c r="Q16" s="16"/>
      <c r="R16" s="16"/>
      <c r="S16" s="16"/>
      <c r="U16" s="16"/>
      <c r="V16" s="16"/>
      <c r="W16" s="16"/>
      <c r="Y16" s="16"/>
    </row>
    <row r="17" spans="1:25" x14ac:dyDescent="0.2">
      <c r="A17" s="35">
        <f t="shared" ref="A17:A22" si="0">A16+1</f>
        <v>3</v>
      </c>
      <c r="B17" s="12">
        <v>301</v>
      </c>
      <c r="C17" s="13" t="s">
        <v>11</v>
      </c>
      <c r="D17" s="14">
        <v>521.20000000000005</v>
      </c>
      <c r="E17" s="15" t="s">
        <v>12</v>
      </c>
      <c r="F17" s="14">
        <v>0</v>
      </c>
      <c r="G17" s="14"/>
      <c r="H17" s="30">
        <v>521.20000000000005</v>
      </c>
      <c r="I17" s="15" t="s">
        <v>12</v>
      </c>
      <c r="J17" s="16">
        <v>0</v>
      </c>
      <c r="K17" s="16"/>
      <c r="L17" s="30">
        <v>521.20000000000005</v>
      </c>
      <c r="M17" s="15" t="s">
        <v>12</v>
      </c>
      <c r="N17" s="16">
        <v>0</v>
      </c>
      <c r="O17" s="30">
        <v>521.20000000000005</v>
      </c>
      <c r="P17" s="15" t="s">
        <v>12</v>
      </c>
      <c r="Q17" s="16">
        <v>0</v>
      </c>
      <c r="R17" s="16"/>
      <c r="S17" s="30">
        <v>521.20000000000005</v>
      </c>
      <c r="T17" s="15" t="s">
        <v>12</v>
      </c>
      <c r="U17" s="16">
        <v>0</v>
      </c>
      <c r="V17" s="16"/>
      <c r="W17" s="30">
        <v>521.20000000000005</v>
      </c>
      <c r="X17" s="15" t="s">
        <v>12</v>
      </c>
      <c r="Y17" s="16">
        <v>0</v>
      </c>
    </row>
    <row r="18" spans="1:25" x14ac:dyDescent="0.2">
      <c r="A18" s="35">
        <f t="shared" si="0"/>
        <v>4</v>
      </c>
      <c r="B18" s="12">
        <v>303</v>
      </c>
      <c r="C18" s="13" t="s">
        <v>13</v>
      </c>
      <c r="D18" s="14">
        <v>74347.509999999995</v>
      </c>
      <c r="E18" s="15" t="s">
        <v>12</v>
      </c>
      <c r="F18" s="14">
        <v>206.52</v>
      </c>
      <c r="G18" s="14"/>
      <c r="H18" s="30">
        <v>74347.509999999995</v>
      </c>
      <c r="I18" s="15" t="s">
        <v>12</v>
      </c>
      <c r="J18" s="16">
        <v>206.53</v>
      </c>
      <c r="K18" s="16"/>
      <c r="L18" s="30">
        <v>74347.509999999995</v>
      </c>
      <c r="M18" s="15" t="s">
        <v>12</v>
      </c>
      <c r="N18" s="16">
        <v>206.53</v>
      </c>
      <c r="O18" s="30">
        <v>74347.509999999995</v>
      </c>
      <c r="P18" s="15" t="s">
        <v>12</v>
      </c>
      <c r="Q18" s="16">
        <v>206.53</v>
      </c>
      <c r="R18" s="16"/>
      <c r="S18" s="30">
        <v>74347.509999999995</v>
      </c>
      <c r="T18" s="15" t="s">
        <v>12</v>
      </c>
      <c r="U18" s="16">
        <v>206.52</v>
      </c>
      <c r="V18" s="16"/>
      <c r="W18" s="30">
        <v>74347.509999999995</v>
      </c>
      <c r="X18" s="15" t="s">
        <v>12</v>
      </c>
      <c r="Y18" s="16">
        <v>206.52</v>
      </c>
    </row>
    <row r="19" spans="1:25" x14ac:dyDescent="0.2">
      <c r="A19" s="35">
        <f t="shared" si="0"/>
        <v>5</v>
      </c>
      <c r="B19" s="12">
        <v>303.10000000000002</v>
      </c>
      <c r="C19" s="13" t="s">
        <v>14</v>
      </c>
      <c r="D19" s="14">
        <v>0</v>
      </c>
      <c r="E19" s="15" t="s">
        <v>12</v>
      </c>
      <c r="F19" s="14">
        <v>0</v>
      </c>
      <c r="G19" s="14"/>
      <c r="H19" s="30">
        <v>0</v>
      </c>
      <c r="I19" s="15" t="s">
        <v>12</v>
      </c>
      <c r="J19" s="16">
        <v>0</v>
      </c>
      <c r="K19" s="16"/>
      <c r="L19" s="30">
        <v>0</v>
      </c>
      <c r="M19" s="15" t="s">
        <v>12</v>
      </c>
      <c r="N19" s="16">
        <v>0</v>
      </c>
      <c r="O19" s="30">
        <v>0</v>
      </c>
      <c r="P19" s="15" t="s">
        <v>12</v>
      </c>
      <c r="Q19" s="16">
        <v>0</v>
      </c>
      <c r="R19" s="16"/>
      <c r="S19" s="30">
        <v>0</v>
      </c>
      <c r="T19" s="15" t="s">
        <v>12</v>
      </c>
      <c r="U19" s="16">
        <v>0</v>
      </c>
      <c r="V19" s="16"/>
      <c r="W19" s="30">
        <v>0</v>
      </c>
      <c r="X19" s="15" t="s">
        <v>12</v>
      </c>
      <c r="Y19" s="16">
        <v>0</v>
      </c>
    </row>
    <row r="20" spans="1:25" x14ac:dyDescent="0.2">
      <c r="A20" s="35">
        <f t="shared" si="0"/>
        <v>6</v>
      </c>
      <c r="B20" s="12">
        <v>303.2</v>
      </c>
      <c r="C20" s="13" t="s">
        <v>15</v>
      </c>
      <c r="D20" s="14">
        <v>0</v>
      </c>
      <c r="E20" s="15" t="s">
        <v>12</v>
      </c>
      <c r="F20" s="14">
        <v>0</v>
      </c>
      <c r="G20" s="14"/>
      <c r="H20" s="30">
        <v>0</v>
      </c>
      <c r="I20" s="15" t="s">
        <v>12</v>
      </c>
      <c r="J20" s="16">
        <v>0</v>
      </c>
      <c r="K20" s="16"/>
      <c r="L20" s="30">
        <v>0</v>
      </c>
      <c r="M20" s="15" t="s">
        <v>12</v>
      </c>
      <c r="N20" s="16">
        <v>0</v>
      </c>
      <c r="O20" s="30">
        <v>0</v>
      </c>
      <c r="P20" s="15" t="s">
        <v>12</v>
      </c>
      <c r="Q20" s="16">
        <v>0</v>
      </c>
      <c r="R20" s="16"/>
      <c r="S20" s="30">
        <v>0</v>
      </c>
      <c r="T20" s="15" t="s">
        <v>12</v>
      </c>
      <c r="U20" s="16">
        <v>0</v>
      </c>
      <c r="V20" s="16"/>
      <c r="W20" s="30">
        <v>0</v>
      </c>
      <c r="X20" s="15" t="s">
        <v>12</v>
      </c>
      <c r="Y20" s="16">
        <v>0</v>
      </c>
    </row>
    <row r="21" spans="1:25" ht="14.25" x14ac:dyDescent="0.35">
      <c r="A21" s="35">
        <f t="shared" si="0"/>
        <v>7</v>
      </c>
      <c r="B21" s="12">
        <v>303.3</v>
      </c>
      <c r="C21" s="13" t="s">
        <v>16</v>
      </c>
      <c r="D21" s="17">
        <v>5174690.42</v>
      </c>
      <c r="E21" s="15" t="s">
        <v>12</v>
      </c>
      <c r="F21" s="17">
        <v>65659.41</v>
      </c>
      <c r="G21" s="17"/>
      <c r="H21" s="31">
        <v>5181923.76</v>
      </c>
      <c r="I21" s="15" t="s">
        <v>12</v>
      </c>
      <c r="J21" s="27">
        <v>65935.33</v>
      </c>
      <c r="K21" s="16"/>
      <c r="L21" s="32">
        <v>5188933.42</v>
      </c>
      <c r="M21" s="15" t="s">
        <v>12</v>
      </c>
      <c r="N21" s="27">
        <v>66150.83</v>
      </c>
      <c r="O21" s="32">
        <v>5266271.96</v>
      </c>
      <c r="P21" s="15" t="s">
        <v>12</v>
      </c>
      <c r="Q21" s="27">
        <v>67641.73</v>
      </c>
      <c r="R21" s="16"/>
      <c r="S21" s="32">
        <v>5268409.17</v>
      </c>
      <c r="T21" s="15" t="s">
        <v>12</v>
      </c>
      <c r="U21" s="27">
        <v>67181.509999999995</v>
      </c>
      <c r="V21" s="16"/>
      <c r="W21" s="32">
        <v>5301760.55</v>
      </c>
      <c r="X21" s="15" t="s">
        <v>12</v>
      </c>
      <c r="Y21" s="27">
        <v>68074.67</v>
      </c>
    </row>
    <row r="22" spans="1:25" x14ac:dyDescent="0.2">
      <c r="A22" s="35">
        <f t="shared" si="0"/>
        <v>8</v>
      </c>
      <c r="B22" s="12"/>
      <c r="C22" s="13" t="s">
        <v>17</v>
      </c>
      <c r="D22" s="14">
        <f>SUM(D17:D21)</f>
        <v>5249559.13</v>
      </c>
      <c r="E22" s="18"/>
      <c r="F22" s="14">
        <f>SUM(F17:F21)</f>
        <v>65865.930000000008</v>
      </c>
      <c r="G22" s="14"/>
      <c r="H22" s="16">
        <f>SUM(H17:H21)</f>
        <v>5256792.47</v>
      </c>
      <c r="I22" s="18"/>
      <c r="J22" s="16">
        <f>SUM(J17:J21)</f>
        <v>66141.86</v>
      </c>
      <c r="K22" s="16"/>
      <c r="L22" s="16">
        <f>SUM(L17:L21)</f>
        <v>5263802.13</v>
      </c>
      <c r="M22" s="18"/>
      <c r="N22" s="16">
        <f>SUM(N17:N21)</f>
        <v>66357.36</v>
      </c>
      <c r="O22" s="16">
        <f>SUM(O17:O21)</f>
        <v>5341140.67</v>
      </c>
      <c r="P22" s="18"/>
      <c r="Q22" s="16">
        <f>SUM(Q17:Q21)</f>
        <v>67848.259999999995</v>
      </c>
      <c r="R22" s="16"/>
      <c r="S22" s="16">
        <f>SUM(S17:S21)</f>
        <v>5343277.88</v>
      </c>
      <c r="T22" s="18"/>
      <c r="U22" s="16">
        <f>SUM(U17:U21)</f>
        <v>67388.03</v>
      </c>
      <c r="V22" s="16"/>
      <c r="W22" s="16">
        <f>SUM(W17:W21)</f>
        <v>5376629.2599999998</v>
      </c>
      <c r="X22" s="18"/>
      <c r="Y22" s="16">
        <f>SUM(Y17:Y21)</f>
        <v>68281.19</v>
      </c>
    </row>
    <row r="23" spans="1:25" x14ac:dyDescent="0.2">
      <c r="B23" s="19"/>
      <c r="D23" s="14"/>
      <c r="E23" s="18"/>
      <c r="F23" s="14"/>
      <c r="G23" s="14"/>
      <c r="H23" s="16"/>
      <c r="I23" s="18"/>
      <c r="J23" s="16"/>
      <c r="K23" s="16"/>
      <c r="L23" s="16"/>
      <c r="M23" s="18"/>
      <c r="N23" s="16"/>
      <c r="O23" s="16"/>
      <c r="P23" s="18"/>
      <c r="Q23" s="16"/>
      <c r="R23" s="16"/>
      <c r="S23" s="16"/>
      <c r="T23" s="18"/>
      <c r="U23" s="16"/>
      <c r="V23" s="16"/>
      <c r="W23" s="16"/>
      <c r="X23" s="18"/>
      <c r="Y23" s="16"/>
    </row>
    <row r="24" spans="1:25" x14ac:dyDescent="0.2">
      <c r="A24" s="35">
        <f>A22+1</f>
        <v>9</v>
      </c>
      <c r="B24" s="19"/>
      <c r="C24" s="10" t="s">
        <v>18</v>
      </c>
      <c r="D24" s="14"/>
      <c r="E24" s="18"/>
      <c r="F24" s="14"/>
      <c r="G24" s="14"/>
      <c r="H24" s="16"/>
      <c r="I24" s="18"/>
      <c r="J24" s="16"/>
      <c r="K24" s="16"/>
      <c r="L24" s="16"/>
      <c r="M24" s="18"/>
      <c r="N24" s="16"/>
      <c r="O24" s="16"/>
      <c r="P24" s="18"/>
      <c r="Q24" s="16"/>
      <c r="R24" s="16"/>
      <c r="S24" s="16"/>
      <c r="T24" s="18"/>
      <c r="U24" s="16"/>
      <c r="V24" s="16"/>
      <c r="W24" s="16"/>
      <c r="X24" s="18"/>
      <c r="Y24" s="16"/>
    </row>
    <row r="25" spans="1:25" x14ac:dyDescent="0.2">
      <c r="A25" s="35">
        <f>A24+1</f>
        <v>10</v>
      </c>
      <c r="B25" s="20">
        <v>304.10000000000002</v>
      </c>
      <c r="C25" s="21" t="s">
        <v>19</v>
      </c>
      <c r="D25" s="22">
        <v>0</v>
      </c>
      <c r="E25" s="18" t="s">
        <v>20</v>
      </c>
      <c r="F25" s="17">
        <v>0</v>
      </c>
      <c r="G25" s="17"/>
      <c r="H25" s="22">
        <v>0</v>
      </c>
      <c r="I25" s="18" t="s">
        <v>20</v>
      </c>
      <c r="J25" s="17">
        <v>0</v>
      </c>
      <c r="K25" s="16"/>
      <c r="L25" s="22">
        <v>0</v>
      </c>
      <c r="M25" s="18" t="s">
        <v>20</v>
      </c>
      <c r="N25" s="17">
        <v>0</v>
      </c>
      <c r="O25" s="22">
        <v>0</v>
      </c>
      <c r="P25" s="18" t="s">
        <v>20</v>
      </c>
      <c r="Q25" s="17">
        <v>0</v>
      </c>
      <c r="R25" s="16"/>
      <c r="S25" s="22">
        <v>0</v>
      </c>
      <c r="T25" s="18" t="s">
        <v>20</v>
      </c>
      <c r="U25" s="17">
        <v>0</v>
      </c>
      <c r="V25" s="16"/>
      <c r="W25" s="22">
        <v>0</v>
      </c>
      <c r="X25" s="18" t="s">
        <v>20</v>
      </c>
      <c r="Y25" s="17">
        <v>0</v>
      </c>
    </row>
    <row r="26" spans="1:25" x14ac:dyDescent="0.2">
      <c r="A26" s="35">
        <f>A25+1</f>
        <v>11</v>
      </c>
      <c r="B26" s="20"/>
      <c r="C26" s="21" t="s">
        <v>21</v>
      </c>
      <c r="D26" s="14">
        <f>SUM(D25)</f>
        <v>0</v>
      </c>
      <c r="E26" s="15"/>
      <c r="F26" s="14">
        <f>SUM(F25)</f>
        <v>0</v>
      </c>
      <c r="G26" s="14"/>
      <c r="H26" s="14">
        <f>SUM(H25)</f>
        <v>0</v>
      </c>
      <c r="I26" s="15"/>
      <c r="J26" s="14">
        <f>SUM(J25)</f>
        <v>0</v>
      </c>
      <c r="K26" s="16"/>
      <c r="L26" s="14">
        <f>SUM(L25)</f>
        <v>0</v>
      </c>
      <c r="M26" s="15"/>
      <c r="N26" s="14">
        <f>SUM(N25)</f>
        <v>0</v>
      </c>
      <c r="O26" s="14">
        <f>SUM(O25)</f>
        <v>0</v>
      </c>
      <c r="P26" s="15"/>
      <c r="Q26" s="14">
        <f>SUM(Q25)</f>
        <v>0</v>
      </c>
      <c r="R26" s="16"/>
      <c r="S26" s="14">
        <f>SUM(S25)</f>
        <v>0</v>
      </c>
      <c r="T26" s="15"/>
      <c r="U26" s="14">
        <f>SUM(U25)</f>
        <v>0</v>
      </c>
      <c r="V26" s="16"/>
      <c r="W26" s="14">
        <f>SUM(W25)</f>
        <v>0</v>
      </c>
      <c r="X26" s="15"/>
      <c r="Y26" s="14">
        <f>SUM(Y25)</f>
        <v>0</v>
      </c>
    </row>
    <row r="27" spans="1:25" x14ac:dyDescent="0.2">
      <c r="B27" s="19"/>
      <c r="D27" s="14"/>
      <c r="E27" s="15"/>
      <c r="F27" s="14"/>
      <c r="G27" s="14"/>
      <c r="H27" s="16"/>
      <c r="I27" s="15"/>
      <c r="J27" s="16"/>
      <c r="K27" s="16"/>
      <c r="L27" s="16"/>
      <c r="M27" s="15"/>
      <c r="N27" s="16"/>
      <c r="O27" s="16"/>
      <c r="P27" s="15"/>
      <c r="Q27" s="16"/>
      <c r="R27" s="16"/>
      <c r="S27" s="16"/>
      <c r="T27" s="15"/>
      <c r="U27" s="16"/>
      <c r="V27" s="16"/>
      <c r="W27" s="16"/>
      <c r="X27" s="15"/>
      <c r="Y27" s="16"/>
    </row>
    <row r="28" spans="1:25" x14ac:dyDescent="0.2">
      <c r="A28" s="35">
        <f>A26+1</f>
        <v>12</v>
      </c>
      <c r="B28" s="19"/>
      <c r="C28" s="10" t="s">
        <v>22</v>
      </c>
      <c r="D28" s="14"/>
      <c r="E28" s="15"/>
      <c r="F28" s="14"/>
      <c r="G28" s="14"/>
      <c r="H28" s="16"/>
      <c r="I28" s="15"/>
      <c r="J28" s="16"/>
      <c r="K28" s="16"/>
      <c r="L28" s="16"/>
      <c r="M28" s="15"/>
      <c r="N28" s="16"/>
      <c r="O28" s="16"/>
      <c r="P28" s="15"/>
      <c r="Q28" s="16"/>
      <c r="R28" s="16"/>
      <c r="S28" s="16"/>
      <c r="T28" s="15"/>
      <c r="U28" s="16"/>
      <c r="V28" s="16"/>
      <c r="W28" s="16"/>
      <c r="X28" s="15"/>
      <c r="Y28" s="16"/>
    </row>
    <row r="29" spans="1:25" x14ac:dyDescent="0.2">
      <c r="A29" s="35">
        <f>A28+1</f>
        <v>13</v>
      </c>
      <c r="B29" s="12">
        <v>374.1</v>
      </c>
      <c r="C29" s="13" t="s">
        <v>23</v>
      </c>
      <c r="D29" s="14">
        <v>206</v>
      </c>
      <c r="E29" s="18" t="s">
        <v>20</v>
      </c>
      <c r="F29" s="14">
        <v>0</v>
      </c>
      <c r="G29" s="14"/>
      <c r="H29" s="30">
        <v>206</v>
      </c>
      <c r="I29" s="18" t="s">
        <v>20</v>
      </c>
      <c r="J29" s="16">
        <v>0</v>
      </c>
      <c r="K29" s="16"/>
      <c r="L29" s="30">
        <v>206</v>
      </c>
      <c r="M29" s="18" t="s">
        <v>20</v>
      </c>
      <c r="N29" s="16">
        <v>0</v>
      </c>
      <c r="O29" s="30">
        <v>206</v>
      </c>
      <c r="P29" s="18" t="s">
        <v>20</v>
      </c>
      <c r="Q29" s="16">
        <v>0</v>
      </c>
      <c r="R29" s="16"/>
      <c r="S29" s="30">
        <v>206</v>
      </c>
      <c r="T29" s="18" t="s">
        <v>20</v>
      </c>
      <c r="U29" s="16">
        <v>0</v>
      </c>
      <c r="V29" s="16"/>
      <c r="W29" s="30">
        <v>206</v>
      </c>
      <c r="X29" s="18" t="s">
        <v>20</v>
      </c>
      <c r="Y29" s="16">
        <v>0</v>
      </c>
    </row>
    <row r="30" spans="1:25" x14ac:dyDescent="0.2">
      <c r="A30" s="35">
        <f t="shared" ref="A30:A40" si="1">A29+1</f>
        <v>14</v>
      </c>
      <c r="B30" s="12">
        <v>374.2</v>
      </c>
      <c r="C30" s="13" t="s">
        <v>24</v>
      </c>
      <c r="D30" s="14">
        <v>877756.18</v>
      </c>
      <c r="E30" s="18" t="s">
        <v>20</v>
      </c>
      <c r="F30" s="14">
        <v>0</v>
      </c>
      <c r="G30" s="14"/>
      <c r="H30" s="30">
        <v>877756.18</v>
      </c>
      <c r="I30" s="18" t="s">
        <v>20</v>
      </c>
      <c r="J30" s="16">
        <v>0</v>
      </c>
      <c r="K30" s="16"/>
      <c r="L30" s="30">
        <v>877756.18</v>
      </c>
      <c r="M30" s="18" t="s">
        <v>20</v>
      </c>
      <c r="N30" s="16">
        <v>0</v>
      </c>
      <c r="O30" s="30">
        <v>877756.18</v>
      </c>
      <c r="P30" s="18" t="s">
        <v>20</v>
      </c>
      <c r="Q30" s="16">
        <v>0</v>
      </c>
      <c r="R30" s="16"/>
      <c r="S30" s="30">
        <v>877756.18</v>
      </c>
      <c r="T30" s="18" t="s">
        <v>20</v>
      </c>
      <c r="U30" s="16">
        <v>0</v>
      </c>
      <c r="V30" s="16"/>
      <c r="W30" s="30">
        <v>877756.18</v>
      </c>
      <c r="X30" s="18" t="s">
        <v>20</v>
      </c>
      <c r="Y30" s="16">
        <v>0</v>
      </c>
    </row>
    <row r="31" spans="1:25" x14ac:dyDescent="0.2">
      <c r="A31" s="35">
        <f t="shared" si="1"/>
        <v>15</v>
      </c>
      <c r="B31" s="12">
        <v>374.4</v>
      </c>
      <c r="C31" s="13" t="s">
        <v>25</v>
      </c>
      <c r="D31" s="14">
        <v>661305.65999999992</v>
      </c>
      <c r="E31" s="29">
        <v>1.5299999999999999E-2</v>
      </c>
      <c r="F31" s="14">
        <v>843.16</v>
      </c>
      <c r="G31" s="14"/>
      <c r="H31" s="30">
        <v>661305.65999999992</v>
      </c>
      <c r="I31" s="29">
        <v>1.5299999999999999E-2</v>
      </c>
      <c r="J31" s="16">
        <v>843.16</v>
      </c>
      <c r="K31" s="16"/>
      <c r="L31" s="30">
        <v>661305.65999999992</v>
      </c>
      <c r="M31" s="29">
        <v>1.5299999999999999E-2</v>
      </c>
      <c r="N31" s="16">
        <v>843.16</v>
      </c>
      <c r="O31" s="30">
        <v>661305.65999999992</v>
      </c>
      <c r="P31" s="29">
        <v>1.5299999999999999E-2</v>
      </c>
      <c r="Q31" s="16">
        <v>843.16</v>
      </c>
      <c r="R31" s="16"/>
      <c r="S31" s="30">
        <v>661305.66</v>
      </c>
      <c r="T31" s="29">
        <v>1.5299999999999999E-2</v>
      </c>
      <c r="U31" s="16">
        <v>843.16</v>
      </c>
      <c r="V31" s="16"/>
      <c r="W31" s="30">
        <v>661305.66</v>
      </c>
      <c r="X31" s="29">
        <v>1.5299999999999999E-2</v>
      </c>
      <c r="Y31" s="16">
        <v>843.16</v>
      </c>
    </row>
    <row r="32" spans="1:25" x14ac:dyDescent="0.2">
      <c r="A32" s="35">
        <f t="shared" si="1"/>
        <v>16</v>
      </c>
      <c r="B32" s="12">
        <v>374.5</v>
      </c>
      <c r="C32" s="13" t="s">
        <v>26</v>
      </c>
      <c r="D32" s="14">
        <v>2666574.69</v>
      </c>
      <c r="E32" s="29">
        <v>1.2200000000000001E-2</v>
      </c>
      <c r="F32" s="14">
        <v>2711.02</v>
      </c>
      <c r="G32" s="14"/>
      <c r="H32" s="30">
        <v>2666574.69</v>
      </c>
      <c r="I32" s="29">
        <v>1.2200000000000001E-2</v>
      </c>
      <c r="J32" s="16">
        <v>2711.02</v>
      </c>
      <c r="K32" s="16"/>
      <c r="L32" s="30">
        <v>2666574.69</v>
      </c>
      <c r="M32" s="29">
        <v>1.2200000000000001E-2</v>
      </c>
      <c r="N32" s="16">
        <v>2711.02</v>
      </c>
      <c r="O32" s="30">
        <v>2666575.5499999998</v>
      </c>
      <c r="P32" s="29">
        <v>1.2200000000000001E-2</v>
      </c>
      <c r="Q32" s="16">
        <v>2711.02</v>
      </c>
      <c r="R32" s="16"/>
      <c r="S32" s="30">
        <v>2666575.5499999998</v>
      </c>
      <c r="T32" s="29">
        <v>1.2200000000000001E-2</v>
      </c>
      <c r="U32" s="16">
        <v>2711.02</v>
      </c>
      <c r="V32" s="16"/>
      <c r="W32" s="30">
        <v>2666575.5499999998</v>
      </c>
      <c r="X32" s="29">
        <v>1.2200000000000001E-2</v>
      </c>
      <c r="Y32" s="16">
        <v>2711.02</v>
      </c>
    </row>
    <row r="33" spans="1:25" x14ac:dyDescent="0.2">
      <c r="A33" s="35">
        <f t="shared" si="1"/>
        <v>17</v>
      </c>
      <c r="B33" s="12">
        <v>375.2</v>
      </c>
      <c r="C33" s="13" t="s">
        <v>27</v>
      </c>
      <c r="D33" s="14">
        <v>2124.98</v>
      </c>
      <c r="E33" s="29">
        <v>1.9599999999999999E-2</v>
      </c>
      <c r="F33" s="14">
        <v>3.47</v>
      </c>
      <c r="G33" s="14"/>
      <c r="H33" s="30">
        <v>2124.98</v>
      </c>
      <c r="I33" s="29">
        <v>1.9599999999999999E-2</v>
      </c>
      <c r="J33" s="16">
        <v>3.47</v>
      </c>
      <c r="K33" s="16"/>
      <c r="L33" s="30">
        <v>2124.98</v>
      </c>
      <c r="M33" s="29">
        <v>1.9599999999999999E-2</v>
      </c>
      <c r="N33" s="16">
        <v>3.47</v>
      </c>
      <c r="O33" s="30">
        <v>2124.98</v>
      </c>
      <c r="P33" s="29">
        <v>1.9599999999999999E-2</v>
      </c>
      <c r="Q33" s="16">
        <v>3.47</v>
      </c>
      <c r="R33" s="16"/>
      <c r="S33" s="30">
        <v>2124.98</v>
      </c>
      <c r="T33" s="29">
        <v>1.9599999999999999E-2</v>
      </c>
      <c r="U33" s="16">
        <v>3.47</v>
      </c>
      <c r="V33" s="16"/>
      <c r="W33" s="30">
        <v>2124.98</v>
      </c>
      <c r="X33" s="29">
        <v>1.9599999999999999E-2</v>
      </c>
      <c r="Y33" s="16">
        <v>0.61</v>
      </c>
    </row>
    <row r="34" spans="1:25" x14ac:dyDescent="0.2">
      <c r="A34" s="35">
        <f t="shared" si="1"/>
        <v>18</v>
      </c>
      <c r="B34" s="12">
        <v>375.3</v>
      </c>
      <c r="C34" s="13" t="s">
        <v>28</v>
      </c>
      <c r="D34" s="14">
        <v>0</v>
      </c>
      <c r="E34" s="29">
        <v>1.9599999999999999E-2</v>
      </c>
      <c r="F34" s="14">
        <v>0</v>
      </c>
      <c r="G34" s="14"/>
      <c r="H34" s="30">
        <v>0</v>
      </c>
      <c r="I34" s="29">
        <v>1.9599999999999999E-2</v>
      </c>
      <c r="J34" s="16">
        <v>0</v>
      </c>
      <c r="K34" s="16"/>
      <c r="L34" s="30">
        <v>0</v>
      </c>
      <c r="M34" s="29">
        <v>1.9599999999999999E-2</v>
      </c>
      <c r="N34" s="16">
        <v>0</v>
      </c>
      <c r="O34" s="30">
        <v>0</v>
      </c>
      <c r="P34" s="29">
        <v>1.9599999999999999E-2</v>
      </c>
      <c r="Q34" s="16">
        <v>0</v>
      </c>
      <c r="R34" s="16"/>
      <c r="S34" s="30">
        <v>0</v>
      </c>
      <c r="T34" s="29">
        <v>1.9599999999999999E-2</v>
      </c>
      <c r="U34" s="16">
        <v>0</v>
      </c>
      <c r="V34" s="16"/>
      <c r="W34" s="30">
        <v>0</v>
      </c>
      <c r="X34" s="29">
        <v>1.9599999999999999E-2</v>
      </c>
      <c r="Y34" s="16">
        <v>0</v>
      </c>
    </row>
    <row r="35" spans="1:25" x14ac:dyDescent="0.2">
      <c r="A35" s="35">
        <f t="shared" si="1"/>
        <v>19</v>
      </c>
      <c r="B35" s="12">
        <v>375.4</v>
      </c>
      <c r="C35" s="13" t="s">
        <v>29</v>
      </c>
      <c r="D35" s="14">
        <v>1845330.94</v>
      </c>
      <c r="E35" s="29">
        <v>1.9599999999999999E-2</v>
      </c>
      <c r="F35" s="14">
        <v>2900.69</v>
      </c>
      <c r="G35" s="14"/>
      <c r="H35" s="30">
        <v>1849828.88</v>
      </c>
      <c r="I35" s="29">
        <v>1.9599999999999999E-2</v>
      </c>
      <c r="J35" s="16">
        <v>3017.72</v>
      </c>
      <c r="K35" s="16"/>
      <c r="L35" s="30">
        <v>1849830.16</v>
      </c>
      <c r="M35" s="29">
        <v>1.9599999999999999E-2</v>
      </c>
      <c r="N35" s="16">
        <v>3021.38</v>
      </c>
      <c r="O35" s="30">
        <v>1866688.94</v>
      </c>
      <c r="P35" s="29">
        <v>1.9599999999999999E-2</v>
      </c>
      <c r="Q35" s="16">
        <v>3035.16</v>
      </c>
      <c r="R35" s="16"/>
      <c r="S35" s="30">
        <v>1866688.94</v>
      </c>
      <c r="T35" s="29">
        <v>1.9599999999999999E-2</v>
      </c>
      <c r="U35" s="16">
        <v>3048.92</v>
      </c>
      <c r="V35" s="16"/>
      <c r="W35" s="30">
        <v>1871441.02</v>
      </c>
      <c r="X35" s="29">
        <v>1.9599999999999999E-2</v>
      </c>
      <c r="Y35" s="16">
        <v>3052.81</v>
      </c>
    </row>
    <row r="36" spans="1:25" x14ac:dyDescent="0.2">
      <c r="A36" s="35">
        <f t="shared" si="1"/>
        <v>20</v>
      </c>
      <c r="B36" s="12">
        <v>375.41</v>
      </c>
      <c r="C36" s="13" t="s">
        <v>81</v>
      </c>
      <c r="D36" s="14">
        <v>-55840.44</v>
      </c>
      <c r="E36" s="29">
        <v>1.9599999999999999E-2</v>
      </c>
      <c r="F36" s="14">
        <v>-45.6</v>
      </c>
      <c r="G36" s="14"/>
      <c r="H36" s="30">
        <v>-55840.44</v>
      </c>
      <c r="I36" s="29">
        <v>1.9599999999999999E-2</v>
      </c>
      <c r="J36" s="16">
        <v>-91.21</v>
      </c>
      <c r="K36" s="16"/>
      <c r="L36" s="30">
        <v>-55840.44</v>
      </c>
      <c r="M36" s="29">
        <v>1.9599999999999999E-2</v>
      </c>
      <c r="N36" s="16">
        <v>-91.21</v>
      </c>
      <c r="O36" s="30">
        <v>-55840.44</v>
      </c>
      <c r="P36" s="29">
        <v>1.9599999999999999E-2</v>
      </c>
      <c r="Q36" s="16">
        <v>-91.21</v>
      </c>
      <c r="R36" s="16"/>
      <c r="S36" s="30">
        <v>-55840.44</v>
      </c>
      <c r="T36" s="29">
        <v>1.9599999999999999E-2</v>
      </c>
      <c r="U36" s="16">
        <v>-91.21</v>
      </c>
      <c r="V36" s="16"/>
      <c r="W36" s="30">
        <v>-55840.44</v>
      </c>
      <c r="X36" s="29">
        <v>1.9599999999999999E-2</v>
      </c>
      <c r="Y36" s="16">
        <v>-91.21</v>
      </c>
    </row>
    <row r="37" spans="1:25" x14ac:dyDescent="0.2">
      <c r="A37" s="35">
        <f t="shared" si="1"/>
        <v>21</v>
      </c>
      <c r="B37" s="12">
        <v>375.6</v>
      </c>
      <c r="C37" s="13" t="s">
        <v>30</v>
      </c>
      <c r="D37" s="14">
        <v>0</v>
      </c>
      <c r="E37" s="29">
        <v>1.9599999999999999E-2</v>
      </c>
      <c r="F37" s="14">
        <v>0</v>
      </c>
      <c r="G37" s="14"/>
      <c r="H37" s="30">
        <v>0</v>
      </c>
      <c r="I37" s="29">
        <v>1.9599999999999999E-2</v>
      </c>
      <c r="J37" s="16">
        <v>0</v>
      </c>
      <c r="K37" s="16"/>
      <c r="L37" s="30">
        <v>0</v>
      </c>
      <c r="M37" s="29">
        <v>1.9599999999999999E-2</v>
      </c>
      <c r="N37" s="16">
        <v>0</v>
      </c>
      <c r="O37" s="30">
        <v>0</v>
      </c>
      <c r="P37" s="29">
        <v>1.9599999999999999E-2</v>
      </c>
      <c r="Q37" s="16">
        <v>0</v>
      </c>
      <c r="R37" s="16"/>
      <c r="S37" s="30">
        <v>0</v>
      </c>
      <c r="T37" s="29">
        <v>1.9599999999999999E-2</v>
      </c>
      <c r="U37" s="16">
        <v>0</v>
      </c>
      <c r="V37" s="16"/>
      <c r="W37" s="30">
        <v>0</v>
      </c>
      <c r="X37" s="29">
        <v>1.9599999999999999E-2</v>
      </c>
      <c r="Y37" s="16">
        <v>0</v>
      </c>
    </row>
    <row r="38" spans="1:25" x14ac:dyDescent="0.2">
      <c r="A38" s="35">
        <f t="shared" si="1"/>
        <v>22</v>
      </c>
      <c r="B38" s="12">
        <v>375.7</v>
      </c>
      <c r="C38" s="13" t="s">
        <v>31</v>
      </c>
      <c r="D38" s="14">
        <v>7416801.3799999999</v>
      </c>
      <c r="E38" s="29">
        <v>1.9900000000000001E-2</v>
      </c>
      <c r="F38" s="14">
        <v>12299.53</v>
      </c>
      <c r="G38" s="14"/>
      <c r="H38" s="30">
        <v>7416801.3799999999</v>
      </c>
      <c r="I38" s="29">
        <v>1.9900000000000001E-2</v>
      </c>
      <c r="J38" s="16">
        <v>12299.53</v>
      </c>
      <c r="K38" s="16"/>
      <c r="L38" s="30">
        <v>7416802.2599999998</v>
      </c>
      <c r="M38" s="29">
        <v>1.9900000000000001E-2</v>
      </c>
      <c r="N38" s="16">
        <v>12299.53</v>
      </c>
      <c r="O38" s="30">
        <v>7969800.1699999999</v>
      </c>
      <c r="P38" s="29">
        <v>1.9900000000000001E-2</v>
      </c>
      <c r="Q38" s="16">
        <v>12758.06</v>
      </c>
      <c r="R38" s="16"/>
      <c r="S38" s="30">
        <v>7980989.21</v>
      </c>
      <c r="T38" s="29">
        <v>1.9900000000000001E-2</v>
      </c>
      <c r="U38" s="16">
        <v>13225.86</v>
      </c>
      <c r="V38" s="16"/>
      <c r="W38" s="30">
        <v>7980989.21</v>
      </c>
      <c r="X38" s="29">
        <v>1.9900000000000001E-2</v>
      </c>
      <c r="Y38" s="16">
        <v>13235.14</v>
      </c>
    </row>
    <row r="39" spans="1:25" x14ac:dyDescent="0.2">
      <c r="A39" s="35">
        <f t="shared" si="1"/>
        <v>23</v>
      </c>
      <c r="B39" s="12">
        <v>375.71</v>
      </c>
      <c r="C39" s="13" t="s">
        <v>32</v>
      </c>
      <c r="D39" s="14">
        <v>256845.24</v>
      </c>
      <c r="E39" s="15" t="s">
        <v>12</v>
      </c>
      <c r="F39" s="14">
        <f>4843.33+42.06</f>
        <v>4885.3900000000003</v>
      </c>
      <c r="G39" s="14"/>
      <c r="H39" s="30">
        <v>256845.24</v>
      </c>
      <c r="I39" s="15" t="s">
        <v>12</v>
      </c>
      <c r="J39" s="16">
        <f>4843.33+42.06</f>
        <v>4885.3900000000003</v>
      </c>
      <c r="K39" s="16"/>
      <c r="L39" s="30">
        <v>256845.24</v>
      </c>
      <c r="M39" s="15" t="s">
        <v>12</v>
      </c>
      <c r="N39" s="16">
        <f>4843.32+42.06</f>
        <v>4885.38</v>
      </c>
      <c r="O39" s="30">
        <v>259808.94</v>
      </c>
      <c r="P39" s="15" t="s">
        <v>12</v>
      </c>
      <c r="Q39" s="16">
        <f>4905.06+42.06</f>
        <v>4947.1200000000008</v>
      </c>
      <c r="R39" s="16"/>
      <c r="S39" s="30">
        <v>259808.94</v>
      </c>
      <c r="T39" s="15" t="s">
        <v>12</v>
      </c>
      <c r="U39" s="16">
        <f>4969.5+42.06</f>
        <v>5011.5600000000004</v>
      </c>
      <c r="V39" s="16"/>
      <c r="W39" s="30">
        <v>259808.94</v>
      </c>
      <c r="X39" s="15" t="s">
        <v>12</v>
      </c>
      <c r="Y39" s="16">
        <f>4969.49+42.07</f>
        <v>5011.5599999999995</v>
      </c>
    </row>
    <row r="40" spans="1:25" x14ac:dyDescent="0.2">
      <c r="A40" s="35">
        <f t="shared" si="1"/>
        <v>24</v>
      </c>
      <c r="B40" s="12">
        <v>375.8</v>
      </c>
      <c r="C40" s="13" t="s">
        <v>33</v>
      </c>
      <c r="D40" s="14">
        <v>0</v>
      </c>
      <c r="E40" s="29">
        <v>5.3199999999999997E-2</v>
      </c>
      <c r="F40" s="14">
        <v>0</v>
      </c>
      <c r="G40" s="14"/>
      <c r="H40" s="30">
        <v>0</v>
      </c>
      <c r="I40" s="29">
        <v>5.3199999999999997E-2</v>
      </c>
      <c r="J40" s="16">
        <v>0</v>
      </c>
      <c r="K40" s="16"/>
      <c r="L40" s="30">
        <v>0</v>
      </c>
      <c r="M40" s="29">
        <v>5.3199999999999997E-2</v>
      </c>
      <c r="N40" s="16">
        <v>0</v>
      </c>
      <c r="O40" s="30">
        <v>0</v>
      </c>
      <c r="P40" s="29">
        <v>5.3199999999999997E-2</v>
      </c>
      <c r="Q40" s="16">
        <v>0</v>
      </c>
      <c r="R40" s="16"/>
      <c r="S40" s="30">
        <v>0</v>
      </c>
      <c r="T40" s="29">
        <v>5.3199999999999997E-2</v>
      </c>
      <c r="U40" s="16">
        <v>0</v>
      </c>
      <c r="V40" s="16"/>
      <c r="W40" s="30">
        <v>0</v>
      </c>
      <c r="X40" s="29">
        <v>5.3199999999999997E-2</v>
      </c>
      <c r="Y40" s="16">
        <v>0</v>
      </c>
    </row>
    <row r="41" spans="1:25" x14ac:dyDescent="0.2">
      <c r="A41" s="35">
        <f>A40+1</f>
        <v>25</v>
      </c>
      <c r="B41" s="12">
        <v>376</v>
      </c>
      <c r="C41" s="13" t="s">
        <v>71</v>
      </c>
      <c r="D41" s="14">
        <v>147912918.25</v>
      </c>
      <c r="E41" s="34">
        <v>1.5699999999999999E-2</v>
      </c>
      <c r="F41" s="14">
        <f>193545.79</f>
        <v>193545.79</v>
      </c>
      <c r="G41" s="14"/>
      <c r="H41" s="30">
        <v>148494562.96000001</v>
      </c>
      <c r="I41" s="34">
        <v>1.5699999999999999E-2</v>
      </c>
      <c r="J41" s="16">
        <v>193899.89</v>
      </c>
      <c r="K41" s="16"/>
      <c r="L41" s="30">
        <v>148662365.84999999</v>
      </c>
      <c r="M41" s="34">
        <v>1.5699999999999999E-2</v>
      </c>
      <c r="N41" s="16">
        <v>194390.16</v>
      </c>
      <c r="O41" s="30">
        <v>149246216.66</v>
      </c>
      <c r="P41" s="34">
        <v>1.5699999999999999E-2</v>
      </c>
      <c r="Q41" s="16">
        <v>194881.86</v>
      </c>
      <c r="R41" s="16"/>
      <c r="S41" s="30">
        <v>149619566.93000004</v>
      </c>
      <c r="T41" s="34">
        <v>1.5699999999999999E-2</v>
      </c>
      <c r="U41" s="16">
        <v>195508.04</v>
      </c>
      <c r="V41" s="16"/>
      <c r="W41" s="30">
        <v>149513966.58000001</v>
      </c>
      <c r="X41" s="34">
        <v>1.5699999999999999E-2</v>
      </c>
      <c r="Y41" s="16">
        <v>195683.18</v>
      </c>
    </row>
    <row r="42" spans="1:25" x14ac:dyDescent="0.2">
      <c r="A42" s="35">
        <f t="shared" ref="A42:A67" si="2">A41+1</f>
        <v>26</v>
      </c>
      <c r="B42" s="12">
        <v>376.01</v>
      </c>
      <c r="C42" s="13" t="s">
        <v>73</v>
      </c>
      <c r="D42" s="14">
        <v>-12619.72</v>
      </c>
      <c r="E42" s="29">
        <v>1.5699999999999999E-2</v>
      </c>
      <c r="F42" s="14">
        <v>-8.26</v>
      </c>
      <c r="G42" s="14"/>
      <c r="H42" s="30">
        <v>-12619.72</v>
      </c>
      <c r="I42" s="29">
        <v>1.5699999999999999E-2</v>
      </c>
      <c r="J42" s="16">
        <v>-16.5</v>
      </c>
      <c r="K42" s="16"/>
      <c r="L42" s="30">
        <v>-12619.72</v>
      </c>
      <c r="M42" s="29">
        <v>1.5699999999999999E-2</v>
      </c>
      <c r="N42" s="16">
        <v>-16.5</v>
      </c>
      <c r="O42" s="30">
        <v>-12619.72</v>
      </c>
      <c r="P42" s="29">
        <v>1.5699999999999999E-2</v>
      </c>
      <c r="Q42" s="16">
        <v>-16.5</v>
      </c>
      <c r="R42" s="16"/>
      <c r="S42" s="30">
        <v>-12619.72</v>
      </c>
      <c r="T42" s="29">
        <v>1.5699999999999999E-2</v>
      </c>
      <c r="U42" s="16">
        <v>-16.5</v>
      </c>
      <c r="V42" s="16"/>
      <c r="W42" s="30">
        <v>-12619.72</v>
      </c>
      <c r="X42" s="29">
        <v>1.5699999999999999E-2</v>
      </c>
      <c r="Y42" s="16">
        <v>-16.5</v>
      </c>
    </row>
    <row r="43" spans="1:25" x14ac:dyDescent="0.2">
      <c r="A43" s="35">
        <f t="shared" si="2"/>
        <v>27</v>
      </c>
      <c r="B43" s="12">
        <v>376.25</v>
      </c>
      <c r="C43" s="13" t="s">
        <v>72</v>
      </c>
      <c r="D43" s="14">
        <v>45724752.440000005</v>
      </c>
      <c r="E43" s="29">
        <v>1.5699999999999999E-2</v>
      </c>
      <c r="F43" s="14">
        <v>59220.34</v>
      </c>
      <c r="G43" s="14"/>
      <c r="H43" s="30">
        <v>45809464.550000004</v>
      </c>
      <c r="I43" s="29">
        <v>1.5699999999999999E-2</v>
      </c>
      <c r="J43" s="16">
        <v>59878.64</v>
      </c>
      <c r="K43" s="16"/>
      <c r="L43" s="30">
        <v>47697231.260000005</v>
      </c>
      <c r="M43" s="29">
        <v>1.5699999999999999E-2</v>
      </c>
      <c r="N43" s="16">
        <v>61168.959999999999</v>
      </c>
      <c r="O43" s="30">
        <v>49163015.410000004</v>
      </c>
      <c r="P43" s="29">
        <v>1.5699999999999999E-2</v>
      </c>
      <c r="Q43" s="16">
        <v>63362.74</v>
      </c>
      <c r="R43" s="16"/>
      <c r="S43" s="30">
        <v>50298101.840000004</v>
      </c>
      <c r="T43" s="29">
        <v>1.5699999999999999E-2</v>
      </c>
      <c r="U43" s="16">
        <v>65064.14</v>
      </c>
      <c r="V43" s="16"/>
      <c r="W43" s="30">
        <v>50953486.859999999</v>
      </c>
      <c r="X43" s="29">
        <v>1.5699999999999999E-2</v>
      </c>
      <c r="Y43" s="16">
        <v>66235.41</v>
      </c>
    </row>
    <row r="44" spans="1:25" x14ac:dyDescent="0.2">
      <c r="A44" s="35">
        <f t="shared" si="2"/>
        <v>28</v>
      </c>
      <c r="B44" s="12">
        <v>378</v>
      </c>
      <c r="C44" s="13" t="s">
        <v>74</v>
      </c>
      <c r="D44" s="14">
        <v>0</v>
      </c>
      <c r="E44" s="29">
        <v>2.35E-2</v>
      </c>
      <c r="F44" s="14">
        <v>0</v>
      </c>
      <c r="G44" s="14"/>
      <c r="H44" s="30"/>
      <c r="I44" s="29">
        <v>2.35E-2</v>
      </c>
      <c r="J44" s="16">
        <v>0</v>
      </c>
      <c r="K44" s="16"/>
      <c r="L44" s="30"/>
      <c r="M44" s="29">
        <v>2.35E-2</v>
      </c>
      <c r="N44" s="16">
        <v>0</v>
      </c>
      <c r="O44" s="30">
        <v>0</v>
      </c>
      <c r="P44" s="29">
        <v>2.35E-2</v>
      </c>
      <c r="Q44" s="16"/>
      <c r="R44" s="16"/>
      <c r="S44" s="30"/>
      <c r="T44" s="29">
        <v>2.35E-2</v>
      </c>
      <c r="U44" s="16"/>
      <c r="V44" s="16"/>
      <c r="W44" s="30"/>
      <c r="X44" s="29">
        <v>2.35E-2</v>
      </c>
      <c r="Y44" s="16"/>
    </row>
    <row r="45" spans="1:25" x14ac:dyDescent="0.2">
      <c r="A45" s="35">
        <f t="shared" si="2"/>
        <v>29</v>
      </c>
      <c r="B45" s="12">
        <v>378.1</v>
      </c>
      <c r="C45" s="13" t="s">
        <v>34</v>
      </c>
      <c r="D45" s="14">
        <v>513595.73</v>
      </c>
      <c r="E45" s="29">
        <v>2.35E-2</v>
      </c>
      <c r="F45" s="14">
        <v>946.13</v>
      </c>
      <c r="G45" s="14"/>
      <c r="H45" s="30">
        <v>518504.18</v>
      </c>
      <c r="I45" s="29">
        <v>2.35E-2</v>
      </c>
      <c r="J45" s="16">
        <v>1010.6</v>
      </c>
      <c r="K45" s="16"/>
      <c r="L45" s="30">
        <v>518504.18</v>
      </c>
      <c r="M45" s="29">
        <v>2.35E-2</v>
      </c>
      <c r="N45" s="16">
        <v>1015.4</v>
      </c>
      <c r="O45" s="30">
        <v>518504.18</v>
      </c>
      <c r="P45" s="29">
        <v>2.35E-2</v>
      </c>
      <c r="Q45" s="16">
        <v>1015.4</v>
      </c>
      <c r="R45" s="16"/>
      <c r="S45" s="30">
        <v>518504.18</v>
      </c>
      <c r="T45" s="29">
        <v>2.35E-2</v>
      </c>
      <c r="U45" s="16">
        <v>1015.4</v>
      </c>
      <c r="V45" s="16"/>
      <c r="W45" s="30">
        <v>518504.18</v>
      </c>
      <c r="X45" s="29">
        <v>2.35E-2</v>
      </c>
      <c r="Y45" s="16">
        <v>1015.4</v>
      </c>
    </row>
    <row r="46" spans="1:25" x14ac:dyDescent="0.2">
      <c r="A46" s="35">
        <f t="shared" si="2"/>
        <v>30</v>
      </c>
      <c r="B46" s="12">
        <v>378.11</v>
      </c>
      <c r="C46" s="13" t="s">
        <v>74</v>
      </c>
      <c r="D46" s="14">
        <v>-60936.57</v>
      </c>
      <c r="E46" s="29">
        <v>2.35E-2</v>
      </c>
      <c r="F46" s="14">
        <v>-59.66</v>
      </c>
      <c r="G46" s="14"/>
      <c r="H46" s="30">
        <v>-60936.57</v>
      </c>
      <c r="I46" s="29">
        <v>2.35E-2</v>
      </c>
      <c r="J46" s="16">
        <v>-119.33</v>
      </c>
      <c r="K46" s="16"/>
      <c r="L46" s="30">
        <v>-60936.57</v>
      </c>
      <c r="M46" s="29">
        <v>2.35E-2</v>
      </c>
      <c r="N46" s="16">
        <v>-119.33</v>
      </c>
      <c r="O46" s="30">
        <v>-60936.57</v>
      </c>
      <c r="P46" s="29">
        <v>2.35E-2</v>
      </c>
      <c r="Q46" s="16">
        <v>-119.33</v>
      </c>
      <c r="R46" s="16"/>
      <c r="S46" s="30">
        <v>-60936.57</v>
      </c>
      <c r="T46" s="29">
        <v>2.35E-2</v>
      </c>
      <c r="U46" s="16">
        <v>-119.33</v>
      </c>
      <c r="V46" s="16"/>
      <c r="W46" s="30">
        <v>-60936.57</v>
      </c>
      <c r="X46" s="29">
        <v>2.35E-2</v>
      </c>
      <c r="Y46" s="16">
        <v>-119.33</v>
      </c>
    </row>
    <row r="47" spans="1:25" x14ac:dyDescent="0.2">
      <c r="A47" s="35">
        <f t="shared" si="2"/>
        <v>31</v>
      </c>
      <c r="B47" s="12">
        <v>378.2</v>
      </c>
      <c r="C47" s="13" t="s">
        <v>35</v>
      </c>
      <c r="D47" s="14">
        <v>8312661.6500000004</v>
      </c>
      <c r="E47" s="29">
        <v>2.35E-2</v>
      </c>
      <c r="F47" s="14">
        <v>8139.48</v>
      </c>
      <c r="G47" s="14"/>
      <c r="H47" s="30">
        <v>8358117.6399999997</v>
      </c>
      <c r="I47" s="29">
        <v>2.35E-2</v>
      </c>
      <c r="J47" s="16">
        <v>16323.47</v>
      </c>
      <c r="K47" s="16"/>
      <c r="L47" s="30">
        <v>9303590.6099999994</v>
      </c>
      <c r="M47" s="29">
        <v>2.35E-2</v>
      </c>
      <c r="N47" s="16">
        <v>17293.759999999998</v>
      </c>
      <c r="O47" s="30">
        <v>9428604.2699999996</v>
      </c>
      <c r="P47" s="29">
        <v>2.35E-2</v>
      </c>
      <c r="Q47" s="16">
        <v>18341.939999999999</v>
      </c>
      <c r="R47" s="16"/>
      <c r="S47" s="30">
        <v>9527216.9400000013</v>
      </c>
      <c r="T47" s="29">
        <v>2.35E-2</v>
      </c>
      <c r="U47" s="16">
        <v>18560.900000000001</v>
      </c>
      <c r="V47" s="16"/>
      <c r="W47" s="30">
        <v>9495353.8200000003</v>
      </c>
      <c r="X47" s="29">
        <v>2.35E-2</v>
      </c>
      <c r="Y47" s="16">
        <v>18626.27</v>
      </c>
    </row>
    <row r="48" spans="1:25" x14ac:dyDescent="0.2">
      <c r="A48" s="35">
        <f t="shared" si="2"/>
        <v>32</v>
      </c>
      <c r="B48" s="12">
        <v>378.21</v>
      </c>
      <c r="C48" s="13" t="s">
        <v>75</v>
      </c>
      <c r="D48" s="14">
        <v>-541723.42000000004</v>
      </c>
      <c r="E48" s="29">
        <v>2.35E-2</v>
      </c>
      <c r="F48" s="14">
        <v>0.03</v>
      </c>
      <c r="G48" s="14"/>
      <c r="H48" s="30">
        <v>-541723.42000000004</v>
      </c>
      <c r="I48" s="29">
        <v>2.35E-2</v>
      </c>
      <c r="J48" s="16">
        <v>-1060.8800000000001</v>
      </c>
      <c r="K48" s="16"/>
      <c r="L48" s="30">
        <v>-541723.42000000004</v>
      </c>
      <c r="M48" s="29">
        <v>2.35E-2</v>
      </c>
      <c r="N48" s="16">
        <v>-1060.8800000000001</v>
      </c>
      <c r="O48" s="30">
        <v>-541723.42000000004</v>
      </c>
      <c r="P48" s="29">
        <v>2.35E-2</v>
      </c>
      <c r="Q48" s="16">
        <v>-1060.8800000000001</v>
      </c>
      <c r="R48" s="16"/>
      <c r="S48" s="30">
        <v>-541723.42000000004</v>
      </c>
      <c r="T48" s="29">
        <v>2.35E-2</v>
      </c>
      <c r="U48" s="16">
        <v>-1060.8800000000001</v>
      </c>
      <c r="V48" s="16"/>
      <c r="W48" s="30">
        <v>-541723.42000000004</v>
      </c>
      <c r="X48" s="29">
        <v>2.35E-2</v>
      </c>
      <c r="Y48" s="16">
        <v>-1060.8800000000001</v>
      </c>
    </row>
    <row r="49" spans="1:25" x14ac:dyDescent="0.2">
      <c r="A49" s="35">
        <f t="shared" si="2"/>
        <v>33</v>
      </c>
      <c r="B49" s="12">
        <v>378.3</v>
      </c>
      <c r="C49" s="13" t="s">
        <v>36</v>
      </c>
      <c r="D49" s="14">
        <v>45443.08</v>
      </c>
      <c r="E49" s="29">
        <v>2.35E-2</v>
      </c>
      <c r="F49" s="14">
        <v>88.99</v>
      </c>
      <c r="G49" s="14"/>
      <c r="H49" s="30">
        <v>45443.08</v>
      </c>
      <c r="I49" s="29">
        <v>2.35E-2</v>
      </c>
      <c r="J49" s="16">
        <v>88.99</v>
      </c>
      <c r="K49" s="16"/>
      <c r="L49" s="30">
        <v>45443.08</v>
      </c>
      <c r="M49" s="29">
        <v>2.35E-2</v>
      </c>
      <c r="N49" s="16">
        <v>88.99</v>
      </c>
      <c r="O49" s="30">
        <v>45443.08</v>
      </c>
      <c r="P49" s="29">
        <v>2.35E-2</v>
      </c>
      <c r="Q49" s="16">
        <v>88.99</v>
      </c>
      <c r="R49" s="16"/>
      <c r="S49" s="30">
        <v>45443.08</v>
      </c>
      <c r="T49" s="29">
        <v>2.35E-2</v>
      </c>
      <c r="U49" s="16">
        <v>88.99</v>
      </c>
      <c r="V49" s="16"/>
      <c r="W49" s="30">
        <v>45443.08</v>
      </c>
      <c r="X49" s="29">
        <v>2.35E-2</v>
      </c>
      <c r="Y49" s="16">
        <v>88.99</v>
      </c>
    </row>
    <row r="50" spans="1:25" x14ac:dyDescent="0.2">
      <c r="A50" s="35">
        <f t="shared" si="2"/>
        <v>34</v>
      </c>
      <c r="B50" s="12">
        <v>379.1</v>
      </c>
      <c r="C50" s="13" t="s">
        <v>37</v>
      </c>
      <c r="D50" s="14">
        <v>254900.59</v>
      </c>
      <c r="E50" s="29">
        <v>2.2700000000000001E-2</v>
      </c>
      <c r="F50" s="14">
        <v>0</v>
      </c>
      <c r="G50" s="14"/>
      <c r="H50" s="30">
        <v>254900.59</v>
      </c>
      <c r="I50" s="29">
        <v>2.2700000000000001E-2</v>
      </c>
      <c r="J50" s="16">
        <v>0</v>
      </c>
      <c r="K50" s="16"/>
      <c r="L50" s="30">
        <v>254900.59</v>
      </c>
      <c r="M50" s="29">
        <v>2.2700000000000001E-2</v>
      </c>
      <c r="N50" s="16">
        <v>0</v>
      </c>
      <c r="O50" s="30">
        <v>254900.59</v>
      </c>
      <c r="P50" s="29">
        <v>2.2700000000000001E-2</v>
      </c>
      <c r="Q50" s="16">
        <v>0</v>
      </c>
      <c r="R50" s="16"/>
      <c r="S50" s="30">
        <v>254900.59</v>
      </c>
      <c r="T50" s="29">
        <v>2.2700000000000001E-2</v>
      </c>
      <c r="U50" s="16">
        <v>0</v>
      </c>
      <c r="V50" s="16"/>
      <c r="W50" s="30">
        <v>254900.59</v>
      </c>
      <c r="X50" s="29">
        <v>2.2700000000000001E-2</v>
      </c>
      <c r="Y50" s="16">
        <v>0</v>
      </c>
    </row>
    <row r="51" spans="1:25" x14ac:dyDescent="0.2">
      <c r="A51" s="35">
        <f t="shared" si="2"/>
        <v>35</v>
      </c>
      <c r="B51" s="12">
        <v>380</v>
      </c>
      <c r="C51" s="13" t="s">
        <v>38</v>
      </c>
      <c r="D51" s="14">
        <v>90681672.189999998</v>
      </c>
      <c r="E51" s="29">
        <v>2.5899999999999999E-2</v>
      </c>
      <c r="F51" s="14">
        <v>195409.75</v>
      </c>
      <c r="G51" s="14"/>
      <c r="H51" s="30">
        <v>90826138.129999995</v>
      </c>
      <c r="I51" s="29">
        <v>2.5899999999999999E-2</v>
      </c>
      <c r="J51" s="16">
        <v>195877.18</v>
      </c>
      <c r="K51" s="16"/>
      <c r="L51" s="30">
        <v>91090049.409999996</v>
      </c>
      <c r="M51" s="29">
        <v>2.5899999999999999E-2</v>
      </c>
      <c r="N51" s="16">
        <v>196317.88</v>
      </c>
      <c r="O51" s="30">
        <v>91430646.639999986</v>
      </c>
      <c r="P51" s="29">
        <v>2.5899999999999999E-2</v>
      </c>
      <c r="Q51" s="16">
        <v>196970.25</v>
      </c>
      <c r="R51" s="16"/>
      <c r="S51" s="30">
        <v>91539995.399999991</v>
      </c>
      <c r="T51" s="29">
        <v>2.5899999999999999E-2</v>
      </c>
      <c r="U51" s="16">
        <v>197455.82</v>
      </c>
      <c r="V51" s="16"/>
      <c r="W51" s="30">
        <v>91803172.709999993</v>
      </c>
      <c r="X51" s="29">
        <v>2.5899999999999999E-2</v>
      </c>
      <c r="Y51" s="16">
        <v>197857.84</v>
      </c>
    </row>
    <row r="52" spans="1:25" x14ac:dyDescent="0.2">
      <c r="A52" s="35">
        <f t="shared" si="2"/>
        <v>36</v>
      </c>
      <c r="B52" s="12">
        <v>380.25</v>
      </c>
      <c r="C52" s="13" t="s">
        <v>76</v>
      </c>
      <c r="D52" s="14">
        <v>22436376.600000001</v>
      </c>
      <c r="E52" s="29">
        <v>2.5899999999999999E-2</v>
      </c>
      <c r="F52" s="14">
        <v>47659.7</v>
      </c>
      <c r="G52" s="14"/>
      <c r="H52" s="30">
        <v>23047802.230000004</v>
      </c>
      <c r="I52" s="29">
        <v>2.5899999999999999E-2</v>
      </c>
      <c r="J52" s="16">
        <v>49085.01</v>
      </c>
      <c r="K52" s="16"/>
      <c r="L52" s="30">
        <v>23523880.160000004</v>
      </c>
      <c r="M52" s="29">
        <v>2.5899999999999999E-2</v>
      </c>
      <c r="N52" s="16">
        <v>50258.61</v>
      </c>
      <c r="O52" s="30">
        <v>23827358.829999998</v>
      </c>
      <c r="P52" s="29">
        <v>2.5899999999999999E-2</v>
      </c>
      <c r="Q52" s="16">
        <v>51099.88</v>
      </c>
      <c r="R52" s="16"/>
      <c r="S52" s="30">
        <v>24194657.43</v>
      </c>
      <c r="T52" s="29">
        <v>2.5899999999999999E-2</v>
      </c>
      <c r="U52" s="16">
        <v>51823.76</v>
      </c>
      <c r="V52" s="16"/>
      <c r="W52" s="30">
        <v>24541171.059999999</v>
      </c>
      <c r="X52" s="29">
        <v>2.5899999999999999E-2</v>
      </c>
      <c r="Y52" s="16">
        <v>52594.080000000002</v>
      </c>
    </row>
    <row r="53" spans="1:25" x14ac:dyDescent="0.2">
      <c r="A53" s="35">
        <f t="shared" si="2"/>
        <v>37</v>
      </c>
      <c r="B53" s="23">
        <v>381</v>
      </c>
      <c r="C53" s="13" t="s">
        <v>39</v>
      </c>
      <c r="D53" s="14">
        <v>13204304.939999999</v>
      </c>
      <c r="E53" s="29">
        <v>2.5899999999999999E-2</v>
      </c>
      <c r="F53" s="14">
        <v>28435.55</v>
      </c>
      <c r="G53" s="14"/>
      <c r="H53" s="30">
        <v>13245723.17</v>
      </c>
      <c r="I53" s="29">
        <v>2.5899999999999999E-2</v>
      </c>
      <c r="J53" s="16">
        <v>28543.99</v>
      </c>
      <c r="K53" s="16"/>
      <c r="L53" s="30">
        <v>13177601.73</v>
      </c>
      <c r="M53" s="29">
        <v>2.5899999999999999E-2</v>
      </c>
      <c r="N53" s="16">
        <v>28515.17</v>
      </c>
      <c r="O53" s="30">
        <v>13270915.01</v>
      </c>
      <c r="P53" s="29">
        <v>2.5899999999999999E-2</v>
      </c>
      <c r="Q53" s="16">
        <v>28542.36</v>
      </c>
      <c r="R53" s="16"/>
      <c r="S53" s="30">
        <v>13317385.18</v>
      </c>
      <c r="T53" s="29">
        <v>2.5899999999999999E-2</v>
      </c>
      <c r="U53" s="16">
        <v>28693.21</v>
      </c>
      <c r="V53" s="16"/>
      <c r="W53" s="30">
        <v>13358440.550000001</v>
      </c>
      <c r="X53" s="29">
        <v>2.5899999999999999E-2</v>
      </c>
      <c r="Y53" s="16">
        <v>28787.66</v>
      </c>
    </row>
    <row r="54" spans="1:25" x14ac:dyDescent="0.2">
      <c r="A54" s="35">
        <f t="shared" si="2"/>
        <v>38</v>
      </c>
      <c r="B54" s="23">
        <v>381.01</v>
      </c>
      <c r="C54" s="13" t="s">
        <v>77</v>
      </c>
      <c r="D54" s="14">
        <v>-74129.41</v>
      </c>
      <c r="E54" s="29">
        <v>2.5899999999999999E-2</v>
      </c>
      <c r="F54" s="14">
        <v>-80</v>
      </c>
      <c r="G54" s="14"/>
      <c r="H54" s="30">
        <v>-74129.41</v>
      </c>
      <c r="I54" s="29">
        <v>2.5899999999999999E-2</v>
      </c>
      <c r="J54" s="16">
        <v>-160</v>
      </c>
      <c r="K54" s="16"/>
      <c r="L54" s="30">
        <v>-74129.41</v>
      </c>
      <c r="M54" s="29">
        <v>2.5899999999999999E-2</v>
      </c>
      <c r="N54" s="16">
        <v>-160</v>
      </c>
      <c r="O54" s="30">
        <v>-74129.41</v>
      </c>
      <c r="P54" s="29">
        <v>2.5899999999999999E-2</v>
      </c>
      <c r="Q54" s="16">
        <v>-160</v>
      </c>
      <c r="R54" s="16"/>
      <c r="S54" s="30">
        <v>-74129.41</v>
      </c>
      <c r="T54" s="29">
        <v>2.5899999999999999E-2</v>
      </c>
      <c r="U54" s="16">
        <v>-160</v>
      </c>
      <c r="V54" s="16"/>
      <c r="W54" s="30">
        <v>-74129.41</v>
      </c>
      <c r="X54" s="29">
        <v>2.5899999999999999E-2</v>
      </c>
      <c r="Y54" s="16">
        <v>-160</v>
      </c>
    </row>
    <row r="55" spans="1:25" x14ac:dyDescent="0.2">
      <c r="A55" s="35">
        <f t="shared" si="2"/>
        <v>39</v>
      </c>
      <c r="B55" s="23">
        <v>381.1</v>
      </c>
      <c r="C55" s="13" t="s">
        <v>78</v>
      </c>
      <c r="D55" s="14">
        <v>8607905.0600000005</v>
      </c>
      <c r="E55" s="29">
        <v>2.5899999999999999E-2</v>
      </c>
      <c r="F55" s="14">
        <v>18578.73</v>
      </c>
      <c r="G55" s="14"/>
      <c r="H55" s="30">
        <v>8607905.0600000005</v>
      </c>
      <c r="I55" s="29">
        <v>2.5899999999999999E-2</v>
      </c>
      <c r="J55" s="16">
        <v>18578.73</v>
      </c>
      <c r="K55" s="16"/>
      <c r="L55" s="30">
        <v>8607871.2800000012</v>
      </c>
      <c r="M55" s="29">
        <v>2.5899999999999999E-2</v>
      </c>
      <c r="N55" s="16">
        <v>18578.689999999999</v>
      </c>
      <c r="O55" s="30">
        <v>8705079.0600000005</v>
      </c>
      <c r="P55" s="29">
        <v>2.5899999999999999E-2</v>
      </c>
      <c r="Q55" s="16">
        <v>18683.560000000001</v>
      </c>
      <c r="R55" s="16"/>
      <c r="S55" s="30">
        <v>8705079.0600000005</v>
      </c>
      <c r="T55" s="29">
        <v>2.5899999999999999E-2</v>
      </c>
      <c r="U55" s="16">
        <v>18788.46</v>
      </c>
      <c r="V55" s="16"/>
      <c r="W55" s="30">
        <v>8705079.0600000005</v>
      </c>
      <c r="X55" s="29">
        <v>2.5899999999999999E-2</v>
      </c>
      <c r="Y55" s="16">
        <v>18788.46</v>
      </c>
    </row>
    <row r="56" spans="1:25" x14ac:dyDescent="0.2">
      <c r="A56" s="35">
        <f t="shared" si="2"/>
        <v>40</v>
      </c>
      <c r="B56" s="23">
        <v>382</v>
      </c>
      <c r="C56" s="13" t="s">
        <v>40</v>
      </c>
      <c r="D56" s="14">
        <v>8649024.25</v>
      </c>
      <c r="E56" s="29">
        <v>2.3900000000000001E-2</v>
      </c>
      <c r="F56" s="14">
        <v>17208.060000000001</v>
      </c>
      <c r="G56" s="14"/>
      <c r="H56" s="30">
        <v>8666786.5700000003</v>
      </c>
      <c r="I56" s="29">
        <v>2.3900000000000001E-2</v>
      </c>
      <c r="J56" s="16">
        <v>17243.66</v>
      </c>
      <c r="K56" s="16"/>
      <c r="L56" s="30">
        <v>8681694.1000000015</v>
      </c>
      <c r="M56" s="29">
        <v>2.3900000000000001E-2</v>
      </c>
      <c r="N56" s="16">
        <v>17276.189999999999</v>
      </c>
      <c r="O56" s="30">
        <v>8991831.3300000001</v>
      </c>
      <c r="P56" s="29">
        <v>2.3900000000000001E-2</v>
      </c>
      <c r="Q56" s="16">
        <v>17599.89</v>
      </c>
      <c r="R56" s="16"/>
      <c r="S56" s="30">
        <v>8996003.6799999997</v>
      </c>
      <c r="T56" s="29">
        <v>2.3900000000000001E-2</v>
      </c>
      <c r="U56" s="16">
        <v>17912.88</v>
      </c>
      <c r="V56" s="16"/>
      <c r="W56" s="30">
        <v>9009270.6500000004</v>
      </c>
      <c r="X56" s="29">
        <v>2.3900000000000001E-2</v>
      </c>
      <c r="Y56" s="16">
        <v>17930.259999999998</v>
      </c>
    </row>
    <row r="57" spans="1:25" x14ac:dyDescent="0.2">
      <c r="A57" s="35">
        <f t="shared" si="2"/>
        <v>41</v>
      </c>
      <c r="B57" s="23">
        <v>383</v>
      </c>
      <c r="C57" s="13" t="s">
        <v>41</v>
      </c>
      <c r="D57" s="14">
        <v>5435533.8199999994</v>
      </c>
      <c r="E57" s="29">
        <v>1.3899999999999999E-2</v>
      </c>
      <c r="F57" s="14">
        <v>6288.73</v>
      </c>
      <c r="G57" s="14"/>
      <c r="H57" s="30">
        <v>5468863.3300000001</v>
      </c>
      <c r="I57" s="29">
        <v>1.3899999999999999E-2</v>
      </c>
      <c r="J57" s="16">
        <v>6315.47</v>
      </c>
      <c r="K57" s="16"/>
      <c r="L57" s="30">
        <v>5477370.5800000001</v>
      </c>
      <c r="M57" s="29">
        <v>1.3899999999999999E-2</v>
      </c>
      <c r="N57" s="16">
        <v>6339.69</v>
      </c>
      <c r="O57" s="30">
        <v>5504717.3999999994</v>
      </c>
      <c r="P57" s="29">
        <v>1.3899999999999999E-2</v>
      </c>
      <c r="Q57" s="16">
        <v>6360.46</v>
      </c>
      <c r="R57" s="16"/>
      <c r="S57" s="30">
        <v>5509635.6599999992</v>
      </c>
      <c r="T57" s="29">
        <v>1.3899999999999999E-2</v>
      </c>
      <c r="U57" s="16">
        <v>6379.15</v>
      </c>
      <c r="V57" s="16"/>
      <c r="W57" s="30">
        <v>5526144.7599999998</v>
      </c>
      <c r="X57" s="29">
        <v>1.3899999999999999E-2</v>
      </c>
      <c r="Y57" s="16">
        <v>6391.56</v>
      </c>
    </row>
    <row r="58" spans="1:25" x14ac:dyDescent="0.2">
      <c r="A58" s="35">
        <f t="shared" si="2"/>
        <v>42</v>
      </c>
      <c r="B58" s="23">
        <v>384</v>
      </c>
      <c r="C58" s="13" t="s">
        <v>42</v>
      </c>
      <c r="D58" s="14">
        <v>2255592.4</v>
      </c>
      <c r="E58" s="29">
        <v>1.0999999999999999E-2</v>
      </c>
      <c r="F58" s="14">
        <v>2067.63</v>
      </c>
      <c r="G58" s="14"/>
      <c r="H58" s="30">
        <v>2255592.4</v>
      </c>
      <c r="I58" s="29">
        <v>1.0999999999999999E-2</v>
      </c>
      <c r="J58" s="16">
        <v>2067.63</v>
      </c>
      <c r="K58" s="16"/>
      <c r="L58" s="30">
        <v>2255592.4</v>
      </c>
      <c r="M58" s="29">
        <v>1.0999999999999999E-2</v>
      </c>
      <c r="N58" s="16">
        <v>2067.63</v>
      </c>
      <c r="O58" s="30">
        <v>2257522</v>
      </c>
      <c r="P58" s="29">
        <v>1.0999999999999999E-2</v>
      </c>
      <c r="Q58" s="16">
        <v>2068.5100000000002</v>
      </c>
      <c r="R58" s="16"/>
      <c r="S58" s="30">
        <v>2257522</v>
      </c>
      <c r="T58" s="29">
        <v>1.0999999999999999E-2</v>
      </c>
      <c r="U58" s="16">
        <v>2069.4</v>
      </c>
      <c r="V58" s="16"/>
      <c r="W58" s="30">
        <v>2257522</v>
      </c>
      <c r="X58" s="29">
        <v>1.0999999999999999E-2</v>
      </c>
      <c r="Y58" s="16">
        <v>2069.4</v>
      </c>
    </row>
    <row r="59" spans="1:25" x14ac:dyDescent="0.2">
      <c r="A59" s="35">
        <f t="shared" si="2"/>
        <v>43</v>
      </c>
      <c r="B59" s="23">
        <v>385</v>
      </c>
      <c r="C59" s="13" t="s">
        <v>43</v>
      </c>
      <c r="D59" s="14">
        <v>3058988.89</v>
      </c>
      <c r="E59" s="29">
        <v>2.0899999999999998E-2</v>
      </c>
      <c r="F59" s="14">
        <v>5328.87</v>
      </c>
      <c r="G59" s="14"/>
      <c r="H59" s="30">
        <v>3057596.29</v>
      </c>
      <c r="I59" s="29">
        <v>2.0899999999999998E-2</v>
      </c>
      <c r="J59" s="16">
        <v>5326.53</v>
      </c>
      <c r="K59" s="16"/>
      <c r="L59" s="30">
        <v>3057594.0600000005</v>
      </c>
      <c r="M59" s="29">
        <v>2.0899999999999998E-2</v>
      </c>
      <c r="N59" s="16">
        <v>5325.31</v>
      </c>
      <c r="O59" s="30">
        <v>3047363.19</v>
      </c>
      <c r="P59" s="29">
        <v>2.0899999999999998E-2</v>
      </c>
      <c r="Q59" s="16">
        <v>5316.4</v>
      </c>
      <c r="R59" s="16"/>
      <c r="S59" s="30">
        <v>3046794.66</v>
      </c>
      <c r="T59" s="29">
        <v>2.0899999999999998E-2</v>
      </c>
      <c r="U59" s="16">
        <v>5306.99</v>
      </c>
      <c r="V59" s="16"/>
      <c r="W59" s="30">
        <v>3049398.36</v>
      </c>
      <c r="X59" s="29">
        <v>2.0899999999999998E-2</v>
      </c>
      <c r="Y59" s="16">
        <v>5308.77</v>
      </c>
    </row>
    <row r="60" spans="1:25" x14ac:dyDescent="0.2">
      <c r="A60" s="35">
        <f t="shared" si="2"/>
        <v>44</v>
      </c>
      <c r="B60" s="23">
        <v>385.01</v>
      </c>
      <c r="C60" s="13" t="s">
        <v>79</v>
      </c>
      <c r="D60" s="14">
        <v>-1007.23</v>
      </c>
      <c r="E60" s="29">
        <v>2.0899999999999998E-2</v>
      </c>
      <c r="F60" s="14">
        <v>-0.88</v>
      </c>
      <c r="G60" s="14"/>
      <c r="H60" s="30">
        <v>-1007.23</v>
      </c>
      <c r="I60" s="29">
        <v>2.0899999999999998E-2</v>
      </c>
      <c r="J60" s="16">
        <v>-1.76</v>
      </c>
      <c r="K60" s="16"/>
      <c r="L60" s="30">
        <v>-1007.23</v>
      </c>
      <c r="M60" s="29">
        <v>2.0899999999999998E-2</v>
      </c>
      <c r="N60" s="16">
        <v>-1.76</v>
      </c>
      <c r="O60" s="30">
        <v>-1007.23</v>
      </c>
      <c r="P60" s="29">
        <v>2.0899999999999998E-2</v>
      </c>
      <c r="Q60" s="16">
        <v>-1.76</v>
      </c>
      <c r="R60" s="16"/>
      <c r="S60" s="30">
        <v>-1007.23</v>
      </c>
      <c r="T60" s="29">
        <v>2.0899999999999998E-2</v>
      </c>
      <c r="U60" s="16">
        <v>-1.76</v>
      </c>
      <c r="V60" s="16"/>
      <c r="W60" s="30">
        <v>-1007.23</v>
      </c>
      <c r="X60" s="29">
        <v>2.0899999999999998E-2</v>
      </c>
      <c r="Y60" s="16">
        <v>-1.76</v>
      </c>
    </row>
    <row r="61" spans="1:25" x14ac:dyDescent="0.2">
      <c r="A61" s="35">
        <f t="shared" si="2"/>
        <v>45</v>
      </c>
      <c r="B61" s="23">
        <v>387.4</v>
      </c>
      <c r="C61" s="13" t="s">
        <v>80</v>
      </c>
      <c r="D61" s="14">
        <v>-23255.97</v>
      </c>
      <c r="E61" s="29">
        <v>2.3400000000000001E-2</v>
      </c>
      <c r="F61" s="14">
        <v>-22.67</v>
      </c>
      <c r="G61" s="14"/>
      <c r="H61" s="30">
        <v>-23255.97</v>
      </c>
      <c r="I61" s="29">
        <v>2.3400000000000001E-2</v>
      </c>
      <c r="J61" s="16">
        <v>-45.35</v>
      </c>
      <c r="K61" s="16"/>
      <c r="L61" s="30">
        <v>-23255.97</v>
      </c>
      <c r="M61" s="29">
        <v>2.3400000000000001E-2</v>
      </c>
      <c r="N61" s="16">
        <v>-45.35</v>
      </c>
      <c r="O61" s="30">
        <v>-23255.97</v>
      </c>
      <c r="P61" s="29">
        <v>2.3400000000000001E-2</v>
      </c>
      <c r="Q61" s="16">
        <v>-45.35</v>
      </c>
      <c r="R61" s="16"/>
      <c r="S61" s="30">
        <v>-23255.97</v>
      </c>
      <c r="T61" s="29">
        <v>2.3400000000000001E-2</v>
      </c>
      <c r="U61" s="16">
        <v>-45.35</v>
      </c>
      <c r="V61" s="16"/>
      <c r="W61" s="30">
        <v>-23255.97</v>
      </c>
      <c r="X61" s="29">
        <v>2.3400000000000001E-2</v>
      </c>
      <c r="Y61" s="16">
        <v>-45.35</v>
      </c>
    </row>
    <row r="62" spans="1:25" x14ac:dyDescent="0.2">
      <c r="A62" s="35">
        <f t="shared" si="2"/>
        <v>46</v>
      </c>
      <c r="B62" s="23">
        <v>387.41</v>
      </c>
      <c r="C62" s="13" t="s">
        <v>44</v>
      </c>
      <c r="D62" s="14">
        <v>735336.35</v>
      </c>
      <c r="E62" s="29">
        <v>2.3400000000000001E-2</v>
      </c>
      <c r="F62" s="14">
        <v>1428.65</v>
      </c>
      <c r="G62" s="14"/>
      <c r="H62" s="30">
        <v>735770.76</v>
      </c>
      <c r="I62" s="29">
        <v>2.3400000000000001E-2</v>
      </c>
      <c r="J62" s="16">
        <v>1434.33</v>
      </c>
      <c r="K62" s="16"/>
      <c r="L62" s="30">
        <v>735770.76</v>
      </c>
      <c r="M62" s="29">
        <v>2.3400000000000001E-2</v>
      </c>
      <c r="N62" s="16">
        <v>1434.75</v>
      </c>
      <c r="O62" s="30">
        <v>735770.76</v>
      </c>
      <c r="P62" s="29">
        <v>2.3400000000000001E-2</v>
      </c>
      <c r="Q62" s="16">
        <v>1434.75</v>
      </c>
      <c r="R62" s="16"/>
      <c r="S62" s="30">
        <v>735770.76</v>
      </c>
      <c r="T62" s="29">
        <v>2.3400000000000001E-2</v>
      </c>
      <c r="U62" s="16">
        <v>1434.75</v>
      </c>
      <c r="V62" s="16"/>
      <c r="W62" s="30">
        <v>735770.76</v>
      </c>
      <c r="X62" s="29">
        <v>2.3400000000000001E-2</v>
      </c>
      <c r="Y62" s="16">
        <v>1434.75</v>
      </c>
    </row>
    <row r="63" spans="1:25" x14ac:dyDescent="0.2">
      <c r="A63" s="35">
        <f t="shared" si="2"/>
        <v>47</v>
      </c>
      <c r="B63" s="23">
        <v>387.42</v>
      </c>
      <c r="C63" s="13" t="s">
        <v>45</v>
      </c>
      <c r="D63" s="14">
        <v>796184.94</v>
      </c>
      <c r="E63" s="29">
        <v>2.3400000000000001E-2</v>
      </c>
      <c r="F63" s="14">
        <v>1547.5</v>
      </c>
      <c r="G63" s="14"/>
      <c r="H63" s="30">
        <v>796602.94</v>
      </c>
      <c r="I63" s="29">
        <v>2.3400000000000001E-2</v>
      </c>
      <c r="J63" s="16">
        <v>1552.97</v>
      </c>
      <c r="K63" s="16"/>
      <c r="L63" s="30">
        <v>796602.94</v>
      </c>
      <c r="M63" s="29">
        <v>2.3400000000000001E-2</v>
      </c>
      <c r="N63" s="16">
        <v>1553.38</v>
      </c>
      <c r="O63" s="30">
        <v>795186.58</v>
      </c>
      <c r="P63" s="29">
        <v>2.3400000000000001E-2</v>
      </c>
      <c r="Q63" s="16">
        <v>1551.99</v>
      </c>
      <c r="R63" s="16"/>
      <c r="S63" s="30">
        <v>795186.58</v>
      </c>
      <c r="T63" s="29">
        <v>2.3400000000000001E-2</v>
      </c>
      <c r="U63" s="16">
        <v>1550.61</v>
      </c>
      <c r="V63" s="16"/>
      <c r="W63" s="30">
        <v>795186.58</v>
      </c>
      <c r="X63" s="29">
        <v>2.3400000000000001E-2</v>
      </c>
      <c r="Y63" s="16">
        <v>1550.61</v>
      </c>
    </row>
    <row r="64" spans="1:25" x14ac:dyDescent="0.2">
      <c r="A64" s="35">
        <f t="shared" si="2"/>
        <v>48</v>
      </c>
      <c r="B64" s="23">
        <v>387.44</v>
      </c>
      <c r="C64" s="13" t="s">
        <v>46</v>
      </c>
      <c r="D64" s="14">
        <v>135926.76</v>
      </c>
      <c r="E64" s="29">
        <v>2.3400000000000001E-2</v>
      </c>
      <c r="F64" s="14">
        <v>293.89</v>
      </c>
      <c r="G64" s="14"/>
      <c r="H64" s="30">
        <v>135926.76</v>
      </c>
      <c r="I64" s="29">
        <v>2.3400000000000001E-2</v>
      </c>
      <c r="J64" s="16">
        <v>265.06</v>
      </c>
      <c r="K64" s="16"/>
      <c r="L64" s="30">
        <v>135926.76</v>
      </c>
      <c r="M64" s="29">
        <v>2.3400000000000001E-2</v>
      </c>
      <c r="N64" s="16">
        <v>265.06</v>
      </c>
      <c r="O64" s="30">
        <v>133589.93</v>
      </c>
      <c r="P64" s="29">
        <v>2.3400000000000001E-2</v>
      </c>
      <c r="Q64" s="16">
        <v>262.77999999999997</v>
      </c>
      <c r="R64" s="16"/>
      <c r="S64" s="30">
        <v>133589.93</v>
      </c>
      <c r="T64" s="29">
        <v>2.3400000000000001E-2</v>
      </c>
      <c r="U64" s="16">
        <v>260.5</v>
      </c>
      <c r="V64" s="16"/>
      <c r="W64" s="30">
        <v>133589.93</v>
      </c>
      <c r="X64" s="29">
        <v>2.3400000000000001E-2</v>
      </c>
      <c r="Y64" s="16">
        <v>260.5</v>
      </c>
    </row>
    <row r="65" spans="1:25" x14ac:dyDescent="0.2">
      <c r="A65" s="35">
        <f t="shared" si="2"/>
        <v>49</v>
      </c>
      <c r="B65" s="23">
        <v>387.45</v>
      </c>
      <c r="C65" s="13" t="s">
        <v>47</v>
      </c>
      <c r="D65" s="14">
        <v>2493379.83</v>
      </c>
      <c r="E65" s="29">
        <v>2.3400000000000001E-2</v>
      </c>
      <c r="F65" s="14">
        <v>4657.82</v>
      </c>
      <c r="G65" s="14"/>
      <c r="H65" s="30">
        <v>2481880.4</v>
      </c>
      <c r="I65" s="29">
        <v>2.3400000000000001E-2</v>
      </c>
      <c r="J65" s="16">
        <v>4850.88</v>
      </c>
      <c r="K65" s="16"/>
      <c r="L65" s="30">
        <v>2482490.5900000003</v>
      </c>
      <c r="M65" s="29">
        <v>2.3400000000000001E-2</v>
      </c>
      <c r="N65" s="16">
        <v>4840.26</v>
      </c>
      <c r="O65" s="30">
        <v>2682976.71</v>
      </c>
      <c r="P65" s="29">
        <v>2.3400000000000001E-2</v>
      </c>
      <c r="Q65" s="16">
        <v>5036.33</v>
      </c>
      <c r="R65" s="16"/>
      <c r="S65" s="30">
        <v>2744866.85</v>
      </c>
      <c r="T65" s="29">
        <v>2.3400000000000001E-2</v>
      </c>
      <c r="U65" s="16">
        <v>5292.15</v>
      </c>
      <c r="V65" s="16"/>
      <c r="W65" s="30">
        <v>2744230.66</v>
      </c>
      <c r="X65" s="29">
        <v>2.3400000000000001E-2</v>
      </c>
      <c r="Y65" s="16">
        <v>5351.87</v>
      </c>
    </row>
    <row r="66" spans="1:25" ht="14.25" x14ac:dyDescent="0.35">
      <c r="A66" s="35">
        <f t="shared" si="2"/>
        <v>50</v>
      </c>
      <c r="B66" s="23">
        <v>387.46</v>
      </c>
      <c r="C66" s="13" t="s">
        <v>48</v>
      </c>
      <c r="D66" s="17">
        <v>113644.47</v>
      </c>
      <c r="E66" s="29">
        <v>2.3400000000000001E-2</v>
      </c>
      <c r="F66" s="17">
        <v>221.61</v>
      </c>
      <c r="G66" s="17"/>
      <c r="H66" s="32">
        <v>113644.47</v>
      </c>
      <c r="I66" s="29">
        <v>2.3400000000000001E-2</v>
      </c>
      <c r="J66" s="27">
        <v>221.61</v>
      </c>
      <c r="K66" s="16"/>
      <c r="L66" s="32">
        <v>113644.47</v>
      </c>
      <c r="M66" s="29">
        <v>2.3400000000000001E-2</v>
      </c>
      <c r="N66" s="27">
        <v>221.61</v>
      </c>
      <c r="O66" s="32">
        <v>113644.47</v>
      </c>
      <c r="P66" s="29">
        <v>2.3400000000000001E-2</v>
      </c>
      <c r="Q66" s="27">
        <v>221.61</v>
      </c>
      <c r="R66" s="16"/>
      <c r="S66" s="32">
        <v>113644.47</v>
      </c>
      <c r="T66" s="29">
        <v>2.3400000000000001E-2</v>
      </c>
      <c r="U66" s="27">
        <v>221.61</v>
      </c>
      <c r="V66" s="16"/>
      <c r="W66" s="32">
        <v>113644.47</v>
      </c>
      <c r="X66" s="29">
        <v>2.3400000000000001E-2</v>
      </c>
      <c r="Y66" s="27">
        <v>221.61</v>
      </c>
    </row>
    <row r="67" spans="1:25" x14ac:dyDescent="0.2">
      <c r="A67" s="35">
        <f t="shared" si="2"/>
        <v>51</v>
      </c>
      <c r="B67" s="24"/>
      <c r="C67" s="25" t="s">
        <v>49</v>
      </c>
      <c r="D67" s="14">
        <f>SUM(D29:D66)</f>
        <v>374325574.54999995</v>
      </c>
      <c r="E67" s="14"/>
      <c r="F67" s="14">
        <f>SUM(F29:F66)</f>
        <v>614493.44000000006</v>
      </c>
      <c r="G67" s="14"/>
      <c r="H67" s="16">
        <f>SUM(H29:H66)</f>
        <v>375883155.75999993</v>
      </c>
      <c r="I67" s="14"/>
      <c r="J67" s="16">
        <f>SUM(J29:J66)</f>
        <v>624829.89999999991</v>
      </c>
      <c r="K67" s="16"/>
      <c r="L67" s="16">
        <f>SUM(L29:L66)</f>
        <v>379580057.22000003</v>
      </c>
      <c r="M67" s="14"/>
      <c r="N67" s="16">
        <f>SUM(N29:N66)</f>
        <v>629220.41</v>
      </c>
      <c r="O67" s="16">
        <f>SUM(O29:O66)</f>
        <v>383688039.75999987</v>
      </c>
      <c r="P67" s="14"/>
      <c r="Q67" s="16">
        <f>SUM(Q29:Q66)</f>
        <v>635642.66</v>
      </c>
      <c r="R67" s="16"/>
      <c r="S67" s="16">
        <f>SUM(S29:S66)</f>
        <v>385899807.92000014</v>
      </c>
      <c r="T67" s="14"/>
      <c r="U67" s="16">
        <f>SUM(U29:U66)</f>
        <v>640775.72</v>
      </c>
      <c r="V67" s="16"/>
      <c r="W67" s="16">
        <f>SUM(W29:W66)</f>
        <v>387104971.44</v>
      </c>
      <c r="X67" s="14"/>
      <c r="Y67" s="16">
        <f>SUM(Y29:Y66)</f>
        <v>643555.89</v>
      </c>
    </row>
    <row r="68" spans="1:25" x14ac:dyDescent="0.2">
      <c r="B68" s="24"/>
      <c r="D68" s="14"/>
      <c r="E68" s="14"/>
      <c r="F68" s="14"/>
      <c r="G68" s="14"/>
      <c r="H68" s="16"/>
      <c r="I68" s="14"/>
      <c r="J68" s="16"/>
      <c r="K68" s="16"/>
      <c r="L68" s="16"/>
      <c r="M68" s="14"/>
      <c r="N68" s="16"/>
      <c r="O68" s="16"/>
      <c r="P68" s="14"/>
      <c r="Q68" s="16"/>
      <c r="R68" s="16"/>
      <c r="S68" s="16"/>
      <c r="T68" s="14"/>
      <c r="U68" s="16"/>
      <c r="V68" s="16"/>
      <c r="W68" s="16"/>
      <c r="X68" s="14"/>
      <c r="Y68" s="16"/>
    </row>
    <row r="69" spans="1:25" x14ac:dyDescent="0.2">
      <c r="A69" s="9">
        <f>A67+1</f>
        <v>52</v>
      </c>
      <c r="B69" s="24"/>
      <c r="C69" s="10" t="s">
        <v>50</v>
      </c>
      <c r="D69" s="14"/>
      <c r="E69" s="14"/>
      <c r="F69" s="14"/>
      <c r="G69" s="14"/>
      <c r="H69" s="16"/>
      <c r="I69" s="14"/>
      <c r="J69" s="16"/>
      <c r="K69" s="16"/>
      <c r="L69" s="16"/>
      <c r="M69" s="14"/>
      <c r="N69" s="16"/>
      <c r="O69" s="16"/>
      <c r="P69" s="14"/>
      <c r="Q69" s="16"/>
      <c r="R69" s="16"/>
      <c r="S69" s="16"/>
      <c r="T69" s="14"/>
      <c r="U69" s="16"/>
      <c r="V69" s="16"/>
      <c r="W69" s="16"/>
      <c r="X69" s="14"/>
      <c r="Y69" s="16"/>
    </row>
    <row r="70" spans="1:25" x14ac:dyDescent="0.2">
      <c r="A70" s="35">
        <f>A69+1</f>
        <v>53</v>
      </c>
      <c r="B70" s="23">
        <v>391.1</v>
      </c>
      <c r="C70" s="13" t="s">
        <v>51</v>
      </c>
      <c r="D70" s="14">
        <v>223184.95</v>
      </c>
      <c r="E70" s="29">
        <v>0.05</v>
      </c>
      <c r="F70" s="14">
        <v>932.41</v>
      </c>
      <c r="G70" s="14"/>
      <c r="H70" s="16">
        <v>223184.95</v>
      </c>
      <c r="I70" s="29">
        <v>0.05</v>
      </c>
      <c r="J70" s="16">
        <v>929.94</v>
      </c>
      <c r="K70" s="16"/>
      <c r="L70" s="30">
        <v>223184.95</v>
      </c>
      <c r="M70" s="29">
        <v>0.05</v>
      </c>
      <c r="N70" s="16">
        <v>929.94</v>
      </c>
      <c r="O70" s="30">
        <v>713480.71</v>
      </c>
      <c r="P70" s="29">
        <v>0.05</v>
      </c>
      <c r="Q70" s="16">
        <v>1951.39</v>
      </c>
      <c r="R70" s="16"/>
      <c r="S70" s="30">
        <v>713480.71</v>
      </c>
      <c r="T70" s="29">
        <v>0.05</v>
      </c>
      <c r="U70" s="16">
        <v>2972.84</v>
      </c>
      <c r="V70" s="16"/>
      <c r="W70" s="30">
        <v>713480.71</v>
      </c>
      <c r="X70" s="29">
        <v>0.05</v>
      </c>
      <c r="Y70" s="16">
        <v>2972.84</v>
      </c>
    </row>
    <row r="71" spans="1:25" x14ac:dyDescent="0.2">
      <c r="A71" s="35">
        <f t="shared" ref="A71:A85" si="3">A70+1</f>
        <v>54</v>
      </c>
      <c r="B71" s="23">
        <v>391.11</v>
      </c>
      <c r="C71" s="13" t="s">
        <v>52</v>
      </c>
      <c r="D71" s="14">
        <v>18815.57</v>
      </c>
      <c r="E71" s="29">
        <v>6.6699999999999995E-2</v>
      </c>
      <c r="F71" s="14">
        <v>104.53</v>
      </c>
      <c r="G71" s="14"/>
      <c r="H71" s="16">
        <v>18815.57</v>
      </c>
      <c r="I71" s="29">
        <v>6.6699999999999995E-2</v>
      </c>
      <c r="J71" s="16">
        <v>104.53</v>
      </c>
      <c r="K71" s="16"/>
      <c r="L71" s="30">
        <v>18815.57</v>
      </c>
      <c r="M71" s="29">
        <v>6.6699999999999995E-2</v>
      </c>
      <c r="N71" s="16">
        <v>104.53</v>
      </c>
      <c r="O71" s="30">
        <v>18815.57</v>
      </c>
      <c r="P71" s="29">
        <v>6.6699999999999995E-2</v>
      </c>
      <c r="Q71" s="16">
        <v>104.53</v>
      </c>
      <c r="R71" s="16"/>
      <c r="S71" s="30">
        <v>18815.57</v>
      </c>
      <c r="T71" s="29">
        <v>6.6699999999999995E-2</v>
      </c>
      <c r="U71" s="16">
        <v>104.53</v>
      </c>
      <c r="V71" s="16"/>
      <c r="W71" s="30">
        <v>18815.57</v>
      </c>
      <c r="X71" s="29">
        <v>6.6699999999999995E-2</v>
      </c>
      <c r="Y71" s="16">
        <v>104.53</v>
      </c>
    </row>
    <row r="72" spans="1:25" x14ac:dyDescent="0.2">
      <c r="A72" s="35">
        <f t="shared" si="3"/>
        <v>55</v>
      </c>
      <c r="B72" s="23">
        <v>391.12</v>
      </c>
      <c r="C72" s="13" t="s">
        <v>53</v>
      </c>
      <c r="D72" s="14">
        <v>612194.80000000005</v>
      </c>
      <c r="E72" s="29">
        <v>0.2</v>
      </c>
      <c r="F72" s="14">
        <v>10203.25</v>
      </c>
      <c r="G72" s="14"/>
      <c r="H72" s="16">
        <v>612194.80000000005</v>
      </c>
      <c r="I72" s="29">
        <v>0.2</v>
      </c>
      <c r="J72" s="16">
        <v>10203.25</v>
      </c>
      <c r="K72" s="16"/>
      <c r="L72" s="30">
        <v>612194.80000000005</v>
      </c>
      <c r="M72" s="29">
        <v>0.2</v>
      </c>
      <c r="N72" s="16">
        <v>10203.25</v>
      </c>
      <c r="O72" s="30">
        <v>668137.98</v>
      </c>
      <c r="P72" s="29">
        <v>0.2</v>
      </c>
      <c r="Q72" s="16">
        <v>10669.44</v>
      </c>
      <c r="R72" s="16"/>
      <c r="S72" s="30">
        <v>853483.41</v>
      </c>
      <c r="T72" s="29">
        <v>0.2</v>
      </c>
      <c r="U72" s="16">
        <v>12680.18</v>
      </c>
      <c r="V72" s="16"/>
      <c r="W72" s="30">
        <v>853483.41</v>
      </c>
      <c r="X72" s="29">
        <v>0.2</v>
      </c>
      <c r="Y72" s="16">
        <v>14224.72</v>
      </c>
    </row>
    <row r="73" spans="1:25" x14ac:dyDescent="0.2">
      <c r="A73" s="35">
        <f t="shared" si="3"/>
        <v>56</v>
      </c>
      <c r="B73" s="23">
        <v>392.2</v>
      </c>
      <c r="C73" s="13" t="s">
        <v>54</v>
      </c>
      <c r="D73" s="14">
        <v>95778</v>
      </c>
      <c r="E73" s="29">
        <v>2.9399999999999999E-2</v>
      </c>
      <c r="F73" s="14">
        <v>234.66</v>
      </c>
      <c r="G73" s="14"/>
      <c r="H73" s="16">
        <v>95778</v>
      </c>
      <c r="I73" s="29">
        <v>2.9399999999999999E-2</v>
      </c>
      <c r="J73" s="16">
        <v>234.66</v>
      </c>
      <c r="K73" s="16"/>
      <c r="L73" s="30">
        <v>95778</v>
      </c>
      <c r="M73" s="29">
        <v>2.9399999999999999E-2</v>
      </c>
      <c r="N73" s="16">
        <v>234.66</v>
      </c>
      <c r="O73" s="30">
        <v>95778</v>
      </c>
      <c r="P73" s="29">
        <v>2.9399999999999999E-2</v>
      </c>
      <c r="Q73" s="16">
        <v>234.66</v>
      </c>
      <c r="R73" s="16"/>
      <c r="S73" s="30">
        <v>95778</v>
      </c>
      <c r="T73" s="29">
        <v>2.9399999999999999E-2</v>
      </c>
      <c r="U73" s="16">
        <v>234.66</v>
      </c>
      <c r="V73" s="16"/>
      <c r="W73" s="30">
        <v>95778</v>
      </c>
      <c r="X73" s="29">
        <v>2.9399999999999999E-2</v>
      </c>
      <c r="Y73" s="16">
        <v>234.66</v>
      </c>
    </row>
    <row r="74" spans="1:25" x14ac:dyDescent="0.2">
      <c r="A74" s="35">
        <f t="shared" si="3"/>
        <v>57</v>
      </c>
      <c r="B74" s="23">
        <v>392.21</v>
      </c>
      <c r="C74" s="13" t="s">
        <v>55</v>
      </c>
      <c r="D74" s="14">
        <v>24462.2</v>
      </c>
      <c r="E74" s="29">
        <v>2.9399999999999999E-2</v>
      </c>
      <c r="F74" s="14">
        <v>59.93</v>
      </c>
      <c r="G74" s="14"/>
      <c r="H74" s="16">
        <v>24462.2</v>
      </c>
      <c r="I74" s="29">
        <v>2.9399999999999999E-2</v>
      </c>
      <c r="J74" s="16">
        <v>59.93</v>
      </c>
      <c r="K74" s="16"/>
      <c r="L74" s="30">
        <v>24462.2</v>
      </c>
      <c r="M74" s="29">
        <v>2.9399999999999999E-2</v>
      </c>
      <c r="N74" s="16">
        <v>59.93</v>
      </c>
      <c r="O74" s="30">
        <v>24462.2</v>
      </c>
      <c r="P74" s="29">
        <v>2.9399999999999999E-2</v>
      </c>
      <c r="Q74" s="16">
        <v>59.93</v>
      </c>
      <c r="R74" s="16"/>
      <c r="S74" s="30">
        <v>24462.2</v>
      </c>
      <c r="T74" s="29">
        <v>2.9399999999999999E-2</v>
      </c>
      <c r="U74" s="16">
        <v>59.93</v>
      </c>
      <c r="V74" s="16"/>
      <c r="W74" s="30">
        <v>24462.2</v>
      </c>
      <c r="X74" s="29">
        <v>2.9399999999999999E-2</v>
      </c>
      <c r="Y74" s="16">
        <v>59.93</v>
      </c>
    </row>
    <row r="75" spans="1:25" x14ac:dyDescent="0.2">
      <c r="A75" s="35">
        <f t="shared" si="3"/>
        <v>58</v>
      </c>
      <c r="B75" s="23">
        <v>393</v>
      </c>
      <c r="C75" s="13" t="s">
        <v>56</v>
      </c>
      <c r="D75" s="14">
        <v>0</v>
      </c>
      <c r="E75" s="15" t="s">
        <v>12</v>
      </c>
      <c r="F75" s="14">
        <v>0</v>
      </c>
      <c r="G75" s="14"/>
      <c r="H75" s="16">
        <v>0</v>
      </c>
      <c r="I75" s="15" t="s">
        <v>12</v>
      </c>
      <c r="J75" s="16">
        <v>0</v>
      </c>
      <c r="K75" s="16"/>
      <c r="L75" s="30">
        <v>0</v>
      </c>
      <c r="M75" s="15" t="s">
        <v>12</v>
      </c>
      <c r="N75" s="16">
        <v>0</v>
      </c>
      <c r="O75" s="30">
        <v>0</v>
      </c>
      <c r="P75" s="15" t="s">
        <v>12</v>
      </c>
      <c r="Q75" s="16">
        <v>0</v>
      </c>
      <c r="R75" s="16"/>
      <c r="S75" s="30">
        <v>0</v>
      </c>
      <c r="T75" s="15" t="s">
        <v>12</v>
      </c>
      <c r="U75" s="16">
        <v>0</v>
      </c>
      <c r="V75" s="16"/>
      <c r="W75" s="30">
        <v>0</v>
      </c>
      <c r="X75" s="15" t="s">
        <v>12</v>
      </c>
      <c r="Y75" s="16">
        <v>0</v>
      </c>
    </row>
    <row r="76" spans="1:25" x14ac:dyDescent="0.2">
      <c r="A76" s="35">
        <f t="shared" si="3"/>
        <v>59</v>
      </c>
      <c r="B76" s="23">
        <v>394.1</v>
      </c>
      <c r="C76" s="13" t="s">
        <v>57</v>
      </c>
      <c r="D76" s="14">
        <v>24240.799999999999</v>
      </c>
      <c r="E76" s="29">
        <v>0.04</v>
      </c>
      <c r="F76" s="14">
        <v>80.8</v>
      </c>
      <c r="G76" s="14"/>
      <c r="H76" s="16">
        <v>24240.799999999999</v>
      </c>
      <c r="I76" s="29">
        <v>0.04</v>
      </c>
      <c r="J76" s="16">
        <v>80.8</v>
      </c>
      <c r="K76" s="16"/>
      <c r="L76" s="30">
        <v>24240.799999999999</v>
      </c>
      <c r="M76" s="29">
        <v>0.04</v>
      </c>
      <c r="N76" s="16">
        <v>80.8</v>
      </c>
      <c r="O76" s="30">
        <v>24240.799999999999</v>
      </c>
      <c r="P76" s="29">
        <v>0.04</v>
      </c>
      <c r="Q76" s="16">
        <v>80.8</v>
      </c>
      <c r="R76" s="16"/>
      <c r="S76" s="30">
        <v>24240.799999999999</v>
      </c>
      <c r="T76" s="29">
        <v>0.04</v>
      </c>
      <c r="U76" s="16">
        <v>80.8</v>
      </c>
      <c r="V76" s="16"/>
      <c r="W76" s="30">
        <v>24240.799999999999</v>
      </c>
      <c r="X76" s="29">
        <v>0.04</v>
      </c>
      <c r="Y76" s="16">
        <v>80.8</v>
      </c>
    </row>
    <row r="77" spans="1:25" x14ac:dyDescent="0.2">
      <c r="A77" s="35">
        <f t="shared" si="3"/>
        <v>60</v>
      </c>
      <c r="B77" s="23">
        <v>394.11</v>
      </c>
      <c r="C77" s="13" t="s">
        <v>58</v>
      </c>
      <c r="D77" s="14">
        <v>0</v>
      </c>
      <c r="E77" s="29">
        <v>0.13769999999999999</v>
      </c>
      <c r="F77" s="14">
        <v>0</v>
      </c>
      <c r="G77" s="14"/>
      <c r="H77" s="16">
        <v>0</v>
      </c>
      <c r="I77" s="29">
        <v>0.13769999999999999</v>
      </c>
      <c r="J77" s="16">
        <v>0</v>
      </c>
      <c r="K77" s="16"/>
      <c r="L77" s="30">
        <v>0</v>
      </c>
      <c r="M77" s="29">
        <v>0.13769999999999999</v>
      </c>
      <c r="N77" s="16">
        <v>0</v>
      </c>
      <c r="O77" s="30">
        <v>0</v>
      </c>
      <c r="P77" s="29">
        <v>0.13769999999999999</v>
      </c>
      <c r="Q77" s="16">
        <v>0</v>
      </c>
      <c r="R77" s="16"/>
      <c r="S77" s="30">
        <v>0</v>
      </c>
      <c r="T77" s="29">
        <v>0.13769999999999999</v>
      </c>
      <c r="U77" s="16">
        <v>0</v>
      </c>
      <c r="V77" s="16"/>
      <c r="W77" s="30">
        <v>0</v>
      </c>
      <c r="X77" s="29">
        <v>0.13769999999999999</v>
      </c>
      <c r="Y77" s="16">
        <v>0</v>
      </c>
    </row>
    <row r="78" spans="1:25" x14ac:dyDescent="0.2">
      <c r="A78" s="35">
        <f t="shared" si="3"/>
        <v>61</v>
      </c>
      <c r="B78" s="23">
        <v>394.13</v>
      </c>
      <c r="C78" s="13" t="s">
        <v>59</v>
      </c>
      <c r="D78" s="14">
        <v>0</v>
      </c>
      <c r="E78" s="15" t="s">
        <v>12</v>
      </c>
      <c r="F78" s="14">
        <v>0</v>
      </c>
      <c r="G78" s="14"/>
      <c r="H78" s="16">
        <v>0</v>
      </c>
      <c r="I78" s="15" t="s">
        <v>12</v>
      </c>
      <c r="J78" s="16">
        <v>0</v>
      </c>
      <c r="K78" s="16"/>
      <c r="L78" s="30">
        <v>0</v>
      </c>
      <c r="M78" s="15" t="s">
        <v>12</v>
      </c>
      <c r="N78" s="16">
        <v>0</v>
      </c>
      <c r="O78" s="30">
        <v>0</v>
      </c>
      <c r="P78" s="15" t="s">
        <v>12</v>
      </c>
      <c r="Q78" s="16">
        <v>0</v>
      </c>
      <c r="R78" s="16"/>
      <c r="S78" s="30">
        <v>0</v>
      </c>
      <c r="T78" s="15" t="s">
        <v>12</v>
      </c>
      <c r="U78" s="16">
        <v>0</v>
      </c>
      <c r="V78" s="16"/>
      <c r="W78" s="30">
        <v>0</v>
      </c>
      <c r="X78" s="15" t="s">
        <v>12</v>
      </c>
      <c r="Y78" s="16">
        <v>0</v>
      </c>
    </row>
    <row r="79" spans="1:25" x14ac:dyDescent="0.2">
      <c r="A79" s="35">
        <f t="shared" si="3"/>
        <v>62</v>
      </c>
      <c r="B79" s="23">
        <v>394.2</v>
      </c>
      <c r="C79" s="13" t="s">
        <v>60</v>
      </c>
      <c r="D79" s="1">
        <v>0</v>
      </c>
      <c r="E79" s="29">
        <v>0.04</v>
      </c>
      <c r="F79" s="14">
        <v>0</v>
      </c>
      <c r="G79" s="14"/>
      <c r="H79" s="1">
        <v>0</v>
      </c>
      <c r="I79" s="29">
        <v>0.04</v>
      </c>
      <c r="J79" s="14">
        <v>0</v>
      </c>
      <c r="K79" s="16"/>
      <c r="L79" s="1">
        <v>0</v>
      </c>
      <c r="M79" s="29">
        <v>0.04</v>
      </c>
      <c r="N79" s="14">
        <v>0</v>
      </c>
      <c r="O79" s="1">
        <v>0</v>
      </c>
      <c r="P79" s="29">
        <v>0.04</v>
      </c>
      <c r="Q79" s="14">
        <v>0</v>
      </c>
      <c r="R79" s="16"/>
      <c r="S79" s="1">
        <v>0</v>
      </c>
      <c r="T79" s="29">
        <v>0.04</v>
      </c>
      <c r="U79" s="14">
        <v>0</v>
      </c>
      <c r="V79" s="16"/>
      <c r="W79" s="1">
        <v>0</v>
      </c>
      <c r="X79" s="29">
        <v>0.04</v>
      </c>
      <c r="Y79" s="14">
        <v>0</v>
      </c>
    </row>
    <row r="80" spans="1:25" x14ac:dyDescent="0.2">
      <c r="A80" s="35">
        <f t="shared" si="3"/>
        <v>63</v>
      </c>
      <c r="B80" s="23">
        <v>394.3</v>
      </c>
      <c r="C80" s="13" t="s">
        <v>82</v>
      </c>
      <c r="D80" s="14">
        <v>-7579.24</v>
      </c>
      <c r="E80" s="29">
        <v>0.04</v>
      </c>
      <c r="F80" s="14">
        <v>-12.63</v>
      </c>
      <c r="G80" s="14"/>
      <c r="H80" s="16">
        <v>-7579.24</v>
      </c>
      <c r="I80" s="29">
        <v>0.04</v>
      </c>
      <c r="J80" s="16">
        <v>-25.26</v>
      </c>
      <c r="K80" s="16"/>
      <c r="L80" s="30">
        <v>-7579.24</v>
      </c>
      <c r="M80" s="29">
        <v>0.04</v>
      </c>
      <c r="N80" s="16">
        <v>-25.26</v>
      </c>
      <c r="O80" s="30">
        <v>-7579.24</v>
      </c>
      <c r="P80" s="29">
        <v>0.04</v>
      </c>
      <c r="Q80" s="16">
        <v>-25.26</v>
      </c>
      <c r="R80" s="16"/>
      <c r="S80" s="30">
        <v>-7579.24</v>
      </c>
      <c r="T80" s="29">
        <v>0.04</v>
      </c>
      <c r="U80" s="16">
        <v>-25.26</v>
      </c>
      <c r="V80" s="16"/>
      <c r="W80" s="30">
        <v>-7579.24</v>
      </c>
      <c r="X80" s="29">
        <v>0.04</v>
      </c>
      <c r="Y80" s="16">
        <v>-25.26</v>
      </c>
    </row>
    <row r="81" spans="1:25" x14ac:dyDescent="0.2">
      <c r="A81" s="35">
        <f>A79+1</f>
        <v>63</v>
      </c>
      <c r="B81" s="23">
        <v>394.3</v>
      </c>
      <c r="C81" s="13" t="s">
        <v>61</v>
      </c>
      <c r="D81" s="14">
        <v>2932959.88</v>
      </c>
      <c r="E81" s="29">
        <v>0.04</v>
      </c>
      <c r="F81" s="14">
        <v>9763.9</v>
      </c>
      <c r="G81" s="14"/>
      <c r="H81" s="16">
        <v>2933915.35</v>
      </c>
      <c r="I81" s="29">
        <v>0.04</v>
      </c>
      <c r="J81" s="16">
        <v>9778.1299999999992</v>
      </c>
      <c r="K81" s="16"/>
      <c r="L81" s="30">
        <v>2918227.6</v>
      </c>
      <c r="M81" s="29">
        <v>0.04</v>
      </c>
      <c r="N81" s="16">
        <v>9753.57</v>
      </c>
      <c r="O81" s="30">
        <v>2921176.15</v>
      </c>
      <c r="P81" s="29">
        <v>0.04</v>
      </c>
      <c r="Q81" s="16">
        <v>9732.34</v>
      </c>
      <c r="R81" s="16"/>
      <c r="S81" s="30">
        <v>2921176.15</v>
      </c>
      <c r="T81" s="29">
        <v>0.04</v>
      </c>
      <c r="U81" s="16">
        <v>9737.25</v>
      </c>
      <c r="V81" s="16"/>
      <c r="W81" s="30">
        <v>2910614.16</v>
      </c>
      <c r="X81" s="29">
        <v>0.04</v>
      </c>
      <c r="Y81" s="16">
        <v>9719.65</v>
      </c>
    </row>
    <row r="82" spans="1:25" x14ac:dyDescent="0.2">
      <c r="A82" s="35">
        <f t="shared" si="3"/>
        <v>64</v>
      </c>
      <c r="B82" s="23">
        <v>395</v>
      </c>
      <c r="C82" s="13" t="s">
        <v>62</v>
      </c>
      <c r="D82" s="14">
        <v>9257.77</v>
      </c>
      <c r="E82" s="29">
        <v>0.05</v>
      </c>
      <c r="F82" s="14">
        <v>38.57</v>
      </c>
      <c r="G82" s="14"/>
      <c r="H82" s="16">
        <v>9257.77</v>
      </c>
      <c r="I82" s="29">
        <v>0.05</v>
      </c>
      <c r="J82" s="16">
        <v>38.57</v>
      </c>
      <c r="K82" s="16"/>
      <c r="L82" s="30">
        <v>9257.77</v>
      </c>
      <c r="M82" s="29">
        <v>0.05</v>
      </c>
      <c r="N82" s="16">
        <v>38.57</v>
      </c>
      <c r="O82" s="30">
        <v>9257.77</v>
      </c>
      <c r="P82" s="29">
        <v>0.05</v>
      </c>
      <c r="Q82" s="16">
        <v>38.57</v>
      </c>
      <c r="R82" s="16"/>
      <c r="S82" s="30">
        <v>9257.77</v>
      </c>
      <c r="T82" s="29">
        <v>0.05</v>
      </c>
      <c r="U82" s="16">
        <v>38.57</v>
      </c>
      <c r="V82" s="16"/>
      <c r="W82" s="30">
        <v>9257.77</v>
      </c>
      <c r="X82" s="29">
        <v>0.05</v>
      </c>
      <c r="Y82" s="16">
        <v>38.57</v>
      </c>
    </row>
    <row r="83" spans="1:25" x14ac:dyDescent="0.2">
      <c r="A83" s="35">
        <f t="shared" si="3"/>
        <v>65</v>
      </c>
      <c r="B83" s="23">
        <v>396</v>
      </c>
      <c r="C83" s="13" t="s">
        <v>63</v>
      </c>
      <c r="D83" s="14">
        <v>258254.72</v>
      </c>
      <c r="E83" s="29">
        <v>0</v>
      </c>
      <c r="F83" s="14">
        <v>0</v>
      </c>
      <c r="G83" s="14"/>
      <c r="H83" s="16">
        <v>258254.72</v>
      </c>
      <c r="I83" s="29">
        <v>0</v>
      </c>
      <c r="J83" s="16">
        <v>0</v>
      </c>
      <c r="K83" s="16"/>
      <c r="L83" s="30">
        <v>258254.72</v>
      </c>
      <c r="M83" s="29">
        <v>0</v>
      </c>
      <c r="N83" s="16">
        <v>0</v>
      </c>
      <c r="O83" s="30">
        <v>258254.72</v>
      </c>
      <c r="P83" s="29">
        <v>0</v>
      </c>
      <c r="Q83" s="16">
        <v>0</v>
      </c>
      <c r="R83" s="16"/>
      <c r="S83" s="30">
        <v>258254.72</v>
      </c>
      <c r="T83" s="29">
        <v>0</v>
      </c>
      <c r="U83" s="16">
        <v>0</v>
      </c>
      <c r="V83" s="16"/>
      <c r="W83" s="30">
        <v>253134.72</v>
      </c>
      <c r="X83" s="29">
        <v>0</v>
      </c>
      <c r="Y83" s="16">
        <v>0</v>
      </c>
    </row>
    <row r="84" spans="1:25" ht="14.25" x14ac:dyDescent="0.35">
      <c r="A84" s="35">
        <f t="shared" si="3"/>
        <v>66</v>
      </c>
      <c r="B84" s="23">
        <v>398</v>
      </c>
      <c r="C84" s="13" t="s">
        <v>64</v>
      </c>
      <c r="D84" s="17">
        <v>104078.57</v>
      </c>
      <c r="E84" s="29">
        <v>6.6699999999999995E-2</v>
      </c>
      <c r="F84" s="17">
        <v>578.22</v>
      </c>
      <c r="G84" s="17"/>
      <c r="H84" s="27">
        <v>104078.57</v>
      </c>
      <c r="I84" s="29">
        <v>6.6699999999999995E-2</v>
      </c>
      <c r="J84" s="27">
        <v>578.22</v>
      </c>
      <c r="K84" s="16"/>
      <c r="L84" s="32">
        <v>91076.94</v>
      </c>
      <c r="M84" s="29">
        <v>6.6699999999999995E-2</v>
      </c>
      <c r="N84" s="27">
        <v>542.1</v>
      </c>
      <c r="O84" s="33">
        <v>91076.94</v>
      </c>
      <c r="P84" s="29">
        <v>6.6699999999999995E-2</v>
      </c>
      <c r="Q84" s="27">
        <v>505.99</v>
      </c>
      <c r="R84" s="16"/>
      <c r="S84" s="33">
        <v>91076.94</v>
      </c>
      <c r="T84" s="29">
        <v>6.6699999999999995E-2</v>
      </c>
      <c r="U84" s="27">
        <v>505.99</v>
      </c>
      <c r="V84" s="16"/>
      <c r="W84" s="32">
        <v>91076.94</v>
      </c>
      <c r="X84" s="29">
        <v>6.6699999999999995E-2</v>
      </c>
      <c r="Y84" s="27">
        <v>505.99</v>
      </c>
    </row>
    <row r="85" spans="1:25" x14ac:dyDescent="0.2">
      <c r="A85" s="35">
        <f t="shared" si="3"/>
        <v>67</v>
      </c>
      <c r="C85" s="25" t="s">
        <v>65</v>
      </c>
      <c r="D85" s="26">
        <f>SUM(D70:D84)</f>
        <v>4295648.0200000005</v>
      </c>
      <c r="E85" s="18"/>
      <c r="F85" s="26">
        <f>SUM(F70:F84)</f>
        <v>21983.64</v>
      </c>
      <c r="G85" s="26"/>
      <c r="H85" s="16">
        <f>SUM(H70:H84)</f>
        <v>4296603.49</v>
      </c>
      <c r="J85" s="16">
        <f>SUM(J70:J84)</f>
        <v>21982.769999999997</v>
      </c>
      <c r="K85" s="16"/>
      <c r="L85" s="30">
        <f>SUM(L70:L84)</f>
        <v>4267914.1100000003</v>
      </c>
      <c r="N85" s="16">
        <f>SUM(N70:N84)</f>
        <v>21922.089999999997</v>
      </c>
      <c r="O85" s="30">
        <f>SUM(O70:O84)</f>
        <v>4817101.5999999996</v>
      </c>
      <c r="Q85" s="16">
        <f>SUM(Q70:Q84)</f>
        <v>23352.390000000003</v>
      </c>
      <c r="R85" s="16"/>
      <c r="S85" s="30">
        <f>SUM(S70:S84)</f>
        <v>5002447.0299999993</v>
      </c>
      <c r="U85" s="16">
        <f>SUM(U70:U84)</f>
        <v>26389.49</v>
      </c>
      <c r="V85" s="16"/>
      <c r="W85" s="30">
        <f>SUM(W70:W84)</f>
        <v>4986765.04</v>
      </c>
      <c r="Y85" s="16">
        <f>SUM(Y70:Y84)</f>
        <v>27916.430000000004</v>
      </c>
    </row>
    <row r="86" spans="1:25" x14ac:dyDescent="0.2">
      <c r="A86" s="35"/>
      <c r="C86" s="25"/>
      <c r="D86" s="26"/>
      <c r="E86" s="18"/>
      <c r="F86" s="26"/>
      <c r="G86" s="26"/>
      <c r="H86" s="16"/>
      <c r="J86" s="16"/>
      <c r="K86" s="16"/>
      <c r="L86" s="16"/>
      <c r="N86" s="16"/>
      <c r="O86" s="30"/>
      <c r="Q86" s="16"/>
      <c r="R86" s="16"/>
      <c r="S86" s="30"/>
      <c r="U86" s="16"/>
      <c r="V86" s="16"/>
      <c r="W86" s="16"/>
      <c r="Y86" s="16"/>
    </row>
    <row r="87" spans="1:25" ht="12.75" thickBot="1" x14ac:dyDescent="0.25">
      <c r="A87" s="35">
        <f>A85+1</f>
        <v>68</v>
      </c>
      <c r="C87" s="25" t="s">
        <v>66</v>
      </c>
      <c r="D87" s="39">
        <f>D22+D25+D67+D85</f>
        <v>383870781.69999993</v>
      </c>
      <c r="E87" s="14"/>
      <c r="F87" s="40">
        <f>F22+F26+F67+F85</f>
        <v>702343.01000000013</v>
      </c>
      <c r="G87" s="14">
        <f>G22+G25+G67+G85</f>
        <v>0</v>
      </c>
      <c r="H87" s="40">
        <f>H22+H25+H67+H85</f>
        <v>385436551.71999997</v>
      </c>
      <c r="I87" s="14"/>
      <c r="J87" s="41">
        <f>J22+J25+J67+J85</f>
        <v>712954.52999999991</v>
      </c>
      <c r="K87" s="16"/>
      <c r="L87" s="42">
        <f>L22+L67+L85</f>
        <v>389111773.46000004</v>
      </c>
      <c r="M87" s="16"/>
      <c r="N87" s="43">
        <f>N22+N67+N85</f>
        <v>717499.86</v>
      </c>
      <c r="O87" s="44">
        <f>O22+O67+O85</f>
        <v>393846282.02999991</v>
      </c>
      <c r="P87" s="30"/>
      <c r="Q87" s="43">
        <f>Q22+Q26+Q67+Q85</f>
        <v>726843.31</v>
      </c>
      <c r="R87" s="30">
        <f t="shared" ref="R87" si="4">R22+R67+R85</f>
        <v>0</v>
      </c>
      <c r="S87" s="44">
        <f>S22+S67+S85</f>
        <v>396245532.8300001</v>
      </c>
      <c r="U87" s="43">
        <f>U22+U26+U67+U85</f>
        <v>734553.24</v>
      </c>
      <c r="V87" s="16"/>
      <c r="W87" s="42">
        <f>W22+W67+W85</f>
        <v>397468365.74000001</v>
      </c>
      <c r="X87" s="16"/>
      <c r="Y87" s="43">
        <f>Y22+Y67+Y85</f>
        <v>739753.51000000013</v>
      </c>
    </row>
    <row r="88" spans="1:25" ht="12.75" thickTop="1" x14ac:dyDescent="0.2">
      <c r="D88" s="16"/>
      <c r="I88" s="16"/>
      <c r="N88" s="16"/>
      <c r="O88" s="16"/>
      <c r="Q88" s="16"/>
      <c r="R88" s="16"/>
      <c r="S88" s="16"/>
    </row>
    <row r="89" spans="1:25" x14ac:dyDescent="0.2">
      <c r="D89" s="16"/>
      <c r="N89" s="16"/>
      <c r="O89" s="16"/>
    </row>
    <row r="92" spans="1:25" x14ac:dyDescent="0.2">
      <c r="F92" s="16"/>
    </row>
  </sheetData>
  <mergeCells count="8">
    <mergeCell ref="A5:N5"/>
    <mergeCell ref="A6:N6"/>
    <mergeCell ref="A7:N7"/>
    <mergeCell ref="O4:W4"/>
    <mergeCell ref="O5:W5"/>
    <mergeCell ref="O6:W6"/>
    <mergeCell ref="O7:W7"/>
    <mergeCell ref="A4:N4"/>
  </mergeCells>
  <printOptions horizontalCentered="1" verticalCentered="1" gridLines="1"/>
  <pageMargins left="0" right="0" top="0" bottom="0" header="0" footer="0"/>
  <pageSetup scale="56" fitToWidth="2" orientation="portrait" r:id="rId1"/>
  <colBreaks count="1" manualBreakCount="1">
    <brk id="14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Covert \ Julie \ Elaine</dc:creator>
  <cp:lastModifiedBy>Katko \ Steven \ M</cp:lastModifiedBy>
  <cp:lastPrinted>2016-08-15T20:42:07Z</cp:lastPrinted>
  <dcterms:created xsi:type="dcterms:W3CDTF">2016-08-15T13:25:24Z</dcterms:created>
  <dcterms:modified xsi:type="dcterms:W3CDTF">2016-08-15T20:42:51Z</dcterms:modified>
</cp:coreProperties>
</file>