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760" windowHeight="4710" tabRatio="798" activeTab="0"/>
  </bookViews>
  <sheets>
    <sheet name="Page 1" sheetId="1" r:id="rId1"/>
  </sheets>
  <definedNames>
    <definedName name="_xlnm.Print_Area" localSheetId="0">'Page 1'!$A$1:$W$22</definedName>
  </definedNames>
  <calcPr fullCalcOnLoad="1" iterate="1" iterateCount="10000" iterateDelta="1E-06"/>
</workbook>
</file>

<file path=xl/sharedStrings.xml><?xml version="1.0" encoding="utf-8"?>
<sst xmlns="http://schemas.openxmlformats.org/spreadsheetml/2006/main" count="29" uniqueCount="21">
  <si>
    <t>Date of Offering</t>
  </si>
  <si>
    <t>Price to public</t>
  </si>
  <si>
    <t>Average</t>
  </si>
  <si>
    <t xml:space="preserve">Underwriters' discount and commission      </t>
  </si>
  <si>
    <t xml:space="preserve">Estimated company issuance expenses   </t>
  </si>
  <si>
    <t>Percent of offering price</t>
  </si>
  <si>
    <t>Total Issuance and selling expense</t>
  </si>
  <si>
    <t>Gas Group</t>
  </si>
  <si>
    <t>Analysis of Public Offerings of Common Stock</t>
  </si>
  <si>
    <t>Company</t>
  </si>
  <si>
    <t>Piedmont Natural Gas Company, Inc.</t>
  </si>
  <si>
    <t>No. of shares offered</t>
  </si>
  <si>
    <t>Dollar amount of offering</t>
  </si>
  <si>
    <t>WGL Holdings, Inc</t>
  </si>
  <si>
    <t>AGL Resources Inc.</t>
  </si>
  <si>
    <t>Atmos Energy Corporation</t>
  </si>
  <si>
    <t>The Laclede Group, Inc.</t>
  </si>
  <si>
    <t>Northwest Natural Gas Company</t>
  </si>
  <si>
    <t>Source of Information: SNL Financial and SEC filings</t>
  </si>
  <si>
    <t>Net proceeds per share</t>
  </si>
  <si>
    <t>Gross Proceeds per share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</si>
</sst>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%"/>
    <numFmt numFmtId="167" formatCode="0.0"/>
    <numFmt numFmtId="168" formatCode="&quot;$&quot;#,##0.000_);[Red]\(&quot;$&quot;#,##0.000\)"/>
    <numFmt numFmtId="169" formatCode="&quot;$&quot;#,##0.0_);[Red]\(&quot;$&quot;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_(&quot;$&quot;* #,##0.000_);_(&quot;$&quot;* \(#,##0.000\);_(&quot;$&quot;* &quot;-&quot;??_);_(@_)"/>
    <numFmt numFmtId="178" formatCode="_(* #,##0.000_);_(* \(#,##0.000\);_(* &quot;-&quot;???_);_(@_)"/>
    <numFmt numFmtId="179" formatCode="_(&quot;$&quot;* #,##0.0000_);_(&quot;$&quot;* \(#,##0.0000\);_(&quot;$&quot;* &quot;-&quot;??_);_(@_)"/>
    <numFmt numFmtId="180" formatCode="0_)"/>
    <numFmt numFmtId="181" formatCode="#,##0.0"/>
    <numFmt numFmtId="182" formatCode="mm/dd/yy;@"/>
    <numFmt numFmtId="183" formatCode="[$€-2]\ #,##0.00_);[Red]\([$€-2]\ #,##0.00\)"/>
  </numFmts>
  <fonts count="40">
    <font>
      <sz val="12"/>
      <name val="Arial"/>
      <family val="0"/>
    </font>
    <font>
      <sz val="10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color indexed="8"/>
      <name val="LinePrinte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0" fontId="0" fillId="0" borderId="0" xfId="0" applyFont="1" applyAlignment="1">
      <alignment/>
    </xf>
    <xf numFmtId="166" fontId="0" fillId="0" borderId="0" xfId="58" applyNumberFormat="1" applyFont="1" applyAlignment="1">
      <alignment horizontal="center"/>
      <protection/>
    </xf>
    <xf numFmtId="0" fontId="0" fillId="0" borderId="10" xfId="58" applyFont="1" applyBorder="1" applyAlignment="1">
      <alignment horizontal="center" wrapText="1"/>
      <protection/>
    </xf>
    <xf numFmtId="0" fontId="0" fillId="0" borderId="10" xfId="58" applyFont="1" applyBorder="1" applyAlignment="1" quotePrefix="1">
      <alignment horizontal="center" wrapText="1"/>
      <protection/>
    </xf>
    <xf numFmtId="0" fontId="0" fillId="0" borderId="0" xfId="0" applyFont="1" applyAlignment="1">
      <alignment horizontal="center"/>
    </xf>
    <xf numFmtId="182" fontId="0" fillId="0" borderId="0" xfId="58" applyNumberFormat="1" applyFont="1" applyAlignment="1">
      <alignment horizontal="center"/>
      <protection/>
    </xf>
    <xf numFmtId="3" fontId="0" fillId="0" borderId="0" xfId="58" applyNumberFormat="1" applyFont="1" applyAlignment="1">
      <alignment/>
      <protection/>
    </xf>
    <xf numFmtId="174" fontId="0" fillId="0" borderId="0" xfId="44" applyNumberFormat="1" applyFont="1" applyAlignment="1">
      <alignment/>
    </xf>
    <xf numFmtId="177" fontId="0" fillId="0" borderId="0" xfId="44" applyNumberFormat="1" applyFont="1" applyBorder="1" applyAlignment="1">
      <alignment/>
    </xf>
    <xf numFmtId="177" fontId="0" fillId="0" borderId="0" xfId="58" applyNumberFormat="1" applyFont="1">
      <alignment/>
      <protection/>
    </xf>
    <xf numFmtId="177" fontId="0" fillId="0" borderId="0" xfId="57" applyNumberFormat="1" applyFont="1" applyBorder="1" applyAlignment="1">
      <alignment/>
      <protection/>
    </xf>
    <xf numFmtId="0" fontId="0" fillId="0" borderId="0" xfId="58" applyFont="1" applyBorder="1">
      <alignment/>
      <protection/>
    </xf>
    <xf numFmtId="166" fontId="0" fillId="0" borderId="0" xfId="61" applyNumberFormat="1" applyFont="1" applyBorder="1" applyAlignment="1">
      <alignment horizontal="center"/>
    </xf>
    <xf numFmtId="166" fontId="0" fillId="0" borderId="0" xfId="58" applyNumberFormat="1" applyFont="1" applyBorder="1" applyAlignment="1">
      <alignment horizont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0" fillId="0" borderId="0" xfId="58" applyFont="1" applyAlignment="1">
      <alignment horizontal="left" indent="1"/>
      <protection/>
    </xf>
    <xf numFmtId="166" fontId="0" fillId="0" borderId="11" xfId="58" applyNumberFormat="1" applyFont="1" applyBorder="1" applyAlignment="1">
      <alignment horizontal="center"/>
      <protection/>
    </xf>
    <xf numFmtId="0" fontId="0" fillId="0" borderId="0" xfId="58" applyFont="1" applyAlignment="1" quotePrefix="1">
      <alignment horizontal="left"/>
      <protection/>
    </xf>
    <xf numFmtId="44" fontId="0" fillId="0" borderId="0" xfId="44" applyNumberFormat="1" applyFont="1" applyAlignment="1">
      <alignment/>
    </xf>
    <xf numFmtId="180" fontId="5" fillId="0" borderId="0" xfId="0" applyNumberFormat="1" applyFont="1" applyBorder="1" applyAlignment="1" applyProtection="1" quotePrefix="1">
      <alignment horizontal="left"/>
      <protection/>
    </xf>
    <xf numFmtId="166" fontId="0" fillId="0" borderId="0" xfId="58" applyNumberFormat="1" applyFont="1">
      <alignment/>
      <protection/>
    </xf>
    <xf numFmtId="0" fontId="0" fillId="0" borderId="0" xfId="0" applyFont="1" applyAlignment="1" quotePrefix="1">
      <alignment horizontal="center"/>
    </xf>
    <xf numFmtId="166" fontId="0" fillId="0" borderId="10" xfId="58" applyNumberFormat="1" applyFont="1" applyBorder="1" applyAlignment="1">
      <alignment horizontal="center"/>
      <protection/>
    </xf>
    <xf numFmtId="166" fontId="0" fillId="0" borderId="10" xfId="61" applyNumberFormat="1" applyFont="1" applyBorder="1" applyAlignment="1">
      <alignment horizontal="center"/>
    </xf>
    <xf numFmtId="0" fontId="0" fillId="0" borderId="10" xfId="58" applyFont="1" applyBorder="1" applyAlignment="1" quotePrefix="1">
      <alignment horizontal="center"/>
      <protection/>
    </xf>
    <xf numFmtId="179" fontId="0" fillId="0" borderId="0" xfId="44" applyNumberFormat="1" applyFont="1" applyBorder="1" applyAlignment="1">
      <alignment/>
    </xf>
    <xf numFmtId="44" fontId="0" fillId="0" borderId="0" xfId="58" applyNumberFormat="1" applyFont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10" xfId="58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ch9-p1" xfId="57"/>
    <cellStyle name="Normal_sch9-p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="75" zoomScaleNormal="75" zoomScalePageLayoutView="50" workbookViewId="0" topLeftCell="A1">
      <selection activeCell="A1" sqref="A1:W1"/>
    </sheetView>
  </sheetViews>
  <sheetFormatPr defaultColWidth="7.21484375" defaultRowHeight="15"/>
  <cols>
    <col min="1" max="1" width="28.5546875" style="1" customWidth="1"/>
    <col min="2" max="2" width="2.77734375" style="1" customWidth="1"/>
    <col min="3" max="3" width="9.77734375" style="1" bestFit="1" customWidth="1"/>
    <col min="4" max="4" width="2.21484375" style="1" customWidth="1"/>
    <col min="5" max="5" width="11.4453125" style="1" customWidth="1"/>
    <col min="6" max="6" width="2.4453125" style="1" customWidth="1"/>
    <col min="7" max="7" width="14.4453125" style="1" bestFit="1" customWidth="1"/>
    <col min="8" max="8" width="2.5546875" style="1" customWidth="1"/>
    <col min="9" max="9" width="8.77734375" style="1" customWidth="1"/>
    <col min="10" max="10" width="2.5546875" style="1" customWidth="1"/>
    <col min="11" max="11" width="11.77734375" style="1" customWidth="1"/>
    <col min="12" max="12" width="2.77734375" style="1" customWidth="1"/>
    <col min="13" max="13" width="8.77734375" style="1" customWidth="1"/>
    <col min="14" max="14" width="2.77734375" style="1" customWidth="1"/>
    <col min="15" max="15" width="9.77734375" style="1" bestFit="1" customWidth="1"/>
    <col min="16" max="16" width="2.77734375" style="1" customWidth="1"/>
    <col min="17" max="17" width="9.77734375" style="1" customWidth="1"/>
    <col min="18" max="18" width="2.77734375" style="1" customWidth="1"/>
    <col min="19" max="19" width="11.77734375" style="1" customWidth="1"/>
    <col min="20" max="20" width="2.77734375" style="1" customWidth="1"/>
    <col min="21" max="21" width="9.77734375" style="1" customWidth="1"/>
    <col min="22" max="22" width="2.77734375" style="1" customWidth="1"/>
    <col min="23" max="23" width="10.77734375" style="1" customWidth="1"/>
    <col min="24" max="24" width="2.77734375" style="1" customWidth="1"/>
    <col min="25" max="16384" width="7.21484375" style="1" customWidth="1"/>
  </cols>
  <sheetData>
    <row r="1" spans="1:23" ht="15.75">
      <c r="A1" s="30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9:23" ht="15">
      <c r="S4" s="33" t="s">
        <v>5</v>
      </c>
      <c r="T4" s="33"/>
      <c r="U4" s="33"/>
      <c r="V4" s="33"/>
      <c r="W4" s="33"/>
    </row>
    <row r="5" spans="1:23" ht="60">
      <c r="A5" s="27" t="s">
        <v>9</v>
      </c>
      <c r="C5" s="5" t="s">
        <v>0</v>
      </c>
      <c r="D5" s="2"/>
      <c r="E5" s="6" t="s">
        <v>11</v>
      </c>
      <c r="F5" s="2"/>
      <c r="G5" s="6" t="s">
        <v>12</v>
      </c>
      <c r="H5" s="2"/>
      <c r="I5" s="5" t="s">
        <v>1</v>
      </c>
      <c r="J5" s="2"/>
      <c r="K5" s="6" t="s">
        <v>3</v>
      </c>
      <c r="M5" s="6" t="s">
        <v>20</v>
      </c>
      <c r="O5" s="6" t="s">
        <v>4</v>
      </c>
      <c r="Q5" s="6" t="s">
        <v>19</v>
      </c>
      <c r="S5" s="6" t="s">
        <v>3</v>
      </c>
      <c r="U5" s="6" t="s">
        <v>4</v>
      </c>
      <c r="W5" s="6" t="s">
        <v>6</v>
      </c>
    </row>
    <row r="6" spans="3:13" ht="15">
      <c r="C6" s="7"/>
      <c r="D6" s="2"/>
      <c r="E6" s="2"/>
      <c r="F6" s="2"/>
      <c r="G6" s="7"/>
      <c r="H6" s="2"/>
      <c r="I6" s="7"/>
      <c r="K6" s="2"/>
      <c r="M6" s="2"/>
    </row>
    <row r="7" spans="1:23" ht="15">
      <c r="A7" s="17" t="s">
        <v>10</v>
      </c>
      <c r="C7" s="8">
        <v>41303</v>
      </c>
      <c r="E7" s="9">
        <v>4000000</v>
      </c>
      <c r="G7" s="10">
        <v>128000000</v>
      </c>
      <c r="I7" s="21">
        <v>32</v>
      </c>
      <c r="K7" s="11">
        <v>1.12</v>
      </c>
      <c r="M7" s="12">
        <f aca="true" t="shared" si="0" ref="M7:M18">I7-K7</f>
        <v>30.88</v>
      </c>
      <c r="O7" s="13">
        <f>ROUND(350000/E7,3)</f>
        <v>0.088</v>
      </c>
      <c r="P7" s="14"/>
      <c r="Q7" s="11">
        <f aca="true" t="shared" si="1" ref="Q7:Q18">M7-O7</f>
        <v>30.791999999999998</v>
      </c>
      <c r="S7" s="4">
        <f aca="true" t="shared" si="2" ref="S7:S18">ROUND(K7/I7,3)</f>
        <v>0.035</v>
      </c>
      <c r="U7" s="15">
        <f aca="true" t="shared" si="3" ref="U7:U18">ROUND(O7/I7,3)</f>
        <v>0.003</v>
      </c>
      <c r="V7" s="14"/>
      <c r="W7" s="16">
        <f aca="true" t="shared" si="4" ref="W7:W18">S7+U7</f>
        <v>0.038000000000000006</v>
      </c>
    </row>
    <row r="8" spans="1:23" ht="15">
      <c r="A8" s="22" t="s">
        <v>15</v>
      </c>
      <c r="C8" s="8">
        <v>39058</v>
      </c>
      <c r="E8" s="9">
        <v>5500000</v>
      </c>
      <c r="G8" s="10">
        <v>173250000</v>
      </c>
      <c r="I8" s="21">
        <v>31.5</v>
      </c>
      <c r="K8" s="11">
        <v>1.1025</v>
      </c>
      <c r="M8" s="12">
        <f t="shared" si="0"/>
        <v>30.3975</v>
      </c>
      <c r="O8" s="13">
        <f>ROUND(400000/E8,3)</f>
        <v>0.073</v>
      </c>
      <c r="P8" s="14"/>
      <c r="Q8" s="11">
        <f t="shared" si="1"/>
        <v>30.3245</v>
      </c>
      <c r="S8" s="4">
        <f t="shared" si="2"/>
        <v>0.035</v>
      </c>
      <c r="U8" s="15">
        <f t="shared" si="3"/>
        <v>0.002</v>
      </c>
      <c r="V8" s="14"/>
      <c r="W8" s="16">
        <f t="shared" si="4"/>
        <v>0.037000000000000005</v>
      </c>
    </row>
    <row r="9" spans="1:23" ht="15">
      <c r="A9" s="22" t="s">
        <v>14</v>
      </c>
      <c r="C9" s="8">
        <v>38310</v>
      </c>
      <c r="E9" s="9">
        <v>9600000</v>
      </c>
      <c r="G9" s="10">
        <v>297696000</v>
      </c>
      <c r="I9" s="21">
        <v>31.01</v>
      </c>
      <c r="K9" s="11">
        <v>0.93</v>
      </c>
      <c r="M9" s="12">
        <f t="shared" si="0"/>
        <v>30.080000000000002</v>
      </c>
      <c r="O9" s="13">
        <f>ROUND(400000/E9,3)</f>
        <v>0.042</v>
      </c>
      <c r="P9" s="14"/>
      <c r="Q9" s="11">
        <f t="shared" si="1"/>
        <v>30.038</v>
      </c>
      <c r="S9" s="4">
        <f t="shared" si="2"/>
        <v>0.03</v>
      </c>
      <c r="U9" s="15">
        <f t="shared" si="3"/>
        <v>0.001</v>
      </c>
      <c r="V9" s="14"/>
      <c r="W9" s="16">
        <f t="shared" si="4"/>
        <v>0.031</v>
      </c>
    </row>
    <row r="10" spans="1:23" ht="15">
      <c r="A10" s="22" t="s">
        <v>15</v>
      </c>
      <c r="C10" s="8">
        <v>38281</v>
      </c>
      <c r="E10" s="9">
        <v>14000000</v>
      </c>
      <c r="G10" s="10">
        <v>346500000</v>
      </c>
      <c r="I10" s="21">
        <v>24.75</v>
      </c>
      <c r="K10" s="11">
        <v>0.99</v>
      </c>
      <c r="M10" s="12">
        <f t="shared" si="0"/>
        <v>23.76</v>
      </c>
      <c r="O10" s="13">
        <f>ROUND(400000/E10,3)</f>
        <v>0.029</v>
      </c>
      <c r="P10" s="14"/>
      <c r="Q10" s="11">
        <f t="shared" si="1"/>
        <v>23.731</v>
      </c>
      <c r="S10" s="4">
        <f t="shared" si="2"/>
        <v>0.04</v>
      </c>
      <c r="U10" s="15">
        <f t="shared" si="3"/>
        <v>0.001</v>
      </c>
      <c r="V10" s="14"/>
      <c r="W10" s="16">
        <f t="shared" si="4"/>
        <v>0.041</v>
      </c>
    </row>
    <row r="11" spans="1:23" ht="15">
      <c r="A11" s="22" t="s">
        <v>15</v>
      </c>
      <c r="C11" s="8">
        <v>38187</v>
      </c>
      <c r="E11" s="9">
        <v>8650000</v>
      </c>
      <c r="G11" s="10">
        <v>214087500</v>
      </c>
      <c r="I11" s="21">
        <v>24.75</v>
      </c>
      <c r="K11" s="11">
        <v>0.99</v>
      </c>
      <c r="M11" s="12">
        <f t="shared" si="0"/>
        <v>23.76</v>
      </c>
      <c r="O11" s="13">
        <f>ROUND(400000/E11,3)</f>
        <v>0.046</v>
      </c>
      <c r="P11" s="14"/>
      <c r="Q11" s="11">
        <f t="shared" si="1"/>
        <v>23.714000000000002</v>
      </c>
      <c r="S11" s="4">
        <f t="shared" si="2"/>
        <v>0.04</v>
      </c>
      <c r="U11" s="15">
        <f t="shared" si="3"/>
        <v>0.002</v>
      </c>
      <c r="V11" s="14"/>
      <c r="W11" s="16">
        <f t="shared" si="4"/>
        <v>0.042</v>
      </c>
    </row>
    <row r="12" spans="1:23" ht="15">
      <c r="A12" s="17" t="s">
        <v>16</v>
      </c>
      <c r="C12" s="8">
        <v>38132</v>
      </c>
      <c r="E12" s="9">
        <v>1500000</v>
      </c>
      <c r="G12" s="10">
        <v>40200000</v>
      </c>
      <c r="I12" s="21">
        <v>26.8</v>
      </c>
      <c r="K12" s="11">
        <v>0.871</v>
      </c>
      <c r="M12" s="12">
        <f t="shared" si="0"/>
        <v>25.929000000000002</v>
      </c>
      <c r="O12" s="13">
        <f>ROUND(100000/E12,3)</f>
        <v>0.067</v>
      </c>
      <c r="P12" s="14"/>
      <c r="Q12" s="11">
        <f t="shared" si="1"/>
        <v>25.862000000000002</v>
      </c>
      <c r="S12" s="4">
        <f t="shared" si="2"/>
        <v>0.033</v>
      </c>
      <c r="U12" s="15">
        <f t="shared" si="3"/>
        <v>0.003</v>
      </c>
      <c r="V12" s="14"/>
      <c r="W12" s="16">
        <f t="shared" si="4"/>
        <v>0.036000000000000004</v>
      </c>
    </row>
    <row r="13" spans="1:23" ht="15">
      <c r="A13" s="22" t="s">
        <v>17</v>
      </c>
      <c r="C13" s="8">
        <v>38076</v>
      </c>
      <c r="E13" s="9">
        <v>1200000</v>
      </c>
      <c r="G13" s="10">
        <v>37200000</v>
      </c>
      <c r="I13" s="21">
        <v>31</v>
      </c>
      <c r="K13" s="11">
        <v>1.01</v>
      </c>
      <c r="M13" s="29">
        <f t="shared" si="0"/>
        <v>29.99</v>
      </c>
      <c r="O13" s="13">
        <f>ROUND(175000/E13,3)</f>
        <v>0.146</v>
      </c>
      <c r="P13" s="14"/>
      <c r="Q13" s="11">
        <f t="shared" si="1"/>
        <v>29.843999999999998</v>
      </c>
      <c r="S13" s="4">
        <f t="shared" si="2"/>
        <v>0.033</v>
      </c>
      <c r="U13" s="15">
        <f t="shared" si="3"/>
        <v>0.005</v>
      </c>
      <c r="V13" s="14"/>
      <c r="W13" s="16">
        <f t="shared" si="4"/>
        <v>0.038</v>
      </c>
    </row>
    <row r="14" spans="1:23" ht="15">
      <c r="A14" s="22" t="s">
        <v>10</v>
      </c>
      <c r="C14" s="8">
        <v>38009</v>
      </c>
      <c r="E14" s="9">
        <v>4250000</v>
      </c>
      <c r="G14" s="10">
        <v>180625000</v>
      </c>
      <c r="I14" s="21">
        <v>42.5</v>
      </c>
      <c r="K14" s="11">
        <v>1.49</v>
      </c>
      <c r="M14" s="12">
        <f t="shared" si="0"/>
        <v>41.01</v>
      </c>
      <c r="O14" s="13">
        <f>ROUND(350000/E14,3)</f>
        <v>0.082</v>
      </c>
      <c r="P14" s="14"/>
      <c r="Q14" s="11">
        <f t="shared" si="1"/>
        <v>40.928</v>
      </c>
      <c r="S14" s="4">
        <f t="shared" si="2"/>
        <v>0.035</v>
      </c>
      <c r="U14" s="15">
        <f t="shared" si="3"/>
        <v>0.002</v>
      </c>
      <c r="V14" s="14"/>
      <c r="W14" s="16">
        <f t="shared" si="4"/>
        <v>0.037000000000000005</v>
      </c>
    </row>
    <row r="15" spans="1:23" ht="15">
      <c r="A15" s="22" t="s">
        <v>15</v>
      </c>
      <c r="C15" s="8">
        <v>37790</v>
      </c>
      <c r="E15" s="9">
        <v>4000000</v>
      </c>
      <c r="G15" s="10">
        <v>101240000</v>
      </c>
      <c r="I15" s="21">
        <v>25.31</v>
      </c>
      <c r="K15" s="28">
        <v>1.0124</v>
      </c>
      <c r="M15" s="12">
        <f t="shared" si="0"/>
        <v>24.2976</v>
      </c>
      <c r="O15" s="13">
        <f>ROUND(380000/E15,3)</f>
        <v>0.095</v>
      </c>
      <c r="P15" s="14"/>
      <c r="Q15" s="11">
        <f t="shared" si="1"/>
        <v>24.2026</v>
      </c>
      <c r="S15" s="4">
        <f t="shared" si="2"/>
        <v>0.04</v>
      </c>
      <c r="U15" s="15">
        <f t="shared" si="3"/>
        <v>0.004</v>
      </c>
      <c r="V15" s="14"/>
      <c r="W15" s="16">
        <f t="shared" si="4"/>
        <v>0.044</v>
      </c>
    </row>
    <row r="16" spans="1:23" ht="15">
      <c r="A16" s="22" t="s">
        <v>14</v>
      </c>
      <c r="C16" s="8">
        <v>37663</v>
      </c>
      <c r="E16" s="9">
        <v>5600000</v>
      </c>
      <c r="G16" s="10">
        <v>123200000</v>
      </c>
      <c r="I16" s="21">
        <v>22</v>
      </c>
      <c r="K16" s="11">
        <v>0.77</v>
      </c>
      <c r="M16" s="12">
        <f t="shared" si="0"/>
        <v>21.23</v>
      </c>
      <c r="O16" s="13">
        <f>ROUND(250000/E16,3)</f>
        <v>0.045</v>
      </c>
      <c r="P16" s="14"/>
      <c r="Q16" s="11">
        <f t="shared" si="1"/>
        <v>21.185</v>
      </c>
      <c r="S16" s="4">
        <f t="shared" si="2"/>
        <v>0.035</v>
      </c>
      <c r="U16" s="15">
        <f t="shared" si="3"/>
        <v>0.002</v>
      </c>
      <c r="V16" s="14"/>
      <c r="W16" s="16">
        <f t="shared" si="4"/>
        <v>0.037000000000000005</v>
      </c>
    </row>
    <row r="17" spans="1:23" ht="15">
      <c r="A17" s="17" t="s">
        <v>13</v>
      </c>
      <c r="C17" s="8">
        <v>37068</v>
      </c>
      <c r="E17" s="9">
        <v>1790000</v>
      </c>
      <c r="G17" s="10">
        <v>47846700</v>
      </c>
      <c r="I17" s="21">
        <v>26.73</v>
      </c>
      <c r="K17" s="11">
        <v>0.895</v>
      </c>
      <c r="M17" s="12">
        <f t="shared" si="0"/>
        <v>25.835</v>
      </c>
      <c r="O17" s="13">
        <f>ROUND(56218/E17,3)</f>
        <v>0.031</v>
      </c>
      <c r="P17" s="14"/>
      <c r="Q17" s="11">
        <f t="shared" si="1"/>
        <v>25.804000000000002</v>
      </c>
      <c r="S17" s="4">
        <f t="shared" si="2"/>
        <v>0.033</v>
      </c>
      <c r="U17" s="15">
        <f t="shared" si="3"/>
        <v>0.001</v>
      </c>
      <c r="V17" s="14"/>
      <c r="W17" s="16">
        <f t="shared" si="4"/>
        <v>0.034</v>
      </c>
    </row>
    <row r="18" spans="1:23" ht="15">
      <c r="A18" s="22" t="s">
        <v>15</v>
      </c>
      <c r="C18" s="8">
        <v>36837</v>
      </c>
      <c r="E18" s="9">
        <v>6000000</v>
      </c>
      <c r="G18" s="10">
        <v>133500000</v>
      </c>
      <c r="I18" s="21">
        <v>22.25</v>
      </c>
      <c r="K18" s="11">
        <v>1.11</v>
      </c>
      <c r="M18" s="12">
        <f t="shared" si="0"/>
        <v>21.14</v>
      </c>
      <c r="O18" s="13">
        <f>ROUND(350000/E18,3)</f>
        <v>0.058</v>
      </c>
      <c r="P18" s="14"/>
      <c r="Q18" s="11">
        <f t="shared" si="1"/>
        <v>21.082</v>
      </c>
      <c r="S18" s="25">
        <f t="shared" si="2"/>
        <v>0.05</v>
      </c>
      <c r="U18" s="26">
        <f t="shared" si="3"/>
        <v>0.003</v>
      </c>
      <c r="V18" s="14"/>
      <c r="W18" s="25">
        <f t="shared" si="4"/>
        <v>0.053000000000000005</v>
      </c>
    </row>
    <row r="19" spans="9:13" ht="15">
      <c r="I19" s="3"/>
      <c r="J19" s="3"/>
      <c r="K19" s="3"/>
      <c r="M19" s="3"/>
    </row>
    <row r="20" spans="1:23" ht="15.75" thickBot="1">
      <c r="A20" s="18" t="s">
        <v>2</v>
      </c>
      <c r="G20" s="3"/>
      <c r="I20" s="3"/>
      <c r="J20" s="3"/>
      <c r="K20" s="3"/>
      <c r="M20" s="3"/>
      <c r="S20" s="19">
        <f>AVERAGE(S7:S18)</f>
        <v>0.036583333333333336</v>
      </c>
      <c r="U20" s="19">
        <f>AVERAGE(U7:U18)</f>
        <v>0.002416666666666667</v>
      </c>
      <c r="W20" s="19">
        <f>AVERAGE(W7:W18)</f>
        <v>0.039</v>
      </c>
    </row>
    <row r="21" ht="15.75" thickTop="1">
      <c r="A21" s="18"/>
    </row>
    <row r="22" spans="1:23" ht="15">
      <c r="A22" s="20" t="s">
        <v>18</v>
      </c>
      <c r="W22" s="23"/>
    </row>
  </sheetData>
  <sheetProtection/>
  <mergeCells count="3">
    <mergeCell ref="A1:W1"/>
    <mergeCell ref="A2:W2"/>
    <mergeCell ref="S4:W4"/>
  </mergeCells>
  <printOptions/>
  <pageMargins left="1" right="0.25" top="1.5" bottom="1" header="0.5" footer="0.5"/>
  <pageSetup horizontalDpi="600" verticalDpi="600" orientation="portrait" scale="44" r:id="rId1"/>
  <headerFooter alignWithMargins="0">
    <oddHeader>&amp;R&amp;22Attachment PRM-11
Page 1 of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Paul</cp:lastModifiedBy>
  <cp:lastPrinted>2013-04-23T22:43:29Z</cp:lastPrinted>
  <dcterms:created xsi:type="dcterms:W3CDTF">2001-03-07T16:27:51Z</dcterms:created>
  <dcterms:modified xsi:type="dcterms:W3CDTF">2016-07-14T18:53:38Z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{52819019-3440-4DA8-9A14-038FB410552C}</vt:lpwstr>
  </property>
</Properties>
</file>