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age 1" sheetId="1" r:id="rId1"/>
  </sheets>
  <definedNames>
    <definedName name="\P">#REF!</definedName>
    <definedName name="A">#REF!</definedName>
    <definedName name="B">'Page 1'!$A$1:$W$61</definedName>
    <definedName name="C_">#REF!</definedName>
    <definedName name="D">#REF!</definedName>
    <definedName name="E">#REF!</definedName>
    <definedName name="_xlnm.Print_Area" localSheetId="0">'Page 1'!$A$1:$W$61</definedName>
  </definedNames>
  <calcPr fullCalcOnLoad="1" iterate="1" iterateCount="10000" iterateDelta="1E-06"/>
</workbook>
</file>

<file path=xl/sharedStrings.xml><?xml version="1.0" encoding="utf-8"?>
<sst xmlns="http://schemas.openxmlformats.org/spreadsheetml/2006/main" count="175" uniqueCount="56">
  <si>
    <t>Average</t>
  </si>
  <si>
    <t>Fiscal Year</t>
  </si>
  <si>
    <t>Capitalization at Fair Values</t>
  </si>
  <si>
    <t>Debt(D)</t>
  </si>
  <si>
    <t>Preferred(P)</t>
  </si>
  <si>
    <t>Equity(E)</t>
  </si>
  <si>
    <t>Total</t>
  </si>
  <si>
    <t>Capital Structure Ratios</t>
  </si>
  <si>
    <t>Common Stock</t>
  </si>
  <si>
    <t>Issued</t>
  </si>
  <si>
    <t>Treasury</t>
  </si>
  <si>
    <t>Outstanding</t>
  </si>
  <si>
    <t>Capitalization at Carrying Amounts</t>
  </si>
  <si>
    <t>Betas</t>
  </si>
  <si>
    <t>Value Line</t>
  </si>
  <si>
    <t>Hamada</t>
  </si>
  <si>
    <t>Bl</t>
  </si>
  <si>
    <t>=</t>
  </si>
  <si>
    <t>Bu</t>
  </si>
  <si>
    <t>[1+</t>
  </si>
  <si>
    <t>(1 - t )</t>
  </si>
  <si>
    <t>D/E</t>
  </si>
  <si>
    <t>+</t>
  </si>
  <si>
    <t>P/E</t>
  </si>
  <si>
    <t>]</t>
  </si>
  <si>
    <t>(1-0.35)</t>
  </si>
  <si>
    <t>(1 - t)</t>
  </si>
  <si>
    <t>M&amp;M</t>
  </si>
  <si>
    <t>ku</t>
  </si>
  <si>
    <t>ke</t>
  </si>
  <si>
    <t xml:space="preserve"> -        (((</t>
  </si>
  <si>
    <t>-</t>
  </si>
  <si>
    <t>i</t>
  </si>
  <si>
    <t>)</t>
  </si>
  <si>
    <t>1-t</t>
  </si>
  <si>
    <t>D</t>
  </si>
  <si>
    <t>/</t>
  </si>
  <si>
    <t>E</t>
  </si>
  <si>
    <t>d</t>
  </si>
  <si>
    <t>P</t>
  </si>
  <si>
    <t xml:space="preserve"> -         ((</t>
  </si>
  <si>
    <t>+       (((</t>
  </si>
  <si>
    <t>+        ((</t>
  </si>
  <si>
    <t xml:space="preserve"> </t>
  </si>
  <si>
    <t>Financial Risk Adjustment</t>
  </si>
  <si>
    <t xml:space="preserve">New Jersey Resources (NYSE:NJR) </t>
  </si>
  <si>
    <t xml:space="preserve">Northwest Natural Gas (NYSE:NWN) </t>
  </si>
  <si>
    <t xml:space="preserve">Laclede Group (NYSE:LG) </t>
  </si>
  <si>
    <t xml:space="preserve">ATMOS Energy (NYSE:ATO) </t>
  </si>
  <si>
    <t xml:space="preserve">South Jersey Industries (NYSE:SJI) </t>
  </si>
  <si>
    <t xml:space="preserve">WGL Holdings (NYSE:WGL) </t>
  </si>
  <si>
    <t>Southwest Gas (SWX)</t>
  </si>
  <si>
    <t>Market Price</t>
  </si>
  <si>
    <t>(ku</t>
  </si>
  <si>
    <t>Gas Group</t>
  </si>
  <si>
    <t xml:space="preserve">Chesapeake Utilities (NYSE:CPK)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</si>
</sst>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%"/>
    <numFmt numFmtId="166" formatCode="0.00_)"/>
    <numFmt numFmtId="167" formatCode="#,##0.000_);\(#,##0.000\)"/>
    <numFmt numFmtId="168" formatCode="&quot;$&quot;#,##0.000_);\(&quot;$&quot;#,##0.000\)"/>
    <numFmt numFmtId="169" formatCode="#,##0.0000_);\(#,##0.0000\)"/>
    <numFmt numFmtId="170" formatCode="&quot;$&quot;#,##0.0000_);\(&quot;$&quot;#,##0.0000\)"/>
    <numFmt numFmtId="171" formatCode="#,##0.000000_);\(#,##0.000000\)"/>
    <numFmt numFmtId="172" formatCode="#,##0.00000_);\(#,##0.00000\)"/>
    <numFmt numFmtId="173" formatCode="0.0000%"/>
    <numFmt numFmtId="174" formatCode="0.000"/>
    <numFmt numFmtId="175" formatCode="_(&quot;$&quot;* #,##0.000_);_(&quot;$&quot;* \(#,##0.000\);_(&quot;$&quot;* &quot;-&quot;??_);_(@_)"/>
    <numFmt numFmtId="176" formatCode="#,##0.000"/>
    <numFmt numFmtId="177" formatCode="&quot;$&quot;#,##0.00"/>
    <numFmt numFmtId="178" formatCode="0.00000%"/>
    <numFmt numFmtId="179" formatCode="[$-409]dddd\,\ mmmm\ dd\,\ yyyy"/>
    <numFmt numFmtId="180" formatCode="[$-409]h:mm:ss\ AM/PM"/>
    <numFmt numFmtId="181" formatCode="0.0"/>
    <numFmt numFmtId="182" formatCode="_(&quot;$&quot;* #,##0.0_);_(&quot;$&quot;* \(#,##0.0\);_(&quot;$&quot;* &quot;-&quot;??_);_(@_)"/>
    <numFmt numFmtId="183" formatCode="#,##0.0_);\(#,##0.0\)"/>
    <numFmt numFmtId="184" formatCode="#,##0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Arial MT"/>
      <family val="0"/>
    </font>
    <font>
      <sz val="10"/>
      <name val="Arial"/>
      <family val="0"/>
    </font>
    <font>
      <sz val="12"/>
      <color indexed="8"/>
      <name val="Arial MT"/>
      <family val="0"/>
    </font>
    <font>
      <u val="single"/>
      <sz val="12"/>
      <color indexed="8"/>
      <name val="Arial MT"/>
      <family val="0"/>
    </font>
    <font>
      <u val="double"/>
      <sz val="12"/>
      <color indexed="8"/>
      <name val="Arial MT"/>
      <family val="0"/>
    </font>
    <font>
      <sz val="8"/>
      <name val="Arial MT"/>
      <family val="0"/>
    </font>
    <font>
      <u val="singleAccounting"/>
      <sz val="12"/>
      <name val="Arial MT"/>
      <family val="0"/>
    </font>
    <font>
      <u val="singleAccounting"/>
      <sz val="12"/>
      <color indexed="8"/>
      <name val="Arial MT"/>
      <family val="0"/>
    </font>
    <font>
      <b/>
      <u val="single"/>
      <sz val="12"/>
      <color indexed="8"/>
      <name val="Arial MT"/>
      <family val="0"/>
    </font>
    <font>
      <sz val="12"/>
      <name val="Arial"/>
      <family val="2"/>
    </font>
    <font>
      <b/>
      <sz val="12"/>
      <color indexed="8"/>
      <name val="Arial M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0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164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0" fontId="2" fillId="0" borderId="0" xfId="0" applyNumberFormat="1" applyFont="1" applyAlignment="1" applyProtection="1">
      <alignment horizontal="left"/>
      <protection/>
    </xf>
    <xf numFmtId="10" fontId="3" fillId="0" borderId="0" xfId="0" applyNumberFormat="1" applyFont="1" applyAlignment="1" applyProtection="1">
      <alignment horizontal="left"/>
      <protection/>
    </xf>
    <xf numFmtId="10" fontId="3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 horizontal="left"/>
      <protection/>
    </xf>
    <xf numFmtId="10" fontId="4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left"/>
      <protection/>
    </xf>
    <xf numFmtId="168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center"/>
      <protection/>
    </xf>
    <xf numFmtId="16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0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6" fillId="0" borderId="0" xfId="0" applyFont="1" applyAlignment="1" quotePrefix="1">
      <alignment horizontal="center" wrapText="1"/>
    </xf>
    <xf numFmtId="0" fontId="7" fillId="0" borderId="0" xfId="0" applyNumberFormat="1" applyFont="1" applyAlignment="1" quotePrefix="1">
      <alignment horizontal="center" wrapText="1"/>
    </xf>
    <xf numFmtId="176" fontId="2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44" fontId="0" fillId="0" borderId="0" xfId="44" applyNumberFormat="1" applyFont="1" applyAlignment="1">
      <alignment/>
    </xf>
    <xf numFmtId="10" fontId="0" fillId="0" borderId="0" xfId="0" applyNumberFormat="1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 quotePrefix="1">
      <alignment horizontal="center" wrapText="1"/>
      <protection/>
    </xf>
    <xf numFmtId="0" fontId="2" fillId="0" borderId="0" xfId="0" applyFont="1" applyAlignment="1" applyProtection="1" quotePrefix="1">
      <alignment horizontal="center"/>
      <protection/>
    </xf>
    <xf numFmtId="39" fontId="10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44" fontId="0" fillId="0" borderId="0" xfId="44" applyNumberFormat="1" applyFont="1" applyAlignment="1">
      <alignment/>
    </xf>
    <xf numFmtId="0" fontId="8" fillId="0" borderId="0" xfId="0" applyFont="1" applyAlignment="1" applyProtection="1" quotePrefix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I124"/>
  <sheetViews>
    <sheetView tabSelected="1" defaultGridColor="0" zoomScale="85" zoomScaleNormal="85" colorId="22" workbookViewId="0" topLeftCell="A1">
      <selection activeCell="A1" sqref="A1:W1"/>
    </sheetView>
  </sheetViews>
  <sheetFormatPr defaultColWidth="9.77734375" defaultRowHeight="15"/>
  <cols>
    <col min="1" max="1" width="10.77734375" style="0" customWidth="1"/>
    <col min="2" max="3" width="9.77734375" style="0" customWidth="1"/>
    <col min="4" max="12" width="13.6640625" style="0" customWidth="1"/>
    <col min="13" max="13" width="2.6640625" style="0" customWidth="1"/>
    <col min="14" max="14" width="13.6640625" style="0" customWidth="1"/>
    <col min="15" max="15" width="2.6640625" style="0" customWidth="1"/>
    <col min="16" max="16" width="13.6640625" style="0" customWidth="1"/>
    <col min="17" max="17" width="1.5625" style="0" bestFit="1" customWidth="1"/>
    <col min="18" max="18" width="6.10546875" style="0" bestFit="1" customWidth="1"/>
    <col min="19" max="19" width="1.5625" style="0" bestFit="1" customWidth="1"/>
    <col min="20" max="20" width="6.99609375" style="0" bestFit="1" customWidth="1"/>
    <col min="21" max="21" width="1.5625" style="0" bestFit="1" customWidth="1"/>
    <col min="22" max="22" width="7.10546875" style="0" bestFit="1" customWidth="1"/>
    <col min="23" max="23" width="10.88671875" style="0" bestFit="1" customWidth="1"/>
  </cols>
  <sheetData>
    <row r="1" spans="1:243" ht="15" customHeight="1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5">
      <c r="A2" s="57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60" customHeight="1">
      <c r="A4" s="4"/>
      <c r="B4" s="4"/>
      <c r="C4" s="4"/>
      <c r="D4" s="39" t="s">
        <v>48</v>
      </c>
      <c r="E4" s="39" t="s">
        <v>55</v>
      </c>
      <c r="F4" s="40" t="s">
        <v>47</v>
      </c>
      <c r="G4" s="39" t="s">
        <v>45</v>
      </c>
      <c r="H4" s="39" t="s">
        <v>46</v>
      </c>
      <c r="I4" s="39" t="s">
        <v>49</v>
      </c>
      <c r="J4" s="39" t="s">
        <v>51</v>
      </c>
      <c r="K4" s="39" t="s">
        <v>50</v>
      </c>
      <c r="L4" s="39"/>
      <c r="M4" s="39"/>
      <c r="N4" s="39"/>
      <c r="O4" s="49"/>
      <c r="P4" s="39"/>
      <c r="Q4" s="4"/>
      <c r="R4" s="4"/>
      <c r="S4" s="4"/>
      <c r="T4" s="4"/>
      <c r="U4" s="4"/>
      <c r="V4" s="4"/>
      <c r="W4" s="4" t="s">
        <v>0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1"/>
      <c r="IG4" s="1"/>
      <c r="IH4" s="1"/>
      <c r="II4" s="1"/>
    </row>
    <row r="5" spans="1:243" ht="15">
      <c r="A5" s="37" t="s">
        <v>1</v>
      </c>
      <c r="B5" s="3"/>
      <c r="C5" s="3"/>
      <c r="D5" s="10">
        <v>42277</v>
      </c>
      <c r="E5" s="10">
        <v>42369</v>
      </c>
      <c r="F5" s="10">
        <v>42277</v>
      </c>
      <c r="G5" s="10">
        <v>42277</v>
      </c>
      <c r="H5" s="10">
        <v>42369</v>
      </c>
      <c r="I5" s="10">
        <v>42369</v>
      </c>
      <c r="J5" s="10">
        <v>42369</v>
      </c>
      <c r="K5" s="10">
        <v>42277</v>
      </c>
      <c r="L5" s="10"/>
      <c r="M5" s="10"/>
      <c r="N5" s="10"/>
      <c r="O5" s="48"/>
      <c r="P5" s="10"/>
      <c r="Q5" s="3"/>
      <c r="R5" s="10"/>
      <c r="S5" s="3"/>
      <c r="T5" s="10"/>
      <c r="U5" s="3"/>
      <c r="V5" s="1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1"/>
      <c r="IG5" s="1"/>
      <c r="IH5" s="1"/>
      <c r="II5" s="1"/>
    </row>
    <row r="6" spans="1:24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1"/>
      <c r="IG6" s="1"/>
      <c r="IH6" s="1"/>
      <c r="II6" s="1"/>
    </row>
    <row r="7" spans="1:243" ht="15">
      <c r="A7" s="37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5">
      <c r="A8" s="11"/>
      <c r="B8" s="11" t="s">
        <v>3</v>
      </c>
      <c r="C8" s="8"/>
      <c r="D8" s="8">
        <v>2669323</v>
      </c>
      <c r="E8" s="8">
        <v>165100</v>
      </c>
      <c r="F8" s="43">
        <v>1944200</v>
      </c>
      <c r="G8" s="8">
        <f>584240+233079</f>
        <v>817319</v>
      </c>
      <c r="H8" s="8">
        <v>667168</v>
      </c>
      <c r="I8" s="8">
        <v>1079000</v>
      </c>
      <c r="J8" s="8">
        <v>1645684</v>
      </c>
      <c r="K8" s="8">
        <v>1057900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f>AVERAGE(D8:V8)</f>
        <v>1255711.75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ht="15">
      <c r="A9" s="11"/>
      <c r="B9" s="11" t="s">
        <v>4</v>
      </c>
      <c r="C9" s="8"/>
      <c r="D9" s="8">
        <v>0</v>
      </c>
      <c r="E9" s="8">
        <v>0</v>
      </c>
      <c r="F9" s="43">
        <v>0</v>
      </c>
      <c r="G9" s="8">
        <v>0</v>
      </c>
      <c r="H9" s="8">
        <v>0</v>
      </c>
      <c r="I9" s="8">
        <v>0</v>
      </c>
      <c r="J9" s="8">
        <v>0</v>
      </c>
      <c r="K9" s="8">
        <f>K26</f>
        <v>28173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f>AVERAGE(D9:V9)</f>
        <v>3521.625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ht="15">
      <c r="A10" s="12"/>
      <c r="B10" s="11" t="s">
        <v>5</v>
      </c>
      <c r="C10" s="13"/>
      <c r="D10" s="13">
        <f aca="true" t="shared" si="0" ref="D10:K10">D21*D22</f>
        <v>5904037.63124</v>
      </c>
      <c r="E10" s="13">
        <f t="shared" si="0"/>
        <v>866609.89825</v>
      </c>
      <c r="F10" s="13">
        <f t="shared" si="0"/>
        <v>2363058.2043600003</v>
      </c>
      <c r="G10" s="13">
        <f t="shared" si="0"/>
        <v>2484279.0772800003</v>
      </c>
      <c r="H10" s="13">
        <f t="shared" si="0"/>
        <v>1388080.47</v>
      </c>
      <c r="I10" s="13">
        <f t="shared" si="0"/>
        <v>1669111.42944</v>
      </c>
      <c r="J10" s="13">
        <f t="shared" si="0"/>
        <v>2613347.0369999995</v>
      </c>
      <c r="K10" s="13">
        <f t="shared" si="0"/>
        <v>2867851.93754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>
        <f>AVERAGE(D10:V10)</f>
        <v>2519546.96063875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</row>
    <row r="11" spans="1:243" ht="15">
      <c r="A11" s="14"/>
      <c r="B11" s="11" t="s">
        <v>6</v>
      </c>
      <c r="C11" s="15"/>
      <c r="D11" s="15">
        <f aca="true" t="shared" si="1" ref="D11:K11">SUM(D8:D10)</f>
        <v>8573360.63124</v>
      </c>
      <c r="E11" s="15">
        <f t="shared" si="1"/>
        <v>1031709.89825</v>
      </c>
      <c r="F11" s="15">
        <f t="shared" si="1"/>
        <v>4307258.204360001</v>
      </c>
      <c r="G11" s="15">
        <f t="shared" si="1"/>
        <v>3301598.0772800003</v>
      </c>
      <c r="H11" s="15">
        <f t="shared" si="1"/>
        <v>2055248.47</v>
      </c>
      <c r="I11" s="15">
        <f t="shared" si="1"/>
        <v>2748111.42944</v>
      </c>
      <c r="J11" s="15">
        <f t="shared" si="1"/>
        <v>4259031.037</v>
      </c>
      <c r="K11" s="15">
        <f t="shared" si="1"/>
        <v>3953924.93754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f>AVERAGE(D11:V11)</f>
        <v>3778780.33563875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15">
      <c r="A12" s="37" t="s">
        <v>7</v>
      </c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5">
      <c r="A13" s="18"/>
      <c r="B13" s="18" t="s">
        <v>3</v>
      </c>
      <c r="C13" s="5"/>
      <c r="D13" s="5">
        <f aca="true" t="shared" si="2" ref="D13:J13">ROUND(D8/D11,4)</f>
        <v>0.3114</v>
      </c>
      <c r="E13" s="5">
        <f t="shared" si="2"/>
        <v>0.16</v>
      </c>
      <c r="F13" s="5">
        <f t="shared" si="2"/>
        <v>0.4514</v>
      </c>
      <c r="G13" s="5">
        <f t="shared" si="2"/>
        <v>0.2476</v>
      </c>
      <c r="H13" s="5">
        <f t="shared" si="2"/>
        <v>0.3246</v>
      </c>
      <c r="I13" s="5">
        <f t="shared" si="2"/>
        <v>0.3926</v>
      </c>
      <c r="J13" s="5">
        <f t="shared" si="2"/>
        <v>0.3864</v>
      </c>
      <c r="K13" s="5">
        <f>ROUND(K8/K11,5)</f>
        <v>0.26756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f>ROUND(AVERAGE(D13:V13),4)</f>
        <v>0.3177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5">
      <c r="A14" s="18"/>
      <c r="B14" s="18" t="s">
        <v>4</v>
      </c>
      <c r="C14" s="5"/>
      <c r="D14" s="5">
        <f aca="true" t="shared" si="3" ref="D14:J14">ROUND(D9/D11,4)</f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>ROUND(K9/K11,5)</f>
        <v>0.00713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f>ROUND(AVERAGE(D14:V14),4)</f>
        <v>0.0009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5">
      <c r="A15" s="19"/>
      <c r="B15" s="18" t="s">
        <v>5</v>
      </c>
      <c r="C15" s="20"/>
      <c r="D15" s="20">
        <f aca="true" t="shared" si="4" ref="D15:K15">ROUND(D10/D11,4)</f>
        <v>0.6886</v>
      </c>
      <c r="E15" s="20">
        <f t="shared" si="4"/>
        <v>0.84</v>
      </c>
      <c r="F15" s="20">
        <f t="shared" si="4"/>
        <v>0.5486</v>
      </c>
      <c r="G15" s="20">
        <f t="shared" si="4"/>
        <v>0.7524</v>
      </c>
      <c r="H15" s="20">
        <f t="shared" si="4"/>
        <v>0.6754</v>
      </c>
      <c r="I15" s="20">
        <f t="shared" si="4"/>
        <v>0.6074</v>
      </c>
      <c r="J15" s="20">
        <f t="shared" si="4"/>
        <v>0.6136</v>
      </c>
      <c r="K15" s="20">
        <f t="shared" si="4"/>
        <v>0.7253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f>ROUND(AVERAGE(D15:V15),4)</f>
        <v>0.6814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5">
      <c r="A16" s="21"/>
      <c r="B16" s="18" t="s">
        <v>6</v>
      </c>
      <c r="C16" s="22"/>
      <c r="D16" s="22">
        <f aca="true" t="shared" si="5" ref="D16:K16">SUM(D13:D15)</f>
        <v>1</v>
      </c>
      <c r="E16" s="22">
        <f t="shared" si="5"/>
        <v>1</v>
      </c>
      <c r="F16" s="22">
        <f t="shared" si="5"/>
        <v>1</v>
      </c>
      <c r="G16" s="22">
        <f t="shared" si="5"/>
        <v>1</v>
      </c>
      <c r="H16" s="22">
        <f t="shared" si="5"/>
        <v>1</v>
      </c>
      <c r="I16" s="22">
        <f t="shared" si="5"/>
        <v>1</v>
      </c>
      <c r="J16" s="22">
        <f t="shared" si="5"/>
        <v>1</v>
      </c>
      <c r="K16" s="22">
        <f t="shared" si="5"/>
        <v>0.9999899999999999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>
        <f>SUM(W13:W15)</f>
        <v>1</v>
      </c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</row>
    <row r="17" spans="1:243" ht="15">
      <c r="A17" s="17"/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5">
      <c r="A18" s="16" t="s">
        <v>8</v>
      </c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5">
      <c r="A19" s="23"/>
      <c r="B19" s="23" t="s">
        <v>9</v>
      </c>
      <c r="C19" s="24"/>
      <c r="D19" s="47">
        <v>101478.818</v>
      </c>
      <c r="E19" s="47">
        <v>15270.659</v>
      </c>
      <c r="F19" s="41">
        <v>43335.012</v>
      </c>
      <c r="G19" s="41">
        <v>85531.423</v>
      </c>
      <c r="H19" s="47">
        <v>27427</v>
      </c>
      <c r="I19" s="47">
        <v>70965.622</v>
      </c>
      <c r="J19" s="47">
        <v>47377.575</v>
      </c>
      <c r="K19" s="47">
        <v>49728.662</v>
      </c>
      <c r="L19" s="47"/>
      <c r="M19" s="47"/>
      <c r="N19" s="47"/>
      <c r="O19" s="47"/>
      <c r="P19" s="47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15">
      <c r="A20" s="23"/>
      <c r="B20" s="23" t="s">
        <v>10</v>
      </c>
      <c r="C20" s="24"/>
      <c r="D20" s="47">
        <v>0</v>
      </c>
      <c r="E20" s="47">
        <v>0</v>
      </c>
      <c r="F20" s="41">
        <v>0</v>
      </c>
      <c r="G20" s="47">
        <v>2804.847</v>
      </c>
      <c r="H20" s="47">
        <v>0</v>
      </c>
      <c r="I20" s="47">
        <v>0</v>
      </c>
      <c r="J20" s="47">
        <v>0</v>
      </c>
      <c r="K20" s="47">
        <v>0</v>
      </c>
      <c r="L20" s="47"/>
      <c r="M20" s="47"/>
      <c r="N20" s="47"/>
      <c r="O20" s="47"/>
      <c r="P20" s="47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15">
      <c r="A21" s="23"/>
      <c r="B21" s="23" t="s">
        <v>11</v>
      </c>
      <c r="C21" s="24"/>
      <c r="D21" s="47">
        <f aca="true" t="shared" si="6" ref="D21:K21">D19-D20</f>
        <v>101478.818</v>
      </c>
      <c r="E21" s="47">
        <f t="shared" si="6"/>
        <v>15270.659</v>
      </c>
      <c r="F21" s="41">
        <f t="shared" si="6"/>
        <v>43335.012</v>
      </c>
      <c r="G21" s="41">
        <f t="shared" si="6"/>
        <v>82726.576</v>
      </c>
      <c r="H21" s="41">
        <f t="shared" si="6"/>
        <v>27427</v>
      </c>
      <c r="I21" s="47">
        <f t="shared" si="6"/>
        <v>70965.622</v>
      </c>
      <c r="J21" s="47">
        <f t="shared" si="6"/>
        <v>47377.575</v>
      </c>
      <c r="K21" s="47">
        <f t="shared" si="6"/>
        <v>49728.662</v>
      </c>
      <c r="L21" s="47"/>
      <c r="M21" s="41"/>
      <c r="N21" s="47"/>
      <c r="O21" s="47"/>
      <c r="P21" s="47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15">
      <c r="A22" s="25"/>
      <c r="B22" s="25" t="s">
        <v>52</v>
      </c>
      <c r="C22" s="26"/>
      <c r="D22" s="54">
        <v>58.18</v>
      </c>
      <c r="E22" s="45">
        <v>56.75</v>
      </c>
      <c r="F22" s="54">
        <v>54.53</v>
      </c>
      <c r="G22" s="54">
        <v>30.03</v>
      </c>
      <c r="H22" s="45">
        <v>50.61</v>
      </c>
      <c r="I22" s="45">
        <v>23.52</v>
      </c>
      <c r="J22" s="45">
        <v>55.16</v>
      </c>
      <c r="K22" s="54">
        <v>57.67</v>
      </c>
      <c r="L22" s="54"/>
      <c r="M22" s="45"/>
      <c r="N22" s="45"/>
      <c r="O22" s="45"/>
      <c r="P22" s="45"/>
      <c r="Q22" s="26"/>
      <c r="R22" s="27"/>
      <c r="S22" s="26"/>
      <c r="T22" s="27"/>
      <c r="U22" s="26"/>
      <c r="V22" s="27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</row>
    <row r="23" spans="1:243" ht="15">
      <c r="A23" s="17"/>
      <c r="B23" s="1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ht="15.75">
      <c r="A24" s="16" t="s">
        <v>12</v>
      </c>
      <c r="B24" s="1"/>
      <c r="C24" s="1"/>
      <c r="D24" s="51"/>
      <c r="E24" s="51"/>
      <c r="F24" s="51"/>
      <c r="G24" s="51"/>
      <c r="H24" s="51">
        <f>H27/H21</f>
        <v>28.474568855507346</v>
      </c>
      <c r="I24" s="51"/>
      <c r="J24" s="51">
        <f>J27/J21</f>
        <v>33.65322095949402</v>
      </c>
      <c r="K24" s="51">
        <f>K27/K21</f>
        <v>25.000612322929584</v>
      </c>
      <c r="L24" s="51"/>
      <c r="M24" s="6"/>
      <c r="N24" s="6"/>
      <c r="O24" s="1"/>
      <c r="P24" s="6"/>
      <c r="Q24" s="1"/>
      <c r="R24" s="1"/>
      <c r="S24" s="1"/>
      <c r="T24" s="24"/>
      <c r="U24" s="1"/>
      <c r="V24" s="2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43" ht="15">
      <c r="A25" s="11"/>
      <c r="B25" s="11" t="s">
        <v>3</v>
      </c>
      <c r="C25" s="8"/>
      <c r="D25" s="8">
        <v>2460000</v>
      </c>
      <c r="E25" s="8">
        <v>153700</v>
      </c>
      <c r="F25" s="43">
        <v>1851500</v>
      </c>
      <c r="G25" s="8">
        <f>582845+225000</f>
        <v>807845</v>
      </c>
      <c r="H25" s="8">
        <v>601700</v>
      </c>
      <c r="I25" s="8">
        <v>1035800</v>
      </c>
      <c r="J25" s="8">
        <v>1581454</v>
      </c>
      <c r="K25" s="8">
        <v>944200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f>AVERAGE(D25:V25)</f>
        <v>1179524.875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</row>
    <row r="26" spans="1:243" ht="15">
      <c r="A26" s="11"/>
      <c r="B26" s="11" t="s">
        <v>4</v>
      </c>
      <c r="C26" s="8"/>
      <c r="D26" s="8">
        <v>0</v>
      </c>
      <c r="E26" s="8">
        <v>0</v>
      </c>
      <c r="F26" s="43">
        <v>0</v>
      </c>
      <c r="G26" s="8">
        <v>0</v>
      </c>
      <c r="H26" s="8">
        <v>0</v>
      </c>
      <c r="I26" s="8">
        <v>0</v>
      </c>
      <c r="J26" s="8">
        <v>0</v>
      </c>
      <c r="K26" s="8">
        <v>28173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f>AVERAGE(D26:V26)</f>
        <v>3521.625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</row>
    <row r="27" spans="1:243" ht="17.25">
      <c r="A27" s="12"/>
      <c r="B27" s="11" t="s">
        <v>5</v>
      </c>
      <c r="C27" s="13"/>
      <c r="D27" s="13">
        <v>3194797</v>
      </c>
      <c r="E27" s="13">
        <v>358138</v>
      </c>
      <c r="F27" s="44">
        <v>1573600</v>
      </c>
      <c r="G27" s="13">
        <v>1106956</v>
      </c>
      <c r="H27" s="13">
        <v>780972</v>
      </c>
      <c r="I27" s="13">
        <v>1037539</v>
      </c>
      <c r="J27" s="13">
        <v>1594408</v>
      </c>
      <c r="K27" s="13">
        <v>1243247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>
        <f>AVERAGE(D27:V27)</f>
        <v>1361207.125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</row>
    <row r="28" spans="1:243" ht="15">
      <c r="A28" s="14"/>
      <c r="B28" s="11" t="s">
        <v>6</v>
      </c>
      <c r="C28" s="15"/>
      <c r="D28" s="15">
        <f aca="true" t="shared" si="7" ref="D28:K28">SUM(D25:D27)</f>
        <v>5654797</v>
      </c>
      <c r="E28" s="15">
        <f t="shared" si="7"/>
        <v>511838</v>
      </c>
      <c r="F28" s="15">
        <f t="shared" si="7"/>
        <v>3425100</v>
      </c>
      <c r="G28" s="15">
        <f t="shared" si="7"/>
        <v>1914801</v>
      </c>
      <c r="H28" s="15">
        <f t="shared" si="7"/>
        <v>1382672</v>
      </c>
      <c r="I28" s="15">
        <f t="shared" si="7"/>
        <v>2073339</v>
      </c>
      <c r="J28" s="15">
        <f t="shared" si="7"/>
        <v>3175862</v>
      </c>
      <c r="K28" s="15">
        <f t="shared" si="7"/>
        <v>2215620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>
        <f>AVERAGE(D28:V28)</f>
        <v>2544253.625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243" ht="15">
      <c r="A29" s="1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ht="15">
      <c r="A30" s="37" t="s">
        <v>7</v>
      </c>
      <c r="B30" s="1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ht="15">
      <c r="A31" s="18"/>
      <c r="B31" s="18" t="s">
        <v>3</v>
      </c>
      <c r="C31" s="5"/>
      <c r="D31" s="5">
        <f aca="true" t="shared" si="8" ref="D31:K31">ROUND(D25/D28,4)</f>
        <v>0.435</v>
      </c>
      <c r="E31" s="5">
        <f t="shared" si="8"/>
        <v>0.3003</v>
      </c>
      <c r="F31" s="5">
        <f t="shared" si="8"/>
        <v>0.5406</v>
      </c>
      <c r="G31" s="5">
        <f t="shared" si="8"/>
        <v>0.4219</v>
      </c>
      <c r="H31" s="5">
        <f t="shared" si="8"/>
        <v>0.4352</v>
      </c>
      <c r="I31" s="5">
        <f t="shared" si="8"/>
        <v>0.4996</v>
      </c>
      <c r="J31" s="5">
        <f t="shared" si="8"/>
        <v>0.498</v>
      </c>
      <c r="K31" s="5">
        <f t="shared" si="8"/>
        <v>0.4262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f>ROUND(AVERAGE(D31:V31),6)</f>
        <v>0.4446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ht="15">
      <c r="A32" s="18"/>
      <c r="B32" s="18" t="s">
        <v>4</v>
      </c>
      <c r="C32" s="5"/>
      <c r="D32" s="5">
        <f aca="true" t="shared" si="9" ref="D32:K32">ROUND(D26/D28,4)</f>
        <v>0</v>
      </c>
      <c r="E32" s="5">
        <f t="shared" si="9"/>
        <v>0</v>
      </c>
      <c r="F32" s="5">
        <f t="shared" si="9"/>
        <v>0</v>
      </c>
      <c r="G32" s="5">
        <f t="shared" si="9"/>
        <v>0</v>
      </c>
      <c r="H32" s="5">
        <f t="shared" si="9"/>
        <v>0</v>
      </c>
      <c r="I32" s="5">
        <f t="shared" si="9"/>
        <v>0</v>
      </c>
      <c r="J32" s="5">
        <f t="shared" si="9"/>
        <v>0</v>
      </c>
      <c r="K32" s="5">
        <f t="shared" si="9"/>
        <v>0.0127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f>ROUND(AVERAGE(D32:V32),6)</f>
        <v>0.001588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15">
      <c r="A33" s="19"/>
      <c r="B33" s="18" t="s">
        <v>5</v>
      </c>
      <c r="C33" s="20"/>
      <c r="D33" s="20">
        <f aca="true" t="shared" si="10" ref="D33:K33">ROUND(D27/D28,4)</f>
        <v>0.565</v>
      </c>
      <c r="E33" s="20">
        <f t="shared" si="10"/>
        <v>0.6997</v>
      </c>
      <c r="F33" s="20">
        <f t="shared" si="10"/>
        <v>0.4594</v>
      </c>
      <c r="G33" s="20">
        <f t="shared" si="10"/>
        <v>0.5781</v>
      </c>
      <c r="H33" s="20">
        <f t="shared" si="10"/>
        <v>0.5648</v>
      </c>
      <c r="I33" s="20">
        <f t="shared" si="10"/>
        <v>0.5004</v>
      </c>
      <c r="J33" s="20">
        <f t="shared" si="10"/>
        <v>0.502</v>
      </c>
      <c r="K33" s="20">
        <f t="shared" si="10"/>
        <v>0.5611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f>ROUND(AVERAGE(D33:V33),6)</f>
        <v>0.553813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5">
      <c r="A34" s="21"/>
      <c r="B34" s="18" t="s">
        <v>6</v>
      </c>
      <c r="C34" s="22"/>
      <c r="D34" s="22">
        <f aca="true" t="shared" si="11" ref="D34:K34">SUM(D31:D33)</f>
        <v>1</v>
      </c>
      <c r="E34" s="22">
        <f t="shared" si="11"/>
        <v>1</v>
      </c>
      <c r="F34" s="22">
        <f t="shared" si="11"/>
        <v>1</v>
      </c>
      <c r="G34" s="22">
        <f t="shared" si="11"/>
        <v>1</v>
      </c>
      <c r="H34" s="22">
        <f t="shared" si="11"/>
        <v>1</v>
      </c>
      <c r="I34" s="22">
        <f t="shared" si="11"/>
        <v>1</v>
      </c>
      <c r="J34" s="22">
        <f t="shared" si="11"/>
        <v>1</v>
      </c>
      <c r="K34" s="22">
        <f t="shared" si="11"/>
        <v>1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>
        <f>SUM(W31:W33)</f>
        <v>1.000001</v>
      </c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</row>
    <row r="35" spans="1:243" ht="15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43" ht="15">
      <c r="A36" s="38" t="s">
        <v>13</v>
      </c>
      <c r="B36" s="6" t="s">
        <v>14</v>
      </c>
      <c r="C36" s="6"/>
      <c r="D36" s="52">
        <v>0.8</v>
      </c>
      <c r="E36" s="52">
        <v>0.65</v>
      </c>
      <c r="F36" s="52">
        <v>0.7</v>
      </c>
      <c r="G36" s="52">
        <v>0.8</v>
      </c>
      <c r="H36" s="52">
        <v>0.65</v>
      </c>
      <c r="I36" s="52">
        <v>0.85</v>
      </c>
      <c r="J36" s="52">
        <v>0.8</v>
      </c>
      <c r="K36" s="53">
        <v>0.8</v>
      </c>
      <c r="L36" s="53"/>
      <c r="M36" s="42"/>
      <c r="N36" s="42"/>
      <c r="O36" s="29"/>
      <c r="P36" s="42"/>
      <c r="Q36" s="29"/>
      <c r="R36" s="28"/>
      <c r="S36" s="29"/>
      <c r="T36" s="28"/>
      <c r="U36" s="29" t="s">
        <v>43</v>
      </c>
      <c r="V36" s="28"/>
      <c r="W36" s="29">
        <f>ROUND(AVERAGE(D36:V36),2)</f>
        <v>0.76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</row>
    <row r="38" spans="1:243" ht="15">
      <c r="A38" s="17" t="s">
        <v>15</v>
      </c>
      <c r="B38" s="3" t="s">
        <v>16</v>
      </c>
      <c r="C38" s="3" t="s">
        <v>17</v>
      </c>
      <c r="D38" s="3" t="s">
        <v>18</v>
      </c>
      <c r="E38" s="3" t="s">
        <v>19</v>
      </c>
      <c r="F38" s="3" t="s">
        <v>20</v>
      </c>
      <c r="G38" s="3" t="s">
        <v>21</v>
      </c>
      <c r="H38" s="3" t="s">
        <v>22</v>
      </c>
      <c r="I38" s="3" t="s">
        <v>23</v>
      </c>
      <c r="J38" s="1" t="s">
        <v>24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43" ht="15">
      <c r="A39" s="1"/>
      <c r="B39" s="29">
        <f>W36</f>
        <v>0.76</v>
      </c>
      <c r="C39" s="3" t="s">
        <v>17</v>
      </c>
      <c r="D39" s="3" t="s">
        <v>18</v>
      </c>
      <c r="E39" s="3" t="s">
        <v>19</v>
      </c>
      <c r="F39" s="3" t="s">
        <v>25</v>
      </c>
      <c r="G39" s="30">
        <f>ROUND(+W13/W15,4)</f>
        <v>0.4662</v>
      </c>
      <c r="H39" s="3" t="s">
        <v>22</v>
      </c>
      <c r="I39" s="30">
        <f>ROUND(+W14/W15,4)</f>
        <v>0.0013</v>
      </c>
      <c r="J39" s="1" t="s">
        <v>24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1:243" ht="15">
      <c r="A40" s="1"/>
      <c r="B40" s="29">
        <f>B39</f>
        <v>0.76</v>
      </c>
      <c r="C40" s="3" t="s">
        <v>17</v>
      </c>
      <c r="D40" s="3" t="s">
        <v>18</v>
      </c>
      <c r="E40" s="3" t="s">
        <v>19</v>
      </c>
      <c r="F40" s="3">
        <f>(1-0.35)</f>
        <v>0.6499999999999999</v>
      </c>
      <c r="G40" s="30">
        <f>ROUND(+W13/W15,4)</f>
        <v>0.4662</v>
      </c>
      <c r="H40" s="3" t="s">
        <v>22</v>
      </c>
      <c r="I40" s="30">
        <f>ROUND(+W14/W15,4)</f>
        <v>0.0013</v>
      </c>
      <c r="J40" s="1" t="s">
        <v>24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</row>
    <row r="41" spans="1:243" ht="15">
      <c r="A41" s="1"/>
      <c r="B41" s="29">
        <f>B40</f>
        <v>0.76</v>
      </c>
      <c r="C41" s="3" t="s">
        <v>17</v>
      </c>
      <c r="D41" s="3" t="s">
        <v>18</v>
      </c>
      <c r="E41" s="30">
        <f>ROUND(1+(F40*G40)+I40,4)</f>
        <v>1.3043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43" ht="15">
      <c r="A42" s="1"/>
      <c r="B42" s="29">
        <f>ROUND((B41/E41),2)</f>
        <v>0.58</v>
      </c>
      <c r="C42" s="3" t="s">
        <v>17</v>
      </c>
      <c r="D42" s="3" t="s">
        <v>18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4" spans="1:243" ht="15">
      <c r="A44" s="17" t="s">
        <v>15</v>
      </c>
      <c r="B44" s="3" t="s">
        <v>16</v>
      </c>
      <c r="C44" s="3" t="s">
        <v>17</v>
      </c>
      <c r="D44" s="29">
        <f>B42</f>
        <v>0.58</v>
      </c>
      <c r="E44" s="3" t="s">
        <v>19</v>
      </c>
      <c r="F44" s="3" t="s">
        <v>26</v>
      </c>
      <c r="G44" s="3" t="s">
        <v>21</v>
      </c>
      <c r="H44" s="3" t="s">
        <v>22</v>
      </c>
      <c r="I44" s="3" t="s">
        <v>23</v>
      </c>
      <c r="J44" s="1" t="s">
        <v>24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</row>
    <row r="45" spans="1:243" ht="15">
      <c r="A45" s="1"/>
      <c r="B45" s="3" t="s">
        <v>16</v>
      </c>
      <c r="C45" s="3" t="s">
        <v>17</v>
      </c>
      <c r="D45" s="29">
        <f>B42</f>
        <v>0.58</v>
      </c>
      <c r="E45" s="3" t="s">
        <v>19</v>
      </c>
      <c r="F45" s="3">
        <f>F40</f>
        <v>0.6499999999999999</v>
      </c>
      <c r="G45" s="30">
        <f>ROUND(+W31/W33,4)</f>
        <v>0.8028</v>
      </c>
      <c r="H45" s="3" t="s">
        <v>22</v>
      </c>
      <c r="I45" s="30">
        <f>ROUND(+W32/W33,4)</f>
        <v>0.0029</v>
      </c>
      <c r="J45" s="1" t="s">
        <v>24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</row>
    <row r="46" spans="1:243" ht="15">
      <c r="A46" s="1"/>
      <c r="B46" s="3" t="s">
        <v>16</v>
      </c>
      <c r="C46" s="3" t="s">
        <v>17</v>
      </c>
      <c r="D46" s="29">
        <f>B42</f>
        <v>0.58</v>
      </c>
      <c r="E46" s="30">
        <f>ROUND(1+(F45*G45)+I45,4)</f>
        <v>1.5247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</row>
    <row r="47" spans="1:243" ht="15">
      <c r="A47" s="1"/>
      <c r="B47" s="3" t="s">
        <v>16</v>
      </c>
      <c r="C47" s="3" t="s">
        <v>17</v>
      </c>
      <c r="D47" s="29">
        <f>ROUND(+D46*E46,2)</f>
        <v>0.88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</row>
    <row r="50" spans="1:243" ht="15">
      <c r="A50" s="17" t="s">
        <v>27</v>
      </c>
      <c r="B50" s="3" t="s">
        <v>28</v>
      </c>
      <c r="C50" s="3" t="s">
        <v>17</v>
      </c>
      <c r="D50" s="3" t="s">
        <v>29</v>
      </c>
      <c r="E50" s="31" t="s">
        <v>30</v>
      </c>
      <c r="F50" s="3" t="s">
        <v>28</v>
      </c>
      <c r="G50" s="3" t="s">
        <v>31</v>
      </c>
      <c r="H50" s="3" t="s">
        <v>32</v>
      </c>
      <c r="I50" s="1" t="s">
        <v>33</v>
      </c>
      <c r="J50" s="3" t="s">
        <v>34</v>
      </c>
      <c r="K50" s="1" t="s">
        <v>33</v>
      </c>
      <c r="L50" s="3" t="s">
        <v>35</v>
      </c>
      <c r="M50" s="3" t="s">
        <v>36</v>
      </c>
      <c r="N50" s="3" t="s">
        <v>37</v>
      </c>
      <c r="O50" s="50" t="s">
        <v>31</v>
      </c>
      <c r="P50" s="50" t="s">
        <v>53</v>
      </c>
      <c r="Q50" s="3" t="s">
        <v>31</v>
      </c>
      <c r="R50" s="3" t="s">
        <v>38</v>
      </c>
      <c r="S50" s="1" t="s">
        <v>33</v>
      </c>
      <c r="T50" s="3" t="s">
        <v>39</v>
      </c>
      <c r="U50" s="3" t="s">
        <v>36</v>
      </c>
      <c r="V50" s="3" t="s">
        <v>37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 ht="15">
      <c r="A51" s="17"/>
      <c r="B51" s="32">
        <f>B54</f>
        <v>0.0798</v>
      </c>
      <c r="C51" s="3" t="s">
        <v>17</v>
      </c>
      <c r="D51" s="32">
        <v>0.0911</v>
      </c>
      <c r="E51" s="31" t="s">
        <v>30</v>
      </c>
      <c r="F51" s="32">
        <f>B54</f>
        <v>0.0798</v>
      </c>
      <c r="G51" s="3" t="s">
        <v>31</v>
      </c>
      <c r="H51" s="46">
        <v>0.0426</v>
      </c>
      <c r="I51" s="1" t="s">
        <v>33</v>
      </c>
      <c r="J51" s="29">
        <f>F40</f>
        <v>0.6499999999999999</v>
      </c>
      <c r="K51" s="1" t="s">
        <v>33</v>
      </c>
      <c r="L51" s="32">
        <f>W13</f>
        <v>0.3177</v>
      </c>
      <c r="M51" s="3" t="s">
        <v>36</v>
      </c>
      <c r="N51" s="32">
        <f>W15</f>
        <v>0.6814</v>
      </c>
      <c r="O51" s="50" t="s">
        <v>31</v>
      </c>
      <c r="P51" s="32">
        <f>B54</f>
        <v>0.0798</v>
      </c>
      <c r="Q51" s="3" t="s">
        <v>31</v>
      </c>
      <c r="R51" s="32">
        <v>0.0568</v>
      </c>
      <c r="S51" s="1" t="s">
        <v>33</v>
      </c>
      <c r="T51" s="32">
        <f>W14</f>
        <v>0.0009</v>
      </c>
      <c r="U51" s="3" t="s">
        <v>36</v>
      </c>
      <c r="V51" s="32">
        <f>W15</f>
        <v>0.6814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 ht="15">
      <c r="A52" s="1"/>
      <c r="B52" s="32">
        <f>B54</f>
        <v>0.0798</v>
      </c>
      <c r="C52" s="3" t="s">
        <v>17</v>
      </c>
      <c r="D52" s="32">
        <f>D51</f>
        <v>0.0911</v>
      </c>
      <c r="E52" s="31" t="s">
        <v>30</v>
      </c>
      <c r="F52" s="32">
        <f>ROUND(F51-H51,4)</f>
        <v>0.0372</v>
      </c>
      <c r="G52" s="3"/>
      <c r="H52" s="1"/>
      <c r="I52" s="1" t="s">
        <v>33</v>
      </c>
      <c r="J52" s="29">
        <f>J51</f>
        <v>0.6499999999999999</v>
      </c>
      <c r="K52" s="1" t="s">
        <v>33</v>
      </c>
      <c r="L52" s="30">
        <f>ROUND(+W13/+W15,4)</f>
        <v>0.4662</v>
      </c>
      <c r="M52" s="1"/>
      <c r="N52" s="1"/>
      <c r="O52" s="50" t="s">
        <v>31</v>
      </c>
      <c r="P52" s="32">
        <f>ROUND(P51-R51,4)</f>
        <v>0.023</v>
      </c>
      <c r="Q52" s="1"/>
      <c r="R52" s="1"/>
      <c r="S52" s="1" t="s">
        <v>33</v>
      </c>
      <c r="T52" s="30">
        <f>ROUND(+W14/+W15,4)</f>
        <v>0.0013</v>
      </c>
      <c r="U52" s="1"/>
      <c r="V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 ht="15">
      <c r="A53" s="1"/>
      <c r="B53" s="32">
        <f>B54</f>
        <v>0.0798</v>
      </c>
      <c r="C53" s="3" t="s">
        <v>17</v>
      </c>
      <c r="D53" s="32">
        <f>D52</f>
        <v>0.0911</v>
      </c>
      <c r="E53" s="31" t="s">
        <v>40</v>
      </c>
      <c r="F53" s="32">
        <f>ROUND(+F52*J52,4)</f>
        <v>0.0242</v>
      </c>
      <c r="G53" s="3"/>
      <c r="H53" s="1"/>
      <c r="I53" s="1"/>
      <c r="J53" s="1"/>
      <c r="K53" s="1" t="s">
        <v>33</v>
      </c>
      <c r="L53" s="3">
        <f>L52</f>
        <v>0.4662</v>
      </c>
      <c r="M53" s="1"/>
      <c r="N53" s="1"/>
      <c r="O53" s="50" t="s">
        <v>31</v>
      </c>
      <c r="P53" s="32">
        <f>P52</f>
        <v>0.023</v>
      </c>
      <c r="Q53" s="1"/>
      <c r="R53" s="1"/>
      <c r="S53" s="1" t="s">
        <v>33</v>
      </c>
      <c r="T53" s="3">
        <f>T52</f>
        <v>0.0013</v>
      </c>
      <c r="U53" s="1"/>
      <c r="V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 ht="15">
      <c r="A54" s="1"/>
      <c r="B54" s="32">
        <f>D54-F54-P54</f>
        <v>0.0798</v>
      </c>
      <c r="C54" s="3" t="s">
        <v>17</v>
      </c>
      <c r="D54" s="32">
        <f>D53</f>
        <v>0.0911</v>
      </c>
      <c r="E54" s="3" t="s">
        <v>31</v>
      </c>
      <c r="F54" s="32">
        <f>ROUND(+F53*L53,4)</f>
        <v>0.0113</v>
      </c>
      <c r="G54" s="3"/>
      <c r="H54" s="1"/>
      <c r="I54" s="1"/>
      <c r="J54" s="1"/>
      <c r="K54" s="1"/>
      <c r="L54" s="3"/>
      <c r="M54" s="1"/>
      <c r="N54" s="1"/>
      <c r="O54" s="50" t="s">
        <v>31</v>
      </c>
      <c r="P54" s="32">
        <f>ROUND(+P53*T53,4)</f>
        <v>0</v>
      </c>
      <c r="Q54" s="1"/>
      <c r="R54" s="1"/>
      <c r="S54" s="1"/>
      <c r="T54" s="3"/>
      <c r="U54" s="1"/>
      <c r="V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4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"/>
      <c r="M55" s="1"/>
      <c r="N55" s="1"/>
      <c r="O55" s="1"/>
      <c r="P55" s="1"/>
      <c r="Q55" s="1"/>
      <c r="R55" s="1"/>
      <c r="S55" s="1"/>
      <c r="T55" s="3"/>
      <c r="U55" s="1"/>
      <c r="V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</row>
    <row r="56" spans="1:24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"/>
      <c r="M56" s="1"/>
      <c r="N56" s="1"/>
      <c r="O56" s="1"/>
      <c r="P56" s="1"/>
      <c r="Q56" s="1"/>
      <c r="R56" s="1"/>
      <c r="S56" s="1"/>
      <c r="T56" s="3"/>
      <c r="U56" s="1"/>
      <c r="V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</row>
    <row r="57" spans="1:243" ht="15">
      <c r="A57" s="17" t="s">
        <v>27</v>
      </c>
      <c r="B57" s="3" t="s">
        <v>29</v>
      </c>
      <c r="C57" s="3" t="s">
        <v>17</v>
      </c>
      <c r="D57" s="3" t="s">
        <v>28</v>
      </c>
      <c r="E57" s="31" t="s">
        <v>41</v>
      </c>
      <c r="F57" s="3" t="s">
        <v>28</v>
      </c>
      <c r="G57" s="3" t="s">
        <v>31</v>
      </c>
      <c r="H57" s="3" t="s">
        <v>32</v>
      </c>
      <c r="I57" s="1" t="s">
        <v>33</v>
      </c>
      <c r="J57" s="3" t="s">
        <v>34</v>
      </c>
      <c r="K57" s="1" t="s">
        <v>33</v>
      </c>
      <c r="L57" s="3" t="s">
        <v>35</v>
      </c>
      <c r="M57" s="3" t="s">
        <v>36</v>
      </c>
      <c r="N57" s="3" t="s">
        <v>37</v>
      </c>
      <c r="O57" s="50" t="s">
        <v>22</v>
      </c>
      <c r="P57" s="50" t="s">
        <v>53</v>
      </c>
      <c r="Q57" s="3" t="s">
        <v>31</v>
      </c>
      <c r="R57" s="3" t="s">
        <v>38</v>
      </c>
      <c r="S57" s="1" t="s">
        <v>33</v>
      </c>
      <c r="T57" s="3" t="s">
        <v>39</v>
      </c>
      <c r="U57" s="3" t="s">
        <v>36</v>
      </c>
      <c r="V57" s="3" t="s">
        <v>37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</row>
    <row r="58" spans="1:243" ht="15">
      <c r="A58" s="1"/>
      <c r="B58" s="32">
        <f>ROUND(D61+F61+P61,4)</f>
        <v>0.0993</v>
      </c>
      <c r="C58" s="3" t="s">
        <v>17</v>
      </c>
      <c r="D58" s="32">
        <f>B54</f>
        <v>0.0798</v>
      </c>
      <c r="E58" s="31" t="s">
        <v>41</v>
      </c>
      <c r="F58" s="32">
        <f>B54</f>
        <v>0.0798</v>
      </c>
      <c r="G58" s="3" t="s">
        <v>31</v>
      </c>
      <c r="H58" s="32">
        <f>H51</f>
        <v>0.0426</v>
      </c>
      <c r="I58" s="1" t="s">
        <v>33</v>
      </c>
      <c r="J58" s="29">
        <f>J51</f>
        <v>0.6499999999999999</v>
      </c>
      <c r="K58" s="1" t="s">
        <v>33</v>
      </c>
      <c r="L58" s="32">
        <f>W31</f>
        <v>0.4446</v>
      </c>
      <c r="M58" s="3" t="s">
        <v>36</v>
      </c>
      <c r="N58" s="32">
        <f>W33</f>
        <v>0.553813</v>
      </c>
      <c r="O58" s="50" t="s">
        <v>22</v>
      </c>
      <c r="P58" s="32">
        <f>B54</f>
        <v>0.0798</v>
      </c>
      <c r="Q58" s="3" t="s">
        <v>31</v>
      </c>
      <c r="R58" s="32">
        <f>R51</f>
        <v>0.0568</v>
      </c>
      <c r="S58" s="1" t="s">
        <v>33</v>
      </c>
      <c r="T58" s="32">
        <f>W32</f>
        <v>0.001588</v>
      </c>
      <c r="U58" s="3" t="s">
        <v>36</v>
      </c>
      <c r="V58" s="32">
        <f>W33</f>
        <v>0.553813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 ht="15">
      <c r="A59" s="1"/>
      <c r="B59" s="32">
        <f>ROUND(D61+F61+P61,4)</f>
        <v>0.0993</v>
      </c>
      <c r="C59" s="3" t="s">
        <v>17</v>
      </c>
      <c r="D59" s="32">
        <f>B54</f>
        <v>0.0798</v>
      </c>
      <c r="E59" s="31" t="s">
        <v>41</v>
      </c>
      <c r="F59" s="32">
        <f>F58-H58</f>
        <v>0.0372</v>
      </c>
      <c r="G59" s="1"/>
      <c r="H59" s="1"/>
      <c r="I59" s="1" t="s">
        <v>33</v>
      </c>
      <c r="J59" s="29">
        <f>J58</f>
        <v>0.6499999999999999</v>
      </c>
      <c r="K59" s="1" t="s">
        <v>33</v>
      </c>
      <c r="L59" s="30">
        <f>ROUND(+W31/+W33,4)</f>
        <v>0.8028</v>
      </c>
      <c r="M59" s="1"/>
      <c r="N59" s="1"/>
      <c r="O59" s="50" t="s">
        <v>22</v>
      </c>
      <c r="P59" s="32">
        <f>P58-R58</f>
        <v>0.022999999999999993</v>
      </c>
      <c r="Q59" s="1"/>
      <c r="R59" s="1"/>
      <c r="S59" s="1" t="s">
        <v>33</v>
      </c>
      <c r="T59" s="30">
        <f>ROUND(+W32/+W33,4)</f>
        <v>0.0029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 ht="15">
      <c r="A60" s="1"/>
      <c r="B60" s="32">
        <f>ROUND(D61+F61+P61,4)</f>
        <v>0.0993</v>
      </c>
      <c r="C60" s="3" t="s">
        <v>17</v>
      </c>
      <c r="D60" s="32">
        <f>B54</f>
        <v>0.0798</v>
      </c>
      <c r="E60" s="31" t="s">
        <v>42</v>
      </c>
      <c r="F60" s="32">
        <f>ROUND(+F59*J59,4)</f>
        <v>0.0242</v>
      </c>
      <c r="G60" s="1"/>
      <c r="H60" s="1"/>
      <c r="I60" s="1"/>
      <c r="J60" s="1"/>
      <c r="K60" s="1" t="s">
        <v>33</v>
      </c>
      <c r="L60" s="3">
        <f>L59</f>
        <v>0.8028</v>
      </c>
      <c r="M60" s="1"/>
      <c r="N60" s="1"/>
      <c r="O60" s="50" t="s">
        <v>22</v>
      </c>
      <c r="P60" s="32">
        <f>P59</f>
        <v>0.022999999999999993</v>
      </c>
      <c r="Q60" s="1"/>
      <c r="R60" s="1"/>
      <c r="S60" s="1" t="s">
        <v>33</v>
      </c>
      <c r="T60" s="3">
        <f>T59</f>
        <v>0.0029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43" ht="15">
      <c r="A61" s="1"/>
      <c r="B61" s="32">
        <f>ROUND(D61+F61+P61,4)</f>
        <v>0.0993</v>
      </c>
      <c r="C61" s="3" t="s">
        <v>17</v>
      </c>
      <c r="D61" s="32">
        <f>B54</f>
        <v>0.0798</v>
      </c>
      <c r="E61" s="3" t="s">
        <v>22</v>
      </c>
      <c r="F61" s="32">
        <f>ROUND(+F60*L60,4)</f>
        <v>0.0194</v>
      </c>
      <c r="G61" s="1"/>
      <c r="H61" s="1"/>
      <c r="I61" s="1"/>
      <c r="J61" s="1"/>
      <c r="K61" s="1"/>
      <c r="L61" s="3"/>
      <c r="M61" s="1"/>
      <c r="N61" s="1"/>
      <c r="O61" s="50" t="s">
        <v>22</v>
      </c>
      <c r="P61" s="32">
        <f>ROUND(+P60*T60,4)</f>
        <v>0.0001</v>
      </c>
      <c r="Q61" s="1"/>
      <c r="R61" s="1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</row>
    <row r="62" spans="1:243" ht="15">
      <c r="A62" s="1"/>
      <c r="B62" s="32"/>
      <c r="C62" s="3"/>
      <c r="D62" s="32"/>
      <c r="E62" s="3"/>
      <c r="F62" s="32"/>
      <c r="G62" s="1"/>
      <c r="H62" s="1"/>
      <c r="I62" s="1"/>
      <c r="J62" s="1"/>
      <c r="K62" s="1"/>
      <c r="L62" s="3"/>
      <c r="M62" s="1"/>
      <c r="N62" s="1"/>
      <c r="O62" s="3"/>
      <c r="P62" s="32"/>
      <c r="Q62" s="1"/>
      <c r="R62" s="1"/>
      <c r="S62" s="1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</row>
    <row r="63" spans="1:243" ht="15">
      <c r="A63" s="1"/>
      <c r="B63" s="32"/>
      <c r="C63" s="3"/>
      <c r="D63" s="32"/>
      <c r="E63" s="3"/>
      <c r="F63" s="32"/>
      <c r="G63" s="1"/>
      <c r="H63" s="1"/>
      <c r="I63" s="1"/>
      <c r="J63" s="1"/>
      <c r="K63" s="1"/>
      <c r="L63" s="3"/>
      <c r="M63" s="1"/>
      <c r="N63" s="1"/>
      <c r="O63" s="3"/>
      <c r="P63" s="32"/>
      <c r="Q63" s="1"/>
      <c r="R63" s="1"/>
      <c r="S63" s="1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</row>
    <row r="64" spans="1:243" ht="15">
      <c r="A64" s="8"/>
      <c r="B64" s="11"/>
      <c r="C64" s="1"/>
      <c r="D64" s="3"/>
      <c r="E64" s="3"/>
      <c r="F64" s="33"/>
      <c r="G64" s="8"/>
      <c r="H64" s="3"/>
      <c r="I64" s="8"/>
      <c r="J64" s="3"/>
      <c r="K64" s="3"/>
      <c r="L64" s="8"/>
      <c r="M64" s="8"/>
      <c r="N64" s="8"/>
      <c r="O64" s="8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4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</row>
    <row r="66" spans="1:243" ht="1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</row>
    <row r="67" spans="1:24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</row>
    <row r="68" spans="1:243" ht="15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 ht="15">
      <c r="A69" s="8"/>
      <c r="B69" s="1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 ht="15">
      <c r="A70" s="8"/>
      <c r="B70" s="1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 ht="15">
      <c r="A71" s="13"/>
      <c r="B71" s="1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 ht="15">
      <c r="A72" s="15"/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43" ht="15">
      <c r="A73" s="7"/>
      <c r="B73" s="1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</row>
    <row r="74" spans="1:243" ht="15">
      <c r="A74" s="5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</row>
    <row r="75" spans="1:243" ht="15">
      <c r="A75" s="5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ht="15">
      <c r="A76" s="20"/>
      <c r="B76" s="1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ht="15">
      <c r="A77" s="22"/>
      <c r="B77" s="18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ht="15">
      <c r="A78" s="1"/>
      <c r="B78" s="1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 ht="15">
      <c r="A79" s="9"/>
      <c r="B79" s="1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 ht="15">
      <c r="A80" s="24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 ht="15">
      <c r="A81" s="24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43" ht="15">
      <c r="A82" s="24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</row>
    <row r="83" spans="1:243" ht="15">
      <c r="A83" s="26"/>
      <c r="B83" s="25"/>
      <c r="C83" s="26"/>
      <c r="D83" s="34"/>
      <c r="E83" s="34"/>
      <c r="F83" s="26"/>
      <c r="G83" s="26"/>
      <c r="H83" s="34"/>
      <c r="I83" s="26"/>
      <c r="J83" s="34"/>
      <c r="K83" s="34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43" ht="15">
      <c r="A84" s="1"/>
      <c r="B84" s="1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</row>
    <row r="85" spans="1:243" ht="1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</row>
    <row r="86" spans="1:243" ht="15">
      <c r="A86" s="8"/>
      <c r="B86" s="1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</row>
    <row r="87" spans="1:243" ht="15">
      <c r="A87" s="8"/>
      <c r="B87" s="1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 ht="15">
      <c r="A88" s="13"/>
      <c r="B88" s="1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ht="15">
      <c r="A89" s="15"/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1" spans="1:243" ht="15">
      <c r="A91" s="7"/>
      <c r="B91" s="1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43" ht="15">
      <c r="A92" s="5"/>
      <c r="B92" s="1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</row>
    <row r="93" spans="1:243" ht="15">
      <c r="A93" s="5"/>
      <c r="B93" s="1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 ht="15">
      <c r="A94" s="20"/>
      <c r="B94" s="1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 ht="15">
      <c r="A95" s="22"/>
      <c r="B95" s="18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7" spans="1:243" ht="15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</row>
    <row r="98" spans="1:243" ht="15">
      <c r="A98" s="35"/>
      <c r="B98" s="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</row>
    <row r="99" spans="1:243" ht="15">
      <c r="A99" s="36"/>
      <c r="B99" s="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</row>
    <row r="101" spans="1:243" ht="15">
      <c r="A101" s="1"/>
      <c r="B101" s="3"/>
      <c r="C101" s="3"/>
      <c r="D101" s="3"/>
      <c r="E101" s="3"/>
      <c r="F101" s="3"/>
      <c r="G101" s="3"/>
      <c r="H101" s="3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2" spans="1:243" ht="15">
      <c r="A102" s="1"/>
      <c r="B102" s="29"/>
      <c r="C102" s="3"/>
      <c r="D102" s="3"/>
      <c r="E102" s="3"/>
      <c r="F102" s="3"/>
      <c r="G102" s="30"/>
      <c r="H102" s="3"/>
      <c r="I102" s="3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</row>
    <row r="103" spans="1:243" ht="15">
      <c r="A103" s="1"/>
      <c r="B103" s="29"/>
      <c r="C103" s="3"/>
      <c r="D103" s="3"/>
      <c r="E103" s="3"/>
      <c r="F103" s="3"/>
      <c r="G103" s="30"/>
      <c r="H103" s="3"/>
      <c r="I103" s="3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</row>
    <row r="104" spans="1:243" ht="15">
      <c r="A104" s="1"/>
      <c r="B104" s="29"/>
      <c r="C104" s="3"/>
      <c r="D104" s="3"/>
      <c r="E104" s="3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</row>
    <row r="105" spans="1:243" ht="15">
      <c r="A105" s="1"/>
      <c r="B105" s="29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</row>
    <row r="107" spans="1:243" ht="15">
      <c r="A107" s="1"/>
      <c r="B107" s="3"/>
      <c r="C107" s="3"/>
      <c r="D107" s="29"/>
      <c r="E107" s="3"/>
      <c r="F107" s="3"/>
      <c r="G107" s="3"/>
      <c r="H107" s="3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</row>
    <row r="108" spans="1:243" ht="15">
      <c r="A108" s="1"/>
      <c r="B108" s="3"/>
      <c r="C108" s="3"/>
      <c r="D108" s="29"/>
      <c r="E108" s="3"/>
      <c r="F108" s="3"/>
      <c r="G108" s="30"/>
      <c r="H108" s="3"/>
      <c r="I108" s="3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</row>
    <row r="109" spans="1:243" ht="15">
      <c r="A109" s="1"/>
      <c r="B109" s="3"/>
      <c r="C109" s="3"/>
      <c r="D109" s="29"/>
      <c r="E109" s="3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</row>
    <row r="110" spans="1:243" ht="15">
      <c r="A110" s="1"/>
      <c r="B110" s="3"/>
      <c r="C110" s="3"/>
      <c r="D110" s="2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</row>
    <row r="113" spans="1:243" ht="15">
      <c r="A113" s="1"/>
      <c r="B113" s="3"/>
      <c r="C113" s="3"/>
      <c r="D113" s="3"/>
      <c r="E113" s="31"/>
      <c r="F113" s="3"/>
      <c r="G113" s="3"/>
      <c r="H113" s="3"/>
      <c r="I113" s="1"/>
      <c r="J113" s="3"/>
      <c r="K113" s="1"/>
      <c r="L113" s="3"/>
      <c r="M113" s="3"/>
      <c r="N113" s="3"/>
      <c r="O113" s="3"/>
      <c r="P113" s="3"/>
      <c r="Q113" s="3"/>
      <c r="R113" s="3"/>
      <c r="S113" s="1"/>
      <c r="T113" s="3"/>
      <c r="U113" s="3"/>
      <c r="V113" s="1"/>
      <c r="W113" s="3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</row>
    <row r="114" spans="1:243" ht="15">
      <c r="A114" s="1"/>
      <c r="B114" s="32"/>
      <c r="C114" s="3"/>
      <c r="D114" s="32"/>
      <c r="E114" s="31"/>
      <c r="F114" s="32"/>
      <c r="G114" s="3"/>
      <c r="H114" s="32"/>
      <c r="I114" s="1"/>
      <c r="J114" s="29"/>
      <c r="K114" s="1"/>
      <c r="L114" s="32"/>
      <c r="M114" s="3"/>
      <c r="N114" s="32"/>
      <c r="O114" s="3"/>
      <c r="P114" s="32"/>
      <c r="Q114" s="3"/>
      <c r="R114" s="32"/>
      <c r="S114" s="1"/>
      <c r="T114" s="32"/>
      <c r="U114" s="3"/>
      <c r="V114" s="1"/>
      <c r="W114" s="32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</row>
    <row r="115" spans="1:243" ht="15">
      <c r="A115" s="1"/>
      <c r="B115" s="32"/>
      <c r="C115" s="3"/>
      <c r="D115" s="32"/>
      <c r="E115" s="31"/>
      <c r="F115" s="32"/>
      <c r="G115" s="3"/>
      <c r="H115" s="1"/>
      <c r="I115" s="1"/>
      <c r="J115" s="29"/>
      <c r="K115" s="1"/>
      <c r="L115" s="30"/>
      <c r="M115" s="1"/>
      <c r="N115" s="1"/>
      <c r="O115" s="3"/>
      <c r="P115" s="32"/>
      <c r="Q115" s="1"/>
      <c r="R115" s="1"/>
      <c r="S115" s="1"/>
      <c r="T115" s="30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</row>
    <row r="116" spans="1:243" ht="15">
      <c r="A116" s="1"/>
      <c r="B116" s="32"/>
      <c r="C116" s="3"/>
      <c r="D116" s="32"/>
      <c r="E116" s="31"/>
      <c r="F116" s="32"/>
      <c r="G116" s="3"/>
      <c r="H116" s="1"/>
      <c r="I116" s="1"/>
      <c r="J116" s="1"/>
      <c r="K116" s="1"/>
      <c r="L116" s="3"/>
      <c r="M116" s="1"/>
      <c r="N116" s="1"/>
      <c r="O116" s="3"/>
      <c r="P116" s="32"/>
      <c r="Q116" s="1"/>
      <c r="R116" s="1"/>
      <c r="S116" s="1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</row>
    <row r="117" spans="1:243" ht="15">
      <c r="A117" s="1"/>
      <c r="B117" s="32"/>
      <c r="C117" s="3"/>
      <c r="D117" s="32"/>
      <c r="E117" s="3"/>
      <c r="F117" s="32"/>
      <c r="G117" s="3"/>
      <c r="H117" s="1"/>
      <c r="I117" s="1"/>
      <c r="J117" s="1"/>
      <c r="K117" s="1"/>
      <c r="L117" s="3"/>
      <c r="M117" s="1"/>
      <c r="N117" s="1"/>
      <c r="O117" s="3"/>
      <c r="P117" s="32"/>
      <c r="Q117" s="1"/>
      <c r="R117" s="1"/>
      <c r="S117" s="1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</row>
    <row r="118" spans="1:24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"/>
      <c r="M118" s="1"/>
      <c r="N118" s="1"/>
      <c r="O118" s="1"/>
      <c r="P118" s="1"/>
      <c r="Q118" s="1"/>
      <c r="R118" s="1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</row>
    <row r="119" spans="1:24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"/>
      <c r="M119" s="1"/>
      <c r="N119" s="1"/>
      <c r="O119" s="1"/>
      <c r="P119" s="1"/>
      <c r="Q119" s="1"/>
      <c r="R119" s="1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</row>
    <row r="120" spans="1:243" ht="15">
      <c r="A120" s="1"/>
      <c r="B120" s="3"/>
      <c r="C120" s="3"/>
      <c r="D120" s="3"/>
      <c r="E120" s="31"/>
      <c r="F120" s="3"/>
      <c r="G120" s="3"/>
      <c r="H120" s="3"/>
      <c r="I120" s="1"/>
      <c r="J120" s="3"/>
      <c r="K120" s="1"/>
      <c r="L120" s="3"/>
      <c r="M120" s="3"/>
      <c r="N120" s="3"/>
      <c r="O120" s="3"/>
      <c r="P120" s="3"/>
      <c r="Q120" s="3"/>
      <c r="R120" s="3"/>
      <c r="S120" s="1"/>
      <c r="T120" s="3"/>
      <c r="U120" s="3"/>
      <c r="V120" s="1"/>
      <c r="W120" s="3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</row>
    <row r="121" spans="1:243" ht="15">
      <c r="A121" s="1"/>
      <c r="B121" s="32"/>
      <c r="C121" s="3"/>
      <c r="D121" s="32"/>
      <c r="E121" s="31"/>
      <c r="F121" s="32"/>
      <c r="G121" s="3"/>
      <c r="H121" s="32"/>
      <c r="I121" s="1"/>
      <c r="J121" s="29"/>
      <c r="K121" s="1"/>
      <c r="L121" s="32"/>
      <c r="M121" s="3"/>
      <c r="N121" s="32"/>
      <c r="O121" s="3"/>
      <c r="P121" s="32"/>
      <c r="Q121" s="3"/>
      <c r="R121" s="32"/>
      <c r="S121" s="1"/>
      <c r="T121" s="32"/>
      <c r="U121" s="3"/>
      <c r="V121" s="1"/>
      <c r="W121" s="32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</row>
    <row r="122" spans="1:243" ht="15">
      <c r="A122" s="1"/>
      <c r="B122" s="32"/>
      <c r="C122" s="3"/>
      <c r="D122" s="32"/>
      <c r="E122" s="31"/>
      <c r="F122" s="32"/>
      <c r="G122" s="1"/>
      <c r="H122" s="1"/>
      <c r="I122" s="1"/>
      <c r="J122" s="29"/>
      <c r="K122" s="1"/>
      <c r="L122" s="30"/>
      <c r="M122" s="1"/>
      <c r="N122" s="1"/>
      <c r="O122" s="3"/>
      <c r="P122" s="32"/>
      <c r="Q122" s="1"/>
      <c r="R122" s="1"/>
      <c r="S122" s="1"/>
      <c r="T122" s="30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</row>
    <row r="123" spans="1:243" ht="15">
      <c r="A123" s="1"/>
      <c r="B123" s="32"/>
      <c r="C123" s="3"/>
      <c r="D123" s="32"/>
      <c r="E123" s="31"/>
      <c r="F123" s="32"/>
      <c r="G123" s="1"/>
      <c r="H123" s="1"/>
      <c r="I123" s="1"/>
      <c r="J123" s="1"/>
      <c r="K123" s="1"/>
      <c r="L123" s="3"/>
      <c r="M123" s="1"/>
      <c r="N123" s="1"/>
      <c r="O123" s="3"/>
      <c r="P123" s="32"/>
      <c r="Q123" s="1"/>
      <c r="R123" s="1"/>
      <c r="S123" s="1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</row>
    <row r="124" spans="1:243" ht="15">
      <c r="A124" s="1"/>
      <c r="B124" s="32"/>
      <c r="C124" s="3"/>
      <c r="D124" s="32"/>
      <c r="E124" s="3"/>
      <c r="F124" s="32"/>
      <c r="G124" s="1"/>
      <c r="H124" s="1"/>
      <c r="I124" s="1"/>
      <c r="J124" s="1"/>
      <c r="K124" s="1"/>
      <c r="L124" s="3"/>
      <c r="M124" s="1"/>
      <c r="N124" s="1"/>
      <c r="O124" s="3"/>
      <c r="P124" s="32"/>
      <c r="Q124" s="1"/>
      <c r="R124" s="1"/>
      <c r="S124" s="1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</row>
  </sheetData>
  <sheetProtection/>
  <mergeCells count="2">
    <mergeCell ref="A1:W1"/>
    <mergeCell ref="A2:W2"/>
  </mergeCells>
  <printOptions/>
  <pageMargins left="1" right="0" top="1.25" bottom="0.25" header="0.5" footer="0.5"/>
  <pageSetup fitToHeight="1" fitToWidth="1" horizontalDpi="600" verticalDpi="600" orientation="landscape" scale="47" r:id="rId1"/>
  <headerFooter alignWithMargins="0">
    <oddHeader>&amp;C
&amp;R&amp;16Attachment PRM-10
Page 1 of 1
</oddHeader>
  </headerFooter>
  <colBreaks count="2" manualBreakCount="2">
    <brk id="7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2015-11-19T16:15:08Z</cp:lastPrinted>
  <dcterms:created xsi:type="dcterms:W3CDTF">2008-03-27T16:58:32Z</dcterms:created>
  <dcterms:modified xsi:type="dcterms:W3CDTF">2016-07-14T18:53:24Z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{4D02071F-4DFA-4D09-9F86-D585B6106AA8}</vt:lpwstr>
  </property>
</Properties>
</file>