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240" windowWidth="8970" windowHeight="4890" tabRatio="897" activeTab="0"/>
  </bookViews>
  <sheets>
    <sheet name="Page 1 of 6 - Gas Group Yields" sheetId="1" r:id="rId1"/>
    <sheet name="Page 2 of 6 - Prices" sheetId="2" r:id="rId2"/>
    <sheet name="Page 3 of 6 - Dividends" sheetId="3" r:id="rId3"/>
    <sheet name="Page 4 of 6 - Ex-dates" sheetId="4" r:id="rId4"/>
    <sheet name="Page 5 of 6 - Days" sheetId="5" r:id="rId5"/>
    <sheet name="Page 6 of 6 - Adj. Prices" sheetId="6" r:id="rId6"/>
  </sheets>
  <definedNames>
    <definedName name="_xlnm.Print_Area" localSheetId="1">'Page 2 of 6 - Prices'!$A$1:$N$16</definedName>
    <definedName name="_xlnm.Print_Area" localSheetId="2">'Page 3 of 6 - Dividends'!$A$1:$N$16</definedName>
    <definedName name="_xlnm.Print_Area" localSheetId="3">'Page 4 of 6 - Ex-dates'!$A$1:$N$16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<sst xmlns="http://schemas.openxmlformats.org/spreadsheetml/2006/main" count="61" uniqueCount="36">
  <si>
    <t>Monthly Dividend Yields for</t>
  </si>
  <si>
    <t>12-Month</t>
  </si>
  <si>
    <t>6-Month</t>
  </si>
  <si>
    <t>3-Month</t>
  </si>
  <si>
    <t>Company</t>
  </si>
  <si>
    <t>Average</t>
  </si>
  <si>
    <t xml:space="preserve">Note:  </t>
  </si>
  <si>
    <t xml:space="preserve">Source of Information:  </t>
  </si>
  <si>
    <t>Quarterly Dividend Payment</t>
  </si>
  <si>
    <t>Ex-Dividend Dates</t>
  </si>
  <si>
    <t>Days from Ex-Dividend Date</t>
  </si>
  <si>
    <t>Adjusted Prices</t>
  </si>
  <si>
    <t>Month-End Closing Prices</t>
  </si>
  <si>
    <t>Monthly dividend yields are calculated by dividing the annualized quarterly dividend by the month-end closing stock price adjusted by the fraction of the ex-dividend.</t>
  </si>
  <si>
    <t>Forward-looking Dividend Yield</t>
  </si>
  <si>
    <t>1/2 Growth</t>
  </si>
  <si>
    <r>
      <t>D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0</t>
    </r>
  </si>
  <si>
    <t>(.5g)</t>
  </si>
  <si>
    <r>
      <t>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0</t>
    </r>
  </si>
  <si>
    <t>Discrete</t>
  </si>
  <si>
    <t>Adj.</t>
  </si>
  <si>
    <t>Quarterly</t>
  </si>
  <si>
    <t>Growth rate</t>
  </si>
  <si>
    <t>K</t>
  </si>
  <si>
    <t>http://www.snl.com/interactivex/dividends</t>
  </si>
  <si>
    <t>http://performance.morningstar.com/stock/performance-return</t>
  </si>
  <si>
    <t>Atmos Energy Corp (ATO)</t>
  </si>
  <si>
    <t>Chesapeake Utilities Corp (CPK)</t>
  </si>
  <si>
    <t>Laclede Group Inc (LG)</t>
  </si>
  <si>
    <t>New Jersey Resources Corporation (NJR)</t>
  </si>
  <si>
    <t>Northwest Natural Gas (NWN)</t>
  </si>
  <si>
    <t>South Jersey Industries Inc (SJI)</t>
  </si>
  <si>
    <t>Southwest Gas Corp (SWX)</t>
  </si>
  <si>
    <t>WGL Holdings Inc (WGL)</t>
  </si>
  <si>
    <t>for the Twelve Months Ending March 2016</t>
  </si>
  <si>
    <t>Gas Group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</si>
</sst>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dd\-mmm\-yy_)"/>
    <numFmt numFmtId="166" formatCode="0_)"/>
    <numFmt numFmtId="167" formatCode="#,##0.000_);\(#,##0.000\)"/>
    <numFmt numFmtId="168" formatCode="mm/dd/yy_)"/>
    <numFmt numFmtId="169" formatCode="&quot;$&quot;#,##0.000_);\(&quot;$&quot;#,##0.000\)"/>
    <numFmt numFmtId="170" formatCode="0.000000"/>
    <numFmt numFmtId="171" formatCode="0.0000%"/>
    <numFmt numFmtId="172" formatCode="&quot;$&quot;#,##0.00"/>
    <numFmt numFmtId="173" formatCode="###,##0.0000;\(###,##0.0000\)"/>
  </numFmts>
  <fonts count="45">
    <font>
      <sz val="12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b/>
      <u val="double"/>
      <sz val="12"/>
      <name val="Arial MT"/>
      <family val="0"/>
    </font>
    <font>
      <sz val="12"/>
      <name val="Arial MT"/>
      <family val="0"/>
    </font>
    <font>
      <vertAlign val="sub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0" fontId="4" fillId="0" borderId="0" xfId="0" applyNumberFormat="1" applyFont="1" applyAlignment="1" applyProtection="1">
      <alignment horizontal="center"/>
      <protection/>
    </xf>
    <xf numFmtId="17" fontId="5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0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69" fontId="3" fillId="0" borderId="0" xfId="0" applyNumberFormat="1" applyFont="1" applyAlignment="1" applyProtection="1">
      <alignment horizontal="centerContinuous"/>
      <protection/>
    </xf>
    <xf numFmtId="169" fontId="0" fillId="0" borderId="0" xfId="0" applyNumberFormat="1" applyAlignment="1" applyProtection="1">
      <alignment/>
      <protection/>
    </xf>
    <xf numFmtId="10" fontId="0" fillId="0" borderId="0" xfId="57" applyNumberFormat="1" applyFont="1" applyAlignment="1">
      <alignment horizontal="center"/>
    </xf>
    <xf numFmtId="0" fontId="0" fillId="0" borderId="0" xfId="0" applyAlignment="1">
      <alignment horizontal="right" vertical="top"/>
    </xf>
    <xf numFmtId="10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7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71" fontId="0" fillId="0" borderId="0" xfId="57" applyNumberFormat="1" applyFont="1" applyAlignment="1">
      <alignment/>
    </xf>
    <xf numFmtId="10" fontId="0" fillId="0" borderId="10" xfId="57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10" fontId="6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10" fontId="0" fillId="0" borderId="0" xfId="57" applyNumberFormat="1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44" applyNumberFormat="1" applyFont="1" applyAlignment="1">
      <alignment/>
    </xf>
    <xf numFmtId="172" fontId="7" fillId="0" borderId="0" xfId="0" applyNumberFormat="1" applyFont="1" applyAlignment="1" applyProtection="1" quotePrefix="1">
      <alignment/>
      <protection/>
    </xf>
    <xf numFmtId="38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37" fontId="0" fillId="0" borderId="0" xfId="0" applyNumberFormat="1" applyAlignment="1" applyProtection="1">
      <alignment horizontal="center"/>
      <protection/>
    </xf>
    <xf numFmtId="165" fontId="7" fillId="0" borderId="0" xfId="0" applyNumberFormat="1" applyFont="1" applyAlignment="1" applyProtection="1" quotePrefix="1">
      <alignment/>
      <protection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7" fontId="0" fillId="0" borderId="0" xfId="0" applyNumberFormat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72" fontId="0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5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26</xdr:row>
      <xdr:rowOff>9525</xdr:rowOff>
    </xdr:from>
    <xdr:to>
      <xdr:col>13</xdr:col>
      <xdr:colOff>676275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353050"/>
          <a:ext cx="481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28</xdr:row>
      <xdr:rowOff>180975</xdr:rowOff>
    </xdr:from>
    <xdr:to>
      <xdr:col>13</xdr:col>
      <xdr:colOff>752475</xdr:colOff>
      <xdr:row>30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5962650"/>
          <a:ext cx="483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32</xdr:row>
      <xdr:rowOff>19050</xdr:rowOff>
    </xdr:from>
    <xdr:to>
      <xdr:col>11</xdr:col>
      <xdr:colOff>219075</xdr:colOff>
      <xdr:row>33</xdr:row>
      <xdr:rowOff>180975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6619875"/>
          <a:ext cx="2762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85" zoomScaleNormal="85" zoomScaleSheetLayoutView="100" workbookViewId="0" topLeftCell="A1">
      <selection activeCell="A4" sqref="A4"/>
    </sheetView>
  </sheetViews>
  <sheetFormatPr defaultColWidth="8.88671875" defaultRowHeight="15"/>
  <cols>
    <col min="1" max="1" width="38.6640625" style="0" bestFit="1" customWidth="1"/>
    <col min="2" max="2" width="2.77734375" style="0" customWidth="1"/>
    <col min="3" max="4" width="8.77734375" style="0" customWidth="1"/>
    <col min="5" max="5" width="9.21484375" style="0" customWidth="1"/>
    <col min="12" max="14" width="9.21484375" style="0" customWidth="1"/>
    <col min="15" max="15" width="2.77734375" style="0" customWidth="1"/>
    <col min="16" max="16" width="9.21484375" style="0" customWidth="1"/>
    <col min="17" max="17" width="2.77734375" style="0" customWidth="1"/>
    <col min="18" max="18" width="9.21484375" style="0" customWidth="1"/>
    <col min="19" max="19" width="2.77734375" style="0" customWidth="1"/>
    <col min="20" max="20" width="9.21484375" style="0" customWidth="1"/>
    <col min="22" max="22" width="2.77734375" style="0" customWidth="1"/>
  </cols>
  <sheetData>
    <row r="1" spans="1:20" ht="24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.75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.75">
      <c r="A3" s="71" t="s">
        <v>34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6:20" ht="15.75">
      <c r="P4" s="3"/>
      <c r="Q4" s="4"/>
      <c r="R4" s="3"/>
      <c r="S4" s="4"/>
      <c r="T4" s="3"/>
    </row>
    <row r="5" spans="1:20" ht="15.75">
      <c r="A5" s="5"/>
      <c r="B5" s="5"/>
      <c r="P5" s="4" t="s">
        <v>1</v>
      </c>
      <c r="Q5" s="6"/>
      <c r="R5" s="4" t="s">
        <v>2</v>
      </c>
      <c r="S5" s="6"/>
      <c r="T5" s="4" t="s">
        <v>3</v>
      </c>
    </row>
    <row r="6" spans="1:20" ht="15.75">
      <c r="A6" s="7" t="s">
        <v>4</v>
      </c>
      <c r="B6" s="7"/>
      <c r="C6" s="8">
        <f>'Page 2 of 6 - Prices'!C7</f>
        <v>42124</v>
      </c>
      <c r="D6" s="8">
        <f>'Page 2 of 6 - Prices'!D7</f>
        <v>42155</v>
      </c>
      <c r="E6" s="8">
        <f>'Page 2 of 6 - Prices'!E7</f>
        <v>42185</v>
      </c>
      <c r="F6" s="8">
        <f>'Page 2 of 6 - Prices'!F7</f>
        <v>42216</v>
      </c>
      <c r="G6" s="8">
        <f>'Page 2 of 6 - Prices'!G7</f>
        <v>42247</v>
      </c>
      <c r="H6" s="8">
        <f>'Page 2 of 6 - Prices'!H7</f>
        <v>42277</v>
      </c>
      <c r="I6" s="8">
        <f>'Page 2 of 6 - Prices'!I7</f>
        <v>42308</v>
      </c>
      <c r="J6" s="8">
        <f>'Page 2 of 6 - Prices'!J7</f>
        <v>42338</v>
      </c>
      <c r="K6" s="8">
        <f>'Page 2 of 6 - Prices'!K7</f>
        <v>42369</v>
      </c>
      <c r="L6" s="8">
        <f>'Page 2 of 6 - Prices'!L7</f>
        <v>42400</v>
      </c>
      <c r="M6" s="8">
        <f>'Page 2 of 6 - Prices'!M7</f>
        <v>42429</v>
      </c>
      <c r="N6" s="8">
        <f>'Page 2 of 6 - Prices'!N7</f>
        <v>42460</v>
      </c>
      <c r="P6" s="9" t="s">
        <v>5</v>
      </c>
      <c r="Q6" s="6"/>
      <c r="R6" s="9" t="s">
        <v>5</v>
      </c>
      <c r="S6" s="6"/>
      <c r="T6" s="9" t="s">
        <v>5</v>
      </c>
    </row>
    <row r="7" spans="1:20" ht="15.7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P7" s="9"/>
      <c r="Q7" s="6"/>
      <c r="R7" s="9"/>
      <c r="S7" s="6"/>
      <c r="T7" s="9"/>
    </row>
    <row r="8" spans="1:2" ht="15.75">
      <c r="A8" s="5"/>
      <c r="B8" s="5"/>
    </row>
    <row r="9" spans="1:20" ht="15">
      <c r="A9" s="10" t="str">
        <f>'Page 2 of 6 - Prices'!A9</f>
        <v>Atmos Energy Corp (ATO)</v>
      </c>
      <c r="B9" s="10"/>
      <c r="C9" s="11">
        <f>ROUND(+'Page 3 of 6 - Dividends'!C9*4/'Page 6 of 6 - Adj. Prices'!C9,4)</f>
        <v>0.0291</v>
      </c>
      <c r="D9" s="11">
        <f>ROUND(+'Page 3 of 6 - Dividends'!D9*4/'Page 6 of 6 - Adj. Prices'!D9,4)</f>
        <v>0.0289</v>
      </c>
      <c r="E9" s="11">
        <f>ROUND(+'Page 3 of 6 - Dividends'!E9*4/'Page 6 of 6 - Adj. Prices'!E9,4)</f>
        <v>0.0305</v>
      </c>
      <c r="F9" s="11">
        <f>ROUND(+'Page 3 of 6 - Dividends'!F9*4/'Page 6 of 6 - Adj. Prices'!F9,4)</f>
        <v>0.0284</v>
      </c>
      <c r="G9" s="11">
        <f>ROUND(+'Page 3 of 6 - Dividends'!G9*4/'Page 6 of 6 - Adj. Prices'!G9,4)</f>
        <v>0.0285</v>
      </c>
      <c r="H9" s="11">
        <f>ROUND(+'Page 3 of 6 - Dividends'!H9*4/'Page 6 of 6 - Adj. Prices'!H9,4)</f>
        <v>0.0269</v>
      </c>
      <c r="I9" s="11">
        <f>ROUND(+'Page 3 of 6 - Dividends'!I9*4/'Page 6 of 6 - Adj. Prices'!I9,4)</f>
        <v>0.0268</v>
      </c>
      <c r="J9" s="11">
        <f>ROUND(+'Page 3 of 6 - Dividends'!J9*4/'Page 6 of 6 - Adj. Prices'!J9,4)</f>
        <v>0.027</v>
      </c>
      <c r="K9" s="11">
        <f>ROUND(+'Page 3 of 6 - Dividends'!K9*4/'Page 6 of 6 - Adj. Prices'!K9,4)</f>
        <v>0.0267</v>
      </c>
      <c r="L9" s="11">
        <f>ROUND(+'Page 3 of 6 - Dividends'!L9*4/'Page 6 of 6 - Adj. Prices'!L9,4)</f>
        <v>0.0244</v>
      </c>
      <c r="M9" s="11">
        <f>ROUND(+'Page 3 of 6 - Dividends'!M9*4/'Page 6 of 6 - Adj. Prices'!M9,4)</f>
        <v>0.0242</v>
      </c>
      <c r="N9" s="11">
        <f>ROUND(+'Page 3 of 6 - Dividends'!N9*4/'Page 6 of 6 - Adj. Prices'!N9,4)</f>
        <v>0.0227</v>
      </c>
      <c r="O9" s="12"/>
      <c r="P9" s="30">
        <f aca="true" t="shared" si="0" ref="P9:P16">AVERAGEA(C9:M9)</f>
        <v>0.0274</v>
      </c>
      <c r="Q9" s="61"/>
      <c r="R9" s="30">
        <f aca="true" t="shared" si="1" ref="R9:R16">AVERAGEA(H9:M9)</f>
        <v>0.026</v>
      </c>
      <c r="S9" s="61"/>
      <c r="T9" s="30">
        <f aca="true" t="shared" si="2" ref="T9:T16">AVERAGEA(K9:M9)</f>
        <v>0.0251</v>
      </c>
    </row>
    <row r="10" spans="1:20" ht="15">
      <c r="A10" s="10" t="str">
        <f>'Page 2 of 6 - Prices'!A10</f>
        <v>Chesapeake Utilities Corp (CPK)</v>
      </c>
      <c r="B10" s="10"/>
      <c r="C10" s="11">
        <f>ROUND(+'Page 3 of 6 - Dividends'!C10*4/'Page 6 of 6 - Adj. Prices'!C10,4)</f>
        <v>0.0241</v>
      </c>
      <c r="D10" s="11">
        <f>ROUND(+'Page 3 of 6 - Dividends'!D10*4/'Page 6 of 6 - Adj. Prices'!D10,4)</f>
        <v>0.022</v>
      </c>
      <c r="E10" s="11">
        <f>ROUND(+'Page 3 of 6 - Dividends'!E10*4/'Page 6 of 6 - Adj. Prices'!E10,4)</f>
        <v>0.0214</v>
      </c>
      <c r="F10" s="11">
        <f>ROUND(+'Page 3 of 6 - Dividends'!F10*4/'Page 6 of 6 - Adj. Prices'!F10,4)</f>
        <v>0.0224</v>
      </c>
      <c r="G10" s="11">
        <f>ROUND(+'Page 3 of 6 - Dividends'!G10*4/'Page 6 of 6 - Adj. Prices'!G10,4)</f>
        <v>0.0235</v>
      </c>
      <c r="H10" s="11">
        <f>ROUND(+'Page 3 of 6 - Dividends'!H10*4/'Page 6 of 6 - Adj. Prices'!H10,4)</f>
        <v>0.0217</v>
      </c>
      <c r="I10" s="11">
        <f>ROUND(+'Page 3 of 6 - Dividends'!I10*4/'Page 6 of 6 - Adj. Prices'!I10,4)</f>
        <v>0.0221</v>
      </c>
      <c r="J10" s="11">
        <f>ROUND(+'Page 3 of 6 - Dividends'!J10*4/'Page 6 of 6 - Adj. Prices'!J10,4)</f>
        <v>0.0217</v>
      </c>
      <c r="K10" s="11">
        <f>ROUND(+'Page 3 of 6 - Dividends'!K10*4/'Page 6 of 6 - Adj. Prices'!K10,4)</f>
        <v>0.0203</v>
      </c>
      <c r="L10" s="11">
        <f>ROUND(+'Page 3 of 6 - Dividends'!L10*4/'Page 6 of 6 - Adj. Prices'!L10,4)</f>
        <v>0.0183</v>
      </c>
      <c r="M10" s="11">
        <f>ROUND(+'Page 3 of 6 - Dividends'!M10*4/'Page 6 of 6 - Adj. Prices'!M10,4)</f>
        <v>0.0185</v>
      </c>
      <c r="N10" s="11">
        <f>ROUND(+'Page 3 of 6 - Dividends'!N10*4/'Page 6 of 6 - Adj. Prices'!N10,4)</f>
        <v>0.0183</v>
      </c>
      <c r="O10" s="12"/>
      <c r="P10" s="30">
        <f t="shared" si="0"/>
        <v>0.021454545454545452</v>
      </c>
      <c r="Q10" s="61"/>
      <c r="R10" s="30">
        <f t="shared" si="1"/>
        <v>0.020433333333333335</v>
      </c>
      <c r="S10" s="61"/>
      <c r="T10" s="30">
        <f t="shared" si="2"/>
        <v>0.019033333333333333</v>
      </c>
    </row>
    <row r="11" spans="1:20" ht="15">
      <c r="A11" s="10" t="str">
        <f>'Page 2 of 6 - Prices'!A11</f>
        <v>Laclede Group Inc (LG)</v>
      </c>
      <c r="B11" s="10"/>
      <c r="C11" s="11">
        <f>ROUND(+'Page 3 of 6 - Dividends'!C11*4/'Page 6 of 6 - Adj. Prices'!C11,4)</f>
        <v>0.0356</v>
      </c>
      <c r="D11" s="11">
        <f>ROUND(+'Page 3 of 6 - Dividends'!D11*4/'Page 6 of 6 - Adj. Prices'!D11,4)</f>
        <v>0.0347</v>
      </c>
      <c r="E11" s="11">
        <f>ROUND(+'Page 3 of 6 - Dividends'!E11*4/'Page 6 of 6 - Adj. Prices'!E11,4)</f>
        <v>0.0354</v>
      </c>
      <c r="F11" s="11">
        <f>ROUND(+'Page 3 of 6 - Dividends'!F11*4/'Page 6 of 6 - Adj. Prices'!F11,4)</f>
        <v>0.0342</v>
      </c>
      <c r="G11" s="11">
        <f>ROUND(+'Page 3 of 6 - Dividends'!G11*4/'Page 6 of 6 - Adj. Prices'!G11,4)</f>
        <v>0.035</v>
      </c>
      <c r="H11" s="11">
        <f>ROUND(+'Page 3 of 6 - Dividends'!H11*4/'Page 6 of 6 - Adj. Prices'!H11,4)</f>
        <v>0.0338</v>
      </c>
      <c r="I11" s="11">
        <f>ROUND(+'Page 3 of 6 - Dividends'!I11*4/'Page 6 of 6 - Adj. Prices'!I11,4)</f>
        <v>0.0336</v>
      </c>
      <c r="J11" s="11">
        <f>ROUND(+'Page 3 of 6 - Dividends'!J11*4/'Page 6 of 6 - Adj. Prices'!J11,4)</f>
        <v>0.0338</v>
      </c>
      <c r="K11" s="11">
        <f>ROUND(+'Page 3 of 6 - Dividends'!K11*4/'Page 6 of 6 - Adj. Prices'!K11,4)</f>
        <v>0.0331</v>
      </c>
      <c r="L11" s="11">
        <f>ROUND(+'Page 3 of 6 - Dividends'!L11*4/'Page 6 of 6 - Adj. Prices'!L11,4)</f>
        <v>0.0308</v>
      </c>
      <c r="M11" s="11">
        <f>ROUND(+'Page 3 of 6 - Dividends'!M11*4/'Page 6 of 6 - Adj. Prices'!M11,4)</f>
        <v>0.0301</v>
      </c>
      <c r="N11" s="11">
        <f>ROUND(+'Page 3 of 6 - Dividends'!N11*4/'Page 6 of 6 - Adj. Prices'!N11,4)</f>
        <v>0.029</v>
      </c>
      <c r="O11" s="12"/>
      <c r="P11" s="30">
        <f t="shared" si="0"/>
        <v>0.03364545454545455</v>
      </c>
      <c r="Q11" s="61"/>
      <c r="R11" s="30">
        <f t="shared" si="1"/>
        <v>0.032533333333333324</v>
      </c>
      <c r="S11" s="61"/>
      <c r="T11" s="30">
        <f t="shared" si="2"/>
        <v>0.03133333333333333</v>
      </c>
    </row>
    <row r="12" spans="1:20" ht="15">
      <c r="A12" s="10" t="str">
        <f>'Page 2 of 6 - Prices'!A12</f>
        <v>New Jersey Resources Corporation (NJR)</v>
      </c>
      <c r="B12" s="10"/>
      <c r="C12" s="11">
        <f>ROUND(+'Page 3 of 6 - Dividends'!C12*4/'Page 6 of 6 - Adj. Prices'!C12,4)</f>
        <v>0.0296</v>
      </c>
      <c r="D12" s="45">
        <f>ROUND(+'Page 3 of 6 - Dividends'!D12*4/'Page 6 of 6 - Adj. Prices'!D12,4)</f>
        <v>0.0301</v>
      </c>
      <c r="E12" s="11">
        <f>ROUND(+'Page 3 of 6 - Dividends'!E12*4/'Page 6 of 6 - Adj. Prices'!E12,4)</f>
        <v>0.0327</v>
      </c>
      <c r="F12" s="11">
        <f>ROUND(+'Page 3 of 6 - Dividends'!F12*4/'Page 6 of 6 - Adj. Prices'!F12,4)</f>
        <v>0.0334</v>
      </c>
      <c r="G12" s="11">
        <f>ROUND(+'Page 3 of 6 - Dividends'!G12*4/'Page 6 of 6 - Adj. Prices'!G12,4)</f>
        <v>0.0342</v>
      </c>
      <c r="H12" s="11">
        <f>ROUND(+'Page 3 of 6 - Dividends'!H12*4/'Page 6 of 6 - Adj. Prices'!H12,4)</f>
        <v>0.032</v>
      </c>
      <c r="I12" s="11">
        <f>ROUND(+'Page 3 of 6 - Dividends'!I12*4/'Page 6 of 6 - Adj. Prices'!I12,4)</f>
        <v>0.0304</v>
      </c>
      <c r="J12" s="11">
        <f>ROUND(+'Page 3 of 6 - Dividends'!J12*4/'Page 6 of 6 - Adj. Prices'!J12,4)</f>
        <v>0.0322</v>
      </c>
      <c r="K12" s="11">
        <f>ROUND(+'Page 3 of 6 - Dividends'!K12*4/'Page 6 of 6 - Adj. Prices'!K12,4)</f>
        <v>0.0292</v>
      </c>
      <c r="L12" s="11">
        <f>ROUND(+'Page 3 of 6 - Dividends'!L12*4/'Page 6 of 6 - Adj. Prices'!L12,4)</f>
        <v>0.0274</v>
      </c>
      <c r="M12" s="11">
        <f>ROUND(+'Page 3 of 6 - Dividends'!M12*4/'Page 6 of 6 - Adj. Prices'!M12,4)</f>
        <v>0.0279</v>
      </c>
      <c r="N12" s="11">
        <f>ROUND(+'Page 3 of 6 - Dividends'!N12*4/'Page 6 of 6 - Adj. Prices'!N12,4)</f>
        <v>0.0264</v>
      </c>
      <c r="O12" s="12"/>
      <c r="P12" s="30">
        <f t="shared" si="0"/>
        <v>0.030827272727272727</v>
      </c>
      <c r="Q12" s="61"/>
      <c r="R12" s="30">
        <f t="shared" si="1"/>
        <v>0.02985</v>
      </c>
      <c r="S12" s="61"/>
      <c r="T12" s="30">
        <f t="shared" si="2"/>
        <v>0.028166666666666663</v>
      </c>
    </row>
    <row r="13" spans="1:20" ht="15">
      <c r="A13" s="10" t="str">
        <f>'Page 2 of 6 - Prices'!A13</f>
        <v>Northwest Natural Gas (NWN)</v>
      </c>
      <c r="B13" s="10"/>
      <c r="C13" s="11">
        <f>ROUND(+'Page 3 of 6 - Dividends'!C13*4/'Page 6 of 6 - Adj. Prices'!C13,4)</f>
        <v>0.0398</v>
      </c>
      <c r="D13" s="11">
        <f>ROUND(+'Page 3 of 6 - Dividends'!D13*4/'Page 6 of 6 - Adj. Prices'!D13,4)</f>
        <v>0.0418</v>
      </c>
      <c r="E13" s="11">
        <f>ROUND(+'Page 3 of 6 - Dividends'!E13*4/'Page 6 of 6 - Adj. Prices'!E13,4)</f>
        <v>0.0444</v>
      </c>
      <c r="F13" s="11">
        <f>ROUND(+'Page 3 of 6 - Dividends'!F13*4/'Page 6 of 6 - Adj. Prices'!F13,4)</f>
        <v>0.043</v>
      </c>
      <c r="G13" s="11">
        <f>ROUND(+'Page 3 of 6 - Dividends'!G13*4/'Page 6 of 6 - Adj. Prices'!G13,4)</f>
        <v>0.0425</v>
      </c>
      <c r="H13" s="11">
        <f>ROUND(+'Page 3 of 6 - Dividends'!H13*4/'Page 6 of 6 - Adj. Prices'!H13,4)</f>
        <v>0.0409</v>
      </c>
      <c r="I13" s="11">
        <f>ROUND(+'Page 3 of 6 - Dividends'!I13*4/'Page 6 of 6 - Adj. Prices'!I13,4)</f>
        <v>0.0392</v>
      </c>
      <c r="J13" s="11">
        <f>ROUND(+'Page 3 of 6 - Dividends'!J13*4/'Page 6 of 6 - Adj. Prices'!J13,4)</f>
        <v>0.0385</v>
      </c>
      <c r="K13" s="11">
        <f>ROUND(+'Page 3 of 6 - Dividends'!K13*4/'Page 6 of 6 - Adj. Prices'!K13,4)</f>
        <v>0.0372</v>
      </c>
      <c r="L13" s="11">
        <f>ROUND(+'Page 3 of 6 - Dividends'!L13*4/'Page 6 of 6 - Adj. Prices'!L13,4)</f>
        <v>0.036</v>
      </c>
      <c r="M13" s="11">
        <f>ROUND(+'Page 3 of 6 - Dividends'!M13*4/'Page 6 of 6 - Adj. Prices'!M13,4)</f>
        <v>0.0376</v>
      </c>
      <c r="N13" s="11">
        <f>ROUND(+'Page 3 of 6 - Dividends'!N13*4/'Page 6 of 6 - Adj. Prices'!N13,4)</f>
        <v>0.0349</v>
      </c>
      <c r="O13" s="12"/>
      <c r="P13" s="30">
        <f t="shared" si="0"/>
        <v>0.040081818181818184</v>
      </c>
      <c r="Q13" s="61"/>
      <c r="R13" s="30">
        <f t="shared" si="1"/>
        <v>0.038233333333333334</v>
      </c>
      <c r="S13" s="61"/>
      <c r="T13" s="30">
        <f t="shared" si="2"/>
        <v>0.036933333333333325</v>
      </c>
    </row>
    <row r="14" spans="1:20" ht="15">
      <c r="A14" s="10" t="str">
        <f>'Page 2 of 6 - Prices'!A14</f>
        <v>South Jersey Industries Inc (SJI)</v>
      </c>
      <c r="B14" s="10"/>
      <c r="C14" s="25">
        <f>ROUND(+'Page 3 of 6 - Dividends'!C14*4/'Page 6 of 6 - Adj. Prices'!C14,4)</f>
        <v>0.0383</v>
      </c>
      <c r="D14" s="25">
        <f>ROUND(+'Page 3 of 6 - Dividends'!D14*4/'Page 6 of 6 - Adj. Prices'!D14,4)</f>
        <v>0.0384</v>
      </c>
      <c r="E14" s="25">
        <f>ROUND(+'Page 3 of 6 - Dividends'!E14*4/'Page 6 of 6 - Adj. Prices'!E14,4)</f>
        <v>0.0407</v>
      </c>
      <c r="F14" s="25">
        <f>ROUND(+'Page 3 of 6 - Dividends'!F14*4/'Page 6 of 6 - Adj. Prices'!F14,4)</f>
        <v>0.0417</v>
      </c>
      <c r="G14" s="25">
        <f>ROUND(+'Page 3 of 6 - Dividends'!G14*4/'Page 6 of 6 - Adj. Prices'!G14,4)</f>
        <v>0.0421</v>
      </c>
      <c r="H14" s="25">
        <f>ROUND(+'Page 3 of 6 - Dividends'!H14*4/'Page 6 of 6 - Adj. Prices'!H14,4)</f>
        <v>0.0399</v>
      </c>
      <c r="I14" s="25">
        <f>ROUND(+'Page 3 of 6 - Dividends'!I14*4/'Page 6 of 6 - Adj. Prices'!I14,4)</f>
        <v>0.04</v>
      </c>
      <c r="J14" s="25">
        <f>ROUND(+'Page 3 of 6 - Dividends'!J14*4/'Page 6 of 6 - Adj. Prices'!J14,4)</f>
        <v>0.0464</v>
      </c>
      <c r="K14" s="25">
        <f>ROUND(+'Page 3 of 6 - Dividends'!K14*4/'Page 6 of 6 - Adj. Prices'!K14,4)</f>
        <v>0.045</v>
      </c>
      <c r="L14" s="25">
        <f>ROUND(+'Page 3 of 6 - Dividends'!L14*4/'Page 6 of 6 - Adj. Prices'!L14,4)</f>
        <v>0.0427</v>
      </c>
      <c r="M14" s="25">
        <f>ROUND(+'Page 3 of 6 - Dividends'!M14*4/'Page 6 of 6 - Adj. Prices'!M14,4)</f>
        <v>0.0419</v>
      </c>
      <c r="N14" s="25">
        <f>ROUND(+'Page 3 of 6 - Dividends'!N14*4/'Page 6 of 6 - Adj. Prices'!N14,4)</f>
        <v>0.0371</v>
      </c>
      <c r="O14" s="12"/>
      <c r="P14" s="30">
        <f t="shared" si="0"/>
        <v>0.04155454545454545</v>
      </c>
      <c r="Q14" s="61"/>
      <c r="R14" s="30">
        <f t="shared" si="1"/>
        <v>0.04265</v>
      </c>
      <c r="S14" s="61"/>
      <c r="T14" s="30">
        <f t="shared" si="2"/>
        <v>0.043199999999999995</v>
      </c>
    </row>
    <row r="15" spans="1:20" ht="15">
      <c r="A15" s="10" t="str">
        <f>'Page 2 of 6 - Prices'!A15</f>
        <v>Southwest Gas Corp (SWX)</v>
      </c>
      <c r="B15" s="10"/>
      <c r="C15" s="11">
        <f>ROUND(+'Page 3 of 6 - Dividends'!C15*4/'Page 6 of 6 - Adj. Prices'!C15,4)</f>
        <v>0.0296</v>
      </c>
      <c r="D15" s="11">
        <f>ROUND(+'Page 3 of 6 - Dividends'!D15*4/'Page 6 of 6 - Adj. Prices'!D15,4)</f>
        <v>0.0298</v>
      </c>
      <c r="E15" s="11">
        <f>ROUND(+'Page 3 of 6 - Dividends'!E15*4/'Page 6 of 6 - Adj. Prices'!E15,4)</f>
        <v>0.0306</v>
      </c>
      <c r="F15" s="11">
        <f>ROUND(+'Page 3 of 6 - Dividends'!F15*4/'Page 6 of 6 - Adj. Prices'!F15,4)</f>
        <v>0.0289</v>
      </c>
      <c r="G15" s="11">
        <f>ROUND(+'Page 3 of 6 - Dividends'!G15*4/'Page 6 of 6 - Adj. Prices'!G15,4)</f>
        <v>0.0294</v>
      </c>
      <c r="H15" s="11">
        <f>ROUND(+'Page 3 of 6 - Dividends'!H15*4/'Page 6 of 6 - Adj. Prices'!H15,4)</f>
        <v>0.0279</v>
      </c>
      <c r="I15" s="11">
        <f>ROUND(+'Page 3 of 6 - Dividends'!I15*4/'Page 6 of 6 - Adj. Prices'!I15,4)</f>
        <v>0.0265</v>
      </c>
      <c r="J15" s="11">
        <f>ROUND(+'Page 3 of 6 - Dividends'!J15*4/'Page 6 of 6 - Adj. Prices'!J15,4)</f>
        <v>0.0289</v>
      </c>
      <c r="K15" s="11">
        <f>ROUND(+'Page 3 of 6 - Dividends'!K15*4/'Page 6 of 6 - Adj. Prices'!K15,4)</f>
        <v>0.0295</v>
      </c>
      <c r="L15" s="11">
        <f>ROUND(+'Page 3 of 6 - Dividends'!L15*4/'Page 6 of 6 - Adj. Prices'!L15,4)</f>
        <v>0.0277</v>
      </c>
      <c r="M15" s="11">
        <f>ROUND(+'Page 3 of 6 - Dividends'!M15*4/'Page 6 of 6 - Adj. Prices'!M15,4)</f>
        <v>0.0266</v>
      </c>
      <c r="N15" s="11">
        <f>ROUND(+'Page 3 of 6 - Dividends'!N15*4/'Page 6 of 6 - Adj. Prices'!N15,4)</f>
        <v>0.0247</v>
      </c>
      <c r="O15" s="12"/>
      <c r="P15" s="30">
        <f t="shared" si="0"/>
        <v>0.028672727272727273</v>
      </c>
      <c r="Q15" s="61"/>
      <c r="R15" s="30">
        <f t="shared" si="1"/>
        <v>0.027849999999999996</v>
      </c>
      <c r="S15" s="61"/>
      <c r="T15" s="30">
        <f t="shared" si="2"/>
        <v>0.027933333333333334</v>
      </c>
    </row>
    <row r="16" spans="1:20" ht="15">
      <c r="A16" s="10" t="str">
        <f>'Page 2 of 6 - Prices'!A16</f>
        <v>WGL Holdings Inc (WGL)</v>
      </c>
      <c r="B16" s="10"/>
      <c r="C16" s="11">
        <f>ROUND(+'Page 3 of 6 - Dividends'!C16*4/'Page 6 of 6 - Adj. Prices'!C16,4)</f>
        <v>0.0337</v>
      </c>
      <c r="D16" s="11">
        <f>ROUND(+'Page 3 of 6 - Dividends'!D16*4/'Page 6 of 6 - Adj. Prices'!D16,4)</f>
        <v>0.0323</v>
      </c>
      <c r="E16" s="11">
        <f>ROUND(+'Page 3 of 6 - Dividends'!E16*4/'Page 6 of 6 - Adj. Prices'!E16,4)</f>
        <v>0.0343</v>
      </c>
      <c r="F16" s="11">
        <f>ROUND(+'Page 3 of 6 - Dividends'!F16*4/'Page 6 of 6 - Adj. Prices'!F16,4)</f>
        <v>0.0332</v>
      </c>
      <c r="G16" s="11">
        <f>ROUND(+'Page 3 of 6 - Dividends'!G16*4/'Page 6 of 6 - Adj. Prices'!G16,4)</f>
        <v>0.0343</v>
      </c>
      <c r="H16" s="11">
        <f>ROUND(+'Page 3 of 6 - Dividends'!H16*4/'Page 6 of 6 - Adj. Prices'!H16,4)</f>
        <v>0.0323</v>
      </c>
      <c r="I16" s="11">
        <f>ROUND(+'Page 3 of 6 - Dividends'!I16*4/'Page 6 of 6 - Adj. Prices'!I16,4)</f>
        <v>0.0298</v>
      </c>
      <c r="J16" s="11">
        <f>ROUND(+'Page 3 of 6 - Dividends'!J16*4/'Page 6 of 6 - Adj. Prices'!J16,4)</f>
        <v>0.0301</v>
      </c>
      <c r="K16" s="11">
        <f>ROUND(+'Page 3 of 6 - Dividends'!K16*4/'Page 6 of 6 - Adj. Prices'!K16,4)</f>
        <v>0.0296</v>
      </c>
      <c r="L16" s="11">
        <f>ROUND(+'Page 3 of 6 - Dividends'!L16*4/'Page 6 of 6 - Adj. Prices'!L16,4)</f>
        <v>0.0278</v>
      </c>
      <c r="M16" s="11">
        <f>ROUND(+'Page 3 of 6 - Dividends'!M16*4/'Page 6 of 6 - Adj. Prices'!M16,4)</f>
        <v>0.0272</v>
      </c>
      <c r="N16" s="11">
        <f>ROUND(+'Page 3 of 6 - Dividends'!N16*4/'Page 6 of 6 - Adj. Prices'!N16,4)</f>
        <v>0.0257</v>
      </c>
      <c r="O16" s="12"/>
      <c r="P16" s="30">
        <f t="shared" si="0"/>
        <v>0.03132727272727273</v>
      </c>
      <c r="Q16" s="61"/>
      <c r="R16" s="30">
        <f t="shared" si="1"/>
        <v>0.02946666666666667</v>
      </c>
      <c r="S16" s="61"/>
      <c r="T16" s="30">
        <f t="shared" si="2"/>
        <v>0.0282</v>
      </c>
    </row>
    <row r="17" spans="1:15" ht="15">
      <c r="A17" s="10"/>
      <c r="B17" s="1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20" ht="15.75">
      <c r="A18" s="13" t="s">
        <v>5</v>
      </c>
      <c r="B18" s="13"/>
      <c r="C18" s="43">
        <f aca="true" t="shared" si="3" ref="C18:N18">ROUND(AVERAGEA(C9:C16),4)</f>
        <v>0.0325</v>
      </c>
      <c r="D18" s="43">
        <f t="shared" si="3"/>
        <v>0.0323</v>
      </c>
      <c r="E18" s="43">
        <f t="shared" si="3"/>
        <v>0.0338</v>
      </c>
      <c r="F18" s="43">
        <f t="shared" si="3"/>
        <v>0.0332</v>
      </c>
      <c r="G18" s="43">
        <f t="shared" si="3"/>
        <v>0.0337</v>
      </c>
      <c r="H18" s="43">
        <f t="shared" si="3"/>
        <v>0.0319</v>
      </c>
      <c r="I18" s="43">
        <f t="shared" si="3"/>
        <v>0.0311</v>
      </c>
      <c r="J18" s="43">
        <f t="shared" si="3"/>
        <v>0.0323</v>
      </c>
      <c r="K18" s="43">
        <f t="shared" si="3"/>
        <v>0.0313</v>
      </c>
      <c r="L18" s="43">
        <f t="shared" si="3"/>
        <v>0.0294</v>
      </c>
      <c r="M18" s="43">
        <f t="shared" si="3"/>
        <v>0.0293</v>
      </c>
      <c r="N18" s="43">
        <f t="shared" si="3"/>
        <v>0.0274</v>
      </c>
      <c r="O18" s="44"/>
      <c r="P18" s="27">
        <f>AVERAGEA(C18:N18)</f>
        <v>0.031516666666666665</v>
      </c>
      <c r="Q18" s="4"/>
      <c r="R18" s="27">
        <f>AVERAGEA(I18:N18)</f>
        <v>0.030133333333333335</v>
      </c>
      <c r="S18" s="4"/>
      <c r="T18" s="27">
        <f>AVERAGEA(L18:N18)</f>
        <v>0.028700000000000003</v>
      </c>
    </row>
    <row r="19" spans="3:15" ht="15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3:20" ht="15">
      <c r="C20" s="14"/>
      <c r="D20" s="14"/>
      <c r="E20" s="14"/>
      <c r="F20" s="14"/>
      <c r="G20" s="14"/>
      <c r="H20" s="14"/>
      <c r="I20" s="14"/>
      <c r="J20" s="14"/>
      <c r="K20" s="14"/>
      <c r="P20" s="14"/>
      <c r="R20" s="14"/>
      <c r="T20" s="14"/>
    </row>
    <row r="21" spans="1:14" ht="30" customHeight="1">
      <c r="A21" s="26" t="s">
        <v>6</v>
      </c>
      <c r="B21" s="26"/>
      <c r="C21" s="73" t="s">
        <v>13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3" spans="1:3" ht="15">
      <c r="A23" s="15" t="s">
        <v>7</v>
      </c>
      <c r="B23" s="15"/>
      <c r="C23" s="46" t="s">
        <v>25</v>
      </c>
    </row>
    <row r="24" ht="15">
      <c r="C24" s="46" t="s">
        <v>24</v>
      </c>
    </row>
    <row r="27" spans="3:7" ht="19.5">
      <c r="C27" s="31" t="s">
        <v>14</v>
      </c>
      <c r="D27" s="47" t="s">
        <v>15</v>
      </c>
      <c r="E27" s="32" t="s">
        <v>16</v>
      </c>
      <c r="F27" s="29" t="s">
        <v>17</v>
      </c>
      <c r="G27" s="32" t="s">
        <v>18</v>
      </c>
    </row>
    <row r="28" spans="5:7" ht="15">
      <c r="E28" s="33">
        <f>R18</f>
        <v>0.030133333333333335</v>
      </c>
      <c r="F28" s="34">
        <f>1+(0.5*G37)</f>
        <v>1.03</v>
      </c>
      <c r="G28" s="35">
        <f>ROUND(E28*F28,4)</f>
        <v>0.031</v>
      </c>
    </row>
    <row r="29" spans="5:7" ht="15">
      <c r="E29" s="33"/>
      <c r="F29" s="34"/>
      <c r="G29" s="35"/>
    </row>
    <row r="30" spans="4:7" ht="19.5">
      <c r="D30" t="s">
        <v>19</v>
      </c>
      <c r="E30" s="32" t="s">
        <v>16</v>
      </c>
      <c r="F30" s="29" t="s">
        <v>20</v>
      </c>
      <c r="G30" s="32" t="s">
        <v>18</v>
      </c>
    </row>
    <row r="31" spans="5:7" ht="15">
      <c r="E31" s="33">
        <f>R18</f>
        <v>0.030133333333333335</v>
      </c>
      <c r="F31">
        <f>ROUND(AVERAGE(((1+G37)^0.25),((1+G37)^0.5),((1+G37)^0.75),((1+G37)^1)),6)</f>
        <v>1.037227</v>
      </c>
      <c r="G31" s="35">
        <f>ROUND(E31*F31,4)</f>
        <v>0.0313</v>
      </c>
    </row>
    <row r="32" spans="5:7" ht="15">
      <c r="E32" s="33"/>
      <c r="G32" s="35"/>
    </row>
    <row r="33" spans="4:7" ht="19.5">
      <c r="D33" t="s">
        <v>21</v>
      </c>
      <c r="E33" s="32" t="s">
        <v>16</v>
      </c>
      <c r="F33" s="29" t="s">
        <v>20</v>
      </c>
      <c r="G33" s="32" t="s">
        <v>18</v>
      </c>
    </row>
    <row r="34" spans="5:7" ht="15">
      <c r="E34" s="36">
        <f>(R18/4)</f>
        <v>0.007533333333333334</v>
      </c>
      <c r="F34">
        <f>(1+G37)^0.25</f>
        <v>1.0146738461686593</v>
      </c>
      <c r="G34" s="37">
        <f>ROUND(((1+(E34*F34))^4)-1,4)</f>
        <v>0.0309</v>
      </c>
    </row>
    <row r="35" spans="4:7" ht="15">
      <c r="D35" s="28" t="s">
        <v>5</v>
      </c>
      <c r="G35" s="38">
        <f>AVERAGE(G28,G31,G34)</f>
        <v>0.03106666666666667</v>
      </c>
    </row>
    <row r="37" spans="4:7" ht="15.75">
      <c r="D37" s="39" t="s">
        <v>22</v>
      </c>
      <c r="G37" s="37">
        <v>0.06</v>
      </c>
    </row>
    <row r="39" spans="4:7" ht="16.5" thickBot="1">
      <c r="D39" s="40" t="s">
        <v>23</v>
      </c>
      <c r="G39" s="41">
        <f>G35+G37</f>
        <v>0.09106666666666667</v>
      </c>
    </row>
    <row r="40" ht="15.75" thickTop="1"/>
  </sheetData>
  <sheetProtection/>
  <mergeCells count="4">
    <mergeCell ref="A1:T1"/>
    <mergeCell ref="A3:T3"/>
    <mergeCell ref="C21:N21"/>
    <mergeCell ref="A2:T2"/>
  </mergeCells>
  <printOptions horizontalCentered="1"/>
  <pageMargins left="0.5" right="0.5" top="1.25" bottom="0.75" header="0.75" footer="0.5"/>
  <pageSetup fitToHeight="1" fitToWidth="1" horizontalDpi="600" verticalDpi="600" orientation="landscape" scale="58" r:id="rId2"/>
  <headerFooter alignWithMargins="0">
    <oddHeader>&amp;RKY PSC Case No. 2016-00162, Attachment A to PSC 2-43
Page 1 of 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SheetLayoutView="100" zoomScalePageLayoutView="0" workbookViewId="0" topLeftCell="A1">
      <selection activeCell="A4" sqref="A4"/>
    </sheetView>
  </sheetViews>
  <sheetFormatPr defaultColWidth="8.88671875" defaultRowHeight="15"/>
  <cols>
    <col min="1" max="1" width="38.77734375" style="0" customWidth="1"/>
    <col min="2" max="2" width="10.77734375" style="0" customWidth="1"/>
    <col min="9" max="9" width="9.21484375" style="0" customWidth="1"/>
  </cols>
  <sheetData>
    <row r="1" spans="1:14" ht="23.25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3:11" ht="15">
      <c r="C2" s="16"/>
      <c r="D2" s="16"/>
      <c r="E2" s="16"/>
      <c r="F2" s="16"/>
      <c r="G2" s="16"/>
      <c r="H2" s="16"/>
      <c r="I2" s="16"/>
      <c r="J2" s="16"/>
      <c r="K2" s="17"/>
    </row>
    <row r="3" spans="3:11" ht="15">
      <c r="C3" s="16"/>
      <c r="D3" s="16"/>
      <c r="E3" s="16"/>
      <c r="F3" s="16"/>
      <c r="G3" s="16"/>
      <c r="H3" s="16"/>
      <c r="I3" s="16"/>
      <c r="J3" s="16"/>
      <c r="K3" s="17"/>
    </row>
    <row r="4" spans="3:11" ht="15">
      <c r="C4" s="16"/>
      <c r="D4" s="16"/>
      <c r="E4" s="16"/>
      <c r="F4" s="16"/>
      <c r="G4" s="16"/>
      <c r="H4" s="16"/>
      <c r="I4" s="16"/>
      <c r="J4" s="16"/>
      <c r="K4" s="17"/>
    </row>
    <row r="5" spans="3:14" ht="1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3:10" ht="15">
      <c r="C6" s="18"/>
      <c r="D6" s="18"/>
      <c r="E6" s="18"/>
      <c r="F6" s="18"/>
      <c r="G6" s="18"/>
      <c r="H6" s="18"/>
      <c r="I6" s="18"/>
      <c r="J6" s="18"/>
    </row>
    <row r="7" spans="3:14" ht="15">
      <c r="C7" s="8">
        <v>42124</v>
      </c>
      <c r="D7" s="8">
        <v>42155</v>
      </c>
      <c r="E7" s="8">
        <v>42185</v>
      </c>
      <c r="F7" s="8">
        <v>42216</v>
      </c>
      <c r="G7" s="8">
        <v>42247</v>
      </c>
      <c r="H7" s="8">
        <v>42277</v>
      </c>
      <c r="I7" s="8">
        <v>42308</v>
      </c>
      <c r="J7" s="8">
        <v>42338</v>
      </c>
      <c r="K7" s="8">
        <v>42369</v>
      </c>
      <c r="L7" s="8">
        <v>42400</v>
      </c>
      <c r="M7" s="8">
        <v>42429</v>
      </c>
      <c r="N7" s="8">
        <v>42460</v>
      </c>
    </row>
    <row r="8" spans="3:11" ht="15">
      <c r="C8" s="19"/>
      <c r="D8" s="19"/>
      <c r="E8" s="19"/>
      <c r="F8" s="19"/>
      <c r="G8" s="19"/>
      <c r="H8" s="19"/>
      <c r="I8" s="19"/>
      <c r="J8" s="19"/>
      <c r="K8" s="19"/>
    </row>
    <row r="9" spans="1:14" ht="15">
      <c r="A9" s="48" t="s">
        <v>26</v>
      </c>
      <c r="B9" s="48"/>
      <c r="C9" s="51">
        <v>54</v>
      </c>
      <c r="D9" s="51">
        <v>54.02</v>
      </c>
      <c r="E9" s="51">
        <v>51.28</v>
      </c>
      <c r="F9" s="51">
        <v>55.3</v>
      </c>
      <c r="G9" s="51">
        <v>54.79</v>
      </c>
      <c r="H9" s="51">
        <v>58.18</v>
      </c>
      <c r="I9" s="51">
        <v>63</v>
      </c>
      <c r="J9" s="51">
        <v>62.31</v>
      </c>
      <c r="K9" s="51">
        <v>63.04</v>
      </c>
      <c r="L9" s="51">
        <v>69.22</v>
      </c>
      <c r="M9" s="51">
        <v>69.41</v>
      </c>
      <c r="N9" s="51">
        <v>74.26</v>
      </c>
    </row>
    <row r="10" spans="1:14" ht="15">
      <c r="A10" s="48" t="s">
        <v>27</v>
      </c>
      <c r="B10" s="48"/>
      <c r="C10" s="50">
        <v>47.78</v>
      </c>
      <c r="D10" s="50">
        <v>52.63</v>
      </c>
      <c r="E10" s="50">
        <v>53.85</v>
      </c>
      <c r="F10" s="50">
        <v>51.42</v>
      </c>
      <c r="G10" s="50">
        <v>49.27</v>
      </c>
      <c r="H10" s="50">
        <v>53.08</v>
      </c>
      <c r="I10" s="50">
        <v>52.21</v>
      </c>
      <c r="J10" s="50">
        <v>53.29</v>
      </c>
      <c r="K10" s="50">
        <v>56.75</v>
      </c>
      <c r="L10" s="50">
        <v>62.97</v>
      </c>
      <c r="M10" s="50">
        <v>62.3</v>
      </c>
      <c r="N10" s="50">
        <v>62.97</v>
      </c>
    </row>
    <row r="11" spans="1:14" ht="15">
      <c r="A11" s="48" t="s">
        <v>28</v>
      </c>
      <c r="B11" s="48"/>
      <c r="C11" s="53">
        <v>51.93</v>
      </c>
      <c r="D11" s="53">
        <v>53.51</v>
      </c>
      <c r="E11" s="53">
        <v>52.06</v>
      </c>
      <c r="F11" s="53">
        <v>54.11</v>
      </c>
      <c r="G11" s="53">
        <v>52.94</v>
      </c>
      <c r="H11" s="53">
        <v>54.53</v>
      </c>
      <c r="I11" s="53">
        <v>58.57</v>
      </c>
      <c r="J11" s="53">
        <v>58.36</v>
      </c>
      <c r="K11" s="53">
        <v>59.41</v>
      </c>
      <c r="L11" s="53">
        <v>63.94</v>
      </c>
      <c r="M11" s="53">
        <v>65.52</v>
      </c>
      <c r="N11" s="53">
        <v>67.75</v>
      </c>
    </row>
    <row r="12" spans="1:14" ht="15">
      <c r="A12" s="48" t="s">
        <v>29</v>
      </c>
      <c r="B12" s="48"/>
      <c r="C12" s="53">
        <v>30.51</v>
      </c>
      <c r="D12" s="53">
        <v>30.07</v>
      </c>
      <c r="E12" s="53">
        <v>27.55</v>
      </c>
      <c r="F12" s="53">
        <v>28.9</v>
      </c>
      <c r="G12" s="53">
        <v>28.27</v>
      </c>
      <c r="H12" s="53">
        <v>30.03</v>
      </c>
      <c r="I12" s="53">
        <v>31.68</v>
      </c>
      <c r="J12" s="53">
        <v>30.05</v>
      </c>
      <c r="K12" s="53">
        <v>32.96</v>
      </c>
      <c r="L12" s="53">
        <v>35.22</v>
      </c>
      <c r="M12" s="53">
        <v>34.62</v>
      </c>
      <c r="N12" s="53">
        <v>36.43</v>
      </c>
    </row>
    <row r="13" spans="1:14" ht="15">
      <c r="A13" s="48" t="s">
        <v>30</v>
      </c>
      <c r="B13" s="48"/>
      <c r="C13" s="53">
        <v>46.7</v>
      </c>
      <c r="D13" s="53">
        <v>44.7</v>
      </c>
      <c r="E13" s="53">
        <v>42.18</v>
      </c>
      <c r="F13" s="53">
        <v>43.29</v>
      </c>
      <c r="G13" s="53">
        <v>43.98</v>
      </c>
      <c r="H13" s="53">
        <v>45.84</v>
      </c>
      <c r="I13" s="53">
        <v>47.77</v>
      </c>
      <c r="J13" s="53">
        <v>48.8</v>
      </c>
      <c r="K13" s="53">
        <v>50.61</v>
      </c>
      <c r="L13" s="53">
        <v>51.95</v>
      </c>
      <c r="M13" s="53">
        <v>49.89</v>
      </c>
      <c r="N13" s="53">
        <v>53.85</v>
      </c>
    </row>
    <row r="14" spans="1:14" ht="15">
      <c r="A14" s="48" t="s">
        <v>31</v>
      </c>
      <c r="B14" s="48"/>
      <c r="C14" s="53">
        <v>26.38</v>
      </c>
      <c r="D14" s="53">
        <v>26.39</v>
      </c>
      <c r="E14" s="53">
        <v>24.73</v>
      </c>
      <c r="F14" s="53">
        <v>24.24</v>
      </c>
      <c r="G14" s="53">
        <v>24.1</v>
      </c>
      <c r="H14" s="53">
        <v>25.25</v>
      </c>
      <c r="I14" s="53">
        <v>26.51</v>
      </c>
      <c r="J14" s="53">
        <v>22.96</v>
      </c>
      <c r="K14" s="53">
        <v>23.52</v>
      </c>
      <c r="L14" s="53">
        <v>24.86</v>
      </c>
      <c r="M14" s="53">
        <v>25.45</v>
      </c>
      <c r="N14" s="53">
        <v>28.45</v>
      </c>
    </row>
    <row r="15" spans="1:14" ht="15">
      <c r="A15" s="48" t="s">
        <v>32</v>
      </c>
      <c r="B15" s="48"/>
      <c r="C15" s="53">
        <v>55</v>
      </c>
      <c r="D15" s="53">
        <v>54.46</v>
      </c>
      <c r="E15" s="53">
        <v>53.21</v>
      </c>
      <c r="F15" s="53">
        <v>56.34</v>
      </c>
      <c r="G15" s="53">
        <v>55.09</v>
      </c>
      <c r="H15" s="54">
        <v>58.32</v>
      </c>
      <c r="I15" s="53">
        <v>61.46</v>
      </c>
      <c r="J15" s="53">
        <v>56.08</v>
      </c>
      <c r="K15" s="53">
        <v>55.16</v>
      </c>
      <c r="L15" s="53">
        <v>58.83</v>
      </c>
      <c r="M15" s="53">
        <v>61</v>
      </c>
      <c r="N15" s="53">
        <v>65.85</v>
      </c>
    </row>
    <row r="16" spans="1:14" ht="15">
      <c r="A16" s="48" t="s">
        <v>33</v>
      </c>
      <c r="B16" s="48"/>
      <c r="C16" s="53">
        <v>55.01</v>
      </c>
      <c r="D16" s="53">
        <v>57.54</v>
      </c>
      <c r="E16" s="53">
        <v>54.29</v>
      </c>
      <c r="F16" s="53">
        <v>55.9</v>
      </c>
      <c r="G16" s="53">
        <v>54.2</v>
      </c>
      <c r="H16" s="53">
        <v>57.67</v>
      </c>
      <c r="I16" s="53">
        <v>62.23</v>
      </c>
      <c r="J16" s="53">
        <v>61.66</v>
      </c>
      <c r="K16" s="53">
        <v>62.99</v>
      </c>
      <c r="L16" s="53">
        <v>66.79</v>
      </c>
      <c r="M16" s="53">
        <v>68.19</v>
      </c>
      <c r="N16" s="53">
        <v>72.37</v>
      </c>
    </row>
  </sheetData>
  <sheetProtection/>
  <mergeCells count="1">
    <mergeCell ref="A1:N1"/>
  </mergeCells>
  <printOptions horizontalCentered="1"/>
  <pageMargins left="0.5" right="0.5" top="1.25" bottom="0.75" header="0.75" footer="0.5"/>
  <pageSetup fitToHeight="1" fitToWidth="1" horizontalDpi="600" verticalDpi="600" orientation="landscape" scale="68" r:id="rId1"/>
  <headerFooter alignWithMargins="0">
    <oddHeader>&amp;RKY PSC Case No. 2016-00162, Attachment A to PSC 2-43
Page 2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1484375" defaultRowHeight="15"/>
  <cols>
    <col min="1" max="1" width="38.77734375" style="49" customWidth="1"/>
    <col min="2" max="14" width="10.77734375" style="49" customWidth="1"/>
    <col min="15" max="16384" width="9.21484375" style="49" customWidth="1"/>
  </cols>
  <sheetData>
    <row r="1" spans="1:14" ht="30" customHeigh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1" ht="15">
      <c r="A2" s="62"/>
      <c r="B2" s="62"/>
      <c r="C2" s="63"/>
      <c r="D2" s="64"/>
      <c r="E2" s="64"/>
      <c r="F2" s="64"/>
      <c r="G2" s="64"/>
      <c r="H2" s="64"/>
      <c r="I2" s="64"/>
      <c r="J2" s="64"/>
      <c r="K2" s="64"/>
    </row>
    <row r="3" spans="1:11" ht="15">
      <c r="A3" s="62"/>
      <c r="B3" s="62"/>
      <c r="C3" s="63"/>
      <c r="D3" s="64"/>
      <c r="E3" s="64"/>
      <c r="F3" s="64"/>
      <c r="G3" s="64"/>
      <c r="H3" s="64"/>
      <c r="I3" s="64"/>
      <c r="J3" s="64"/>
      <c r="K3" s="64"/>
    </row>
    <row r="4" spans="1:11" ht="15">
      <c r="A4" s="62"/>
      <c r="B4" s="62"/>
      <c r="C4" s="63"/>
      <c r="D4" s="64"/>
      <c r="E4" s="64"/>
      <c r="F4" s="64"/>
      <c r="G4" s="64"/>
      <c r="H4" s="64"/>
      <c r="I4" s="64"/>
      <c r="J4" s="64"/>
      <c r="K4" s="64"/>
    </row>
    <row r="5" spans="1:14" ht="15">
      <c r="A5" s="62"/>
      <c r="B5" s="6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3" ht="15">
      <c r="A6" s="66"/>
      <c r="B6" s="66"/>
      <c r="C6" s="67"/>
    </row>
    <row r="7" spans="1:14" ht="15">
      <c r="A7" s="66"/>
      <c r="B7" s="66"/>
      <c r="C7" s="8">
        <v>42124</v>
      </c>
      <c r="D7" s="8">
        <v>42155</v>
      </c>
      <c r="E7" s="8">
        <v>42185</v>
      </c>
      <c r="F7" s="8">
        <v>42216</v>
      </c>
      <c r="G7" s="8">
        <v>42247</v>
      </c>
      <c r="H7" s="8">
        <v>42277</v>
      </c>
      <c r="I7" s="8">
        <v>42308</v>
      </c>
      <c r="J7" s="8">
        <v>42338</v>
      </c>
      <c r="K7" s="8">
        <v>42369</v>
      </c>
      <c r="L7" s="8">
        <v>42400</v>
      </c>
      <c r="M7" s="8">
        <v>42429</v>
      </c>
      <c r="N7" s="8">
        <v>42460</v>
      </c>
    </row>
    <row r="8" spans="1:11" ht="15">
      <c r="A8" s="66"/>
      <c r="B8" s="66"/>
      <c r="C8" s="68"/>
      <c r="D8" s="68"/>
      <c r="E8" s="68"/>
      <c r="F8" s="68"/>
      <c r="G8" s="68"/>
      <c r="H8" s="68"/>
      <c r="I8" s="68"/>
      <c r="J8" s="68"/>
      <c r="K8" s="68"/>
    </row>
    <row r="9" spans="1:14" ht="15">
      <c r="A9" s="48" t="s">
        <v>26</v>
      </c>
      <c r="B9" s="48"/>
      <c r="C9" s="51">
        <v>0.39</v>
      </c>
      <c r="D9" s="51">
        <v>0.39</v>
      </c>
      <c r="E9" s="51">
        <v>0.39</v>
      </c>
      <c r="F9" s="51">
        <v>0.39</v>
      </c>
      <c r="G9" s="51">
        <v>0.39</v>
      </c>
      <c r="H9" s="51">
        <v>0.39</v>
      </c>
      <c r="I9" s="51">
        <v>0.42</v>
      </c>
      <c r="J9" s="51">
        <v>0.42</v>
      </c>
      <c r="K9" s="51">
        <v>0.42</v>
      </c>
      <c r="L9" s="51">
        <v>0.42</v>
      </c>
      <c r="M9" s="51">
        <v>0.42</v>
      </c>
      <c r="N9" s="51">
        <v>0.42</v>
      </c>
    </row>
    <row r="10" spans="1:14" ht="15">
      <c r="A10" s="48" t="s">
        <v>27</v>
      </c>
      <c r="B10" s="48"/>
      <c r="C10" s="69">
        <v>0.2875</v>
      </c>
      <c r="D10" s="69">
        <v>0.2875</v>
      </c>
      <c r="E10" s="69">
        <v>0.2875</v>
      </c>
      <c r="F10" s="69">
        <v>0.2875</v>
      </c>
      <c r="G10" s="69">
        <v>0.2875</v>
      </c>
      <c r="H10" s="69">
        <v>0.2875</v>
      </c>
      <c r="I10" s="69">
        <v>0.2875</v>
      </c>
      <c r="J10" s="69">
        <v>0.2875</v>
      </c>
      <c r="K10" s="69">
        <v>0.2875</v>
      </c>
      <c r="L10" s="69">
        <v>0.2875</v>
      </c>
      <c r="M10" s="69">
        <v>0.2875</v>
      </c>
      <c r="N10" s="69">
        <v>0.2875</v>
      </c>
    </row>
    <row r="11" spans="1:14" ht="15">
      <c r="A11" s="48" t="s">
        <v>28</v>
      </c>
      <c r="B11" s="48"/>
      <c r="C11" s="54">
        <v>0.46</v>
      </c>
      <c r="D11" s="54">
        <v>0.46</v>
      </c>
      <c r="E11" s="54">
        <v>0.46</v>
      </c>
      <c r="F11" s="54">
        <v>0.46</v>
      </c>
      <c r="G11" s="54">
        <v>0.46</v>
      </c>
      <c r="H11" s="54">
        <v>0.46</v>
      </c>
      <c r="I11" s="54">
        <v>0.49</v>
      </c>
      <c r="J11" s="54">
        <v>0.49</v>
      </c>
      <c r="K11" s="54">
        <v>0.49</v>
      </c>
      <c r="L11" s="54">
        <v>0.49</v>
      </c>
      <c r="M11" s="54">
        <v>0.49</v>
      </c>
      <c r="N11" s="54">
        <v>0.49</v>
      </c>
    </row>
    <row r="12" spans="1:14" ht="15">
      <c r="A12" s="48" t="s">
        <v>29</v>
      </c>
      <c r="B12" s="48"/>
      <c r="C12" s="54">
        <v>0.225</v>
      </c>
      <c r="D12" s="54">
        <v>0.225</v>
      </c>
      <c r="E12" s="54">
        <v>0.225</v>
      </c>
      <c r="F12" s="54">
        <v>0.24</v>
      </c>
      <c r="G12" s="54">
        <v>0.24</v>
      </c>
      <c r="H12" s="54">
        <v>0.24</v>
      </c>
      <c r="I12" s="54">
        <v>0.24</v>
      </c>
      <c r="J12" s="54">
        <v>0.24</v>
      </c>
      <c r="K12" s="54">
        <v>0.24</v>
      </c>
      <c r="L12" s="54">
        <v>0.24</v>
      </c>
      <c r="M12" s="54">
        <v>0.24</v>
      </c>
      <c r="N12" s="54">
        <v>0.24</v>
      </c>
    </row>
    <row r="13" spans="1:14" ht="15">
      <c r="A13" s="48" t="s">
        <v>30</v>
      </c>
      <c r="B13" s="48"/>
      <c r="C13" s="54">
        <v>0.465</v>
      </c>
      <c r="D13" s="54">
        <v>0.465</v>
      </c>
      <c r="E13" s="54">
        <v>0.465</v>
      </c>
      <c r="F13" s="54">
        <v>0.465</v>
      </c>
      <c r="G13" s="54">
        <v>0.465</v>
      </c>
      <c r="H13" s="54">
        <v>0.465</v>
      </c>
      <c r="I13" s="54">
        <v>0.4675</v>
      </c>
      <c r="J13" s="54">
        <v>0.4675</v>
      </c>
      <c r="K13" s="54">
        <v>0.4675</v>
      </c>
      <c r="L13" s="54">
        <v>0.4675</v>
      </c>
      <c r="M13" s="54">
        <v>0.4675</v>
      </c>
      <c r="N13" s="54">
        <v>0.4675</v>
      </c>
    </row>
    <row r="14" spans="1:14" ht="15">
      <c r="A14" s="48" t="s">
        <v>31</v>
      </c>
      <c r="B14" s="48"/>
      <c r="C14" s="54">
        <v>0.2513</v>
      </c>
      <c r="D14" s="54">
        <v>0.2513</v>
      </c>
      <c r="E14" s="54">
        <v>0.2513</v>
      </c>
      <c r="F14" s="54">
        <v>0.2513</v>
      </c>
      <c r="G14" s="54">
        <v>0.2513</v>
      </c>
      <c r="H14" s="54">
        <v>0.2513</v>
      </c>
      <c r="I14" s="54">
        <v>0.2638</v>
      </c>
      <c r="J14" s="54">
        <v>0.2638</v>
      </c>
      <c r="K14" s="54">
        <v>0.2638</v>
      </c>
      <c r="L14" s="54">
        <v>0.2638</v>
      </c>
      <c r="M14" s="54">
        <v>0.2638</v>
      </c>
      <c r="N14" s="54">
        <v>0.2638</v>
      </c>
    </row>
    <row r="15" spans="1:14" ht="15">
      <c r="A15" s="48" t="s">
        <v>32</v>
      </c>
      <c r="B15" s="48"/>
      <c r="C15" s="54">
        <v>0.405</v>
      </c>
      <c r="D15" s="54">
        <v>0.405</v>
      </c>
      <c r="E15" s="54">
        <v>0.405</v>
      </c>
      <c r="F15" s="54">
        <v>0.405</v>
      </c>
      <c r="G15" s="54">
        <v>0.405</v>
      </c>
      <c r="H15" s="54">
        <v>0.405</v>
      </c>
      <c r="I15" s="54">
        <v>0.405</v>
      </c>
      <c r="J15" s="54">
        <v>0.405</v>
      </c>
      <c r="K15" s="54">
        <v>0.405</v>
      </c>
      <c r="L15" s="54">
        <v>0.405</v>
      </c>
      <c r="M15" s="54">
        <v>0.405</v>
      </c>
      <c r="N15" s="54">
        <v>0.405</v>
      </c>
    </row>
    <row r="16" spans="1:14" ht="15">
      <c r="A16" s="48" t="s">
        <v>33</v>
      </c>
      <c r="B16" s="48"/>
      <c r="C16" s="54">
        <v>0.4625</v>
      </c>
      <c r="D16" s="54">
        <v>0.4625</v>
      </c>
      <c r="E16" s="54">
        <v>0.4625</v>
      </c>
      <c r="F16" s="54">
        <v>0.4625</v>
      </c>
      <c r="G16" s="54">
        <v>0.4625</v>
      </c>
      <c r="H16" s="54">
        <v>0.4625</v>
      </c>
      <c r="I16" s="54">
        <v>0.4625</v>
      </c>
      <c r="J16" s="54">
        <v>0.4625</v>
      </c>
      <c r="K16" s="54">
        <v>0.4625</v>
      </c>
      <c r="L16" s="54">
        <v>0.4625</v>
      </c>
      <c r="M16" s="54">
        <v>0.4625</v>
      </c>
      <c r="N16" s="54">
        <v>0.4625</v>
      </c>
    </row>
  </sheetData>
  <sheetProtection/>
  <mergeCells count="1">
    <mergeCell ref="A1:N1"/>
  </mergeCells>
  <printOptions horizontalCentered="1"/>
  <pageMargins left="0.5" right="0.5" top="1.25" bottom="0.75" header="0.75" footer="0.5"/>
  <pageSetup fitToHeight="1" fitToWidth="1" horizontalDpi="600" verticalDpi="600" orientation="landscape" scale="60" r:id="rId1"/>
  <headerFooter alignWithMargins="0">
    <oddHeader>&amp;RKY PSC Case No. 2016-00162, Attachment A to PSC 2-43
Page 3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SheetLayoutView="100" zoomScalePageLayoutView="0" workbookViewId="0" topLeftCell="A1">
      <selection activeCell="A4" sqref="A4"/>
    </sheetView>
  </sheetViews>
  <sheetFormatPr defaultColWidth="8.88671875" defaultRowHeight="15"/>
  <cols>
    <col min="1" max="1" width="38.6640625" style="0" bestFit="1" customWidth="1"/>
    <col min="2" max="2" width="10.77734375" style="0" customWidth="1"/>
    <col min="3" max="3" width="10.21484375" style="0" bestFit="1" customWidth="1"/>
    <col min="4" max="4" width="10.3359375" style="0" bestFit="1" customWidth="1"/>
    <col min="5" max="14" width="10.21484375" style="0" bestFit="1" customWidth="1"/>
  </cols>
  <sheetData>
    <row r="1" spans="1:14" ht="31.5" customHeigh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3" spans="1:11" ht="15.7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4" ht="15.75">
      <c r="A5" s="1"/>
      <c r="B5" s="1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7" spans="3:14" ht="15">
      <c r="C7" s="8">
        <v>42124</v>
      </c>
      <c r="D7" s="8">
        <v>42155</v>
      </c>
      <c r="E7" s="8">
        <v>42185</v>
      </c>
      <c r="F7" s="8">
        <v>42216</v>
      </c>
      <c r="G7" s="8">
        <v>42247</v>
      </c>
      <c r="H7" s="8">
        <v>42277</v>
      </c>
      <c r="I7" s="8">
        <v>42308</v>
      </c>
      <c r="J7" s="8">
        <v>42338</v>
      </c>
      <c r="K7" s="8">
        <v>42369</v>
      </c>
      <c r="L7" s="8">
        <v>42400</v>
      </c>
      <c r="M7" s="8">
        <v>42429</v>
      </c>
      <c r="N7" s="8">
        <v>42460</v>
      </c>
    </row>
    <row r="8" spans="3:10" ht="15">
      <c r="C8" s="19"/>
      <c r="D8" s="19"/>
      <c r="E8" s="19"/>
      <c r="F8" s="19"/>
      <c r="G8" s="19"/>
      <c r="H8" s="19"/>
      <c r="I8" s="19"/>
      <c r="J8" s="19"/>
    </row>
    <row r="9" spans="1:14" ht="15">
      <c r="A9" s="48" t="s">
        <v>26</v>
      </c>
      <c r="B9" s="48"/>
      <c r="C9" s="56">
        <v>42054</v>
      </c>
      <c r="D9" s="56">
        <v>42145</v>
      </c>
      <c r="E9" s="56">
        <v>42145</v>
      </c>
      <c r="F9" s="56">
        <v>42145</v>
      </c>
      <c r="G9" s="56">
        <v>42236</v>
      </c>
      <c r="H9" s="56">
        <v>42236</v>
      </c>
      <c r="I9" s="56">
        <v>42236</v>
      </c>
      <c r="J9" s="56">
        <v>42327</v>
      </c>
      <c r="K9" s="56">
        <v>42327</v>
      </c>
      <c r="L9" s="56">
        <v>42327</v>
      </c>
      <c r="M9" s="56">
        <v>42418</v>
      </c>
      <c r="N9" s="56">
        <v>42418</v>
      </c>
    </row>
    <row r="10" spans="1:14" ht="15">
      <c r="A10" s="48" t="s">
        <v>27</v>
      </c>
      <c r="B10" s="48"/>
      <c r="C10" s="57">
        <v>42076</v>
      </c>
      <c r="D10" s="57">
        <v>42076</v>
      </c>
      <c r="E10" s="57">
        <v>42166</v>
      </c>
      <c r="F10" s="57">
        <v>42166</v>
      </c>
      <c r="G10" s="57">
        <v>42166</v>
      </c>
      <c r="H10" s="57">
        <v>42258</v>
      </c>
      <c r="I10" s="57">
        <v>42258</v>
      </c>
      <c r="J10" s="57">
        <v>42258</v>
      </c>
      <c r="K10" s="57">
        <v>42349</v>
      </c>
      <c r="L10" s="57">
        <v>42349</v>
      </c>
      <c r="M10" s="57">
        <v>42349</v>
      </c>
      <c r="N10" s="57">
        <v>42440</v>
      </c>
    </row>
    <row r="11" spans="1:14" ht="15">
      <c r="A11" s="48" t="s">
        <v>28</v>
      </c>
      <c r="B11" s="48"/>
      <c r="C11" s="58">
        <v>42072</v>
      </c>
      <c r="D11" s="58">
        <v>42072</v>
      </c>
      <c r="E11" s="58">
        <v>42164</v>
      </c>
      <c r="F11" s="58">
        <v>42164</v>
      </c>
      <c r="G11" s="58">
        <v>42164</v>
      </c>
      <c r="H11" s="58">
        <v>42256</v>
      </c>
      <c r="I11" s="58">
        <v>42256</v>
      </c>
      <c r="J11" s="58">
        <v>42256</v>
      </c>
      <c r="K11" s="58">
        <v>42347</v>
      </c>
      <c r="L11" s="58">
        <v>42347</v>
      </c>
      <c r="M11" s="58">
        <v>42347</v>
      </c>
      <c r="N11" s="58">
        <v>42438</v>
      </c>
    </row>
    <row r="12" spans="1:14" ht="15">
      <c r="A12" s="48" t="s">
        <v>29</v>
      </c>
      <c r="B12" s="48"/>
      <c r="C12" s="58">
        <v>42074</v>
      </c>
      <c r="D12" s="59">
        <v>42074</v>
      </c>
      <c r="E12" s="58">
        <v>42166</v>
      </c>
      <c r="F12" s="58">
        <v>42166</v>
      </c>
      <c r="G12" s="58">
        <v>42166</v>
      </c>
      <c r="H12" s="58">
        <v>42258</v>
      </c>
      <c r="I12" s="58">
        <v>42258</v>
      </c>
      <c r="J12" s="58">
        <v>42258</v>
      </c>
      <c r="K12" s="58">
        <v>42349</v>
      </c>
      <c r="L12" s="58">
        <v>42349</v>
      </c>
      <c r="M12" s="58">
        <v>42349</v>
      </c>
      <c r="N12" s="58">
        <v>42440</v>
      </c>
    </row>
    <row r="13" spans="1:14" ht="15">
      <c r="A13" s="48" t="s">
        <v>30</v>
      </c>
      <c r="B13" s="48"/>
      <c r="C13" s="58">
        <v>42122</v>
      </c>
      <c r="D13" s="58">
        <v>42122</v>
      </c>
      <c r="E13" s="58">
        <v>42122</v>
      </c>
      <c r="F13" s="58">
        <v>42214</v>
      </c>
      <c r="G13" s="58">
        <v>42214</v>
      </c>
      <c r="H13" s="58">
        <v>42214</v>
      </c>
      <c r="I13" s="58">
        <v>42305</v>
      </c>
      <c r="J13" s="58">
        <v>42305</v>
      </c>
      <c r="K13" s="58">
        <v>42305</v>
      </c>
      <c r="L13" s="58">
        <v>42396</v>
      </c>
      <c r="M13" s="58">
        <v>42396</v>
      </c>
      <c r="N13" s="58">
        <v>42396</v>
      </c>
    </row>
    <row r="14" spans="1:14" ht="15">
      <c r="A14" s="48" t="s">
        <v>31</v>
      </c>
      <c r="B14" s="48"/>
      <c r="C14" s="58">
        <v>42069</v>
      </c>
      <c r="D14" s="58">
        <v>42069</v>
      </c>
      <c r="E14" s="58">
        <v>42163</v>
      </c>
      <c r="F14" s="58">
        <v>42163</v>
      </c>
      <c r="G14" s="58">
        <v>42163</v>
      </c>
      <c r="H14" s="58">
        <v>42255</v>
      </c>
      <c r="I14" s="58">
        <v>42255</v>
      </c>
      <c r="J14" s="58">
        <v>42255</v>
      </c>
      <c r="K14" s="58">
        <v>42346</v>
      </c>
      <c r="L14" s="58">
        <v>42346</v>
      </c>
      <c r="M14" s="58">
        <v>42346</v>
      </c>
      <c r="N14" s="58">
        <v>42444</v>
      </c>
    </row>
    <row r="15" spans="1:14" ht="15">
      <c r="A15" s="48" t="s">
        <v>32</v>
      </c>
      <c r="B15" s="48"/>
      <c r="C15" s="58">
        <v>42047</v>
      </c>
      <c r="D15" s="58">
        <v>42137</v>
      </c>
      <c r="E15" s="58">
        <v>42137</v>
      </c>
      <c r="F15" s="58">
        <v>42137</v>
      </c>
      <c r="G15" s="58">
        <v>42229</v>
      </c>
      <c r="H15" s="59">
        <v>42229</v>
      </c>
      <c r="I15" s="58">
        <v>42229</v>
      </c>
      <c r="J15" s="58">
        <v>42320</v>
      </c>
      <c r="K15" s="58">
        <v>42320</v>
      </c>
      <c r="L15" s="58">
        <v>42320</v>
      </c>
      <c r="M15" s="58">
        <v>42411</v>
      </c>
      <c r="N15" s="58">
        <v>42411</v>
      </c>
    </row>
    <row r="16" spans="1:14" ht="15">
      <c r="A16" s="48" t="s">
        <v>33</v>
      </c>
      <c r="B16" s="48"/>
      <c r="C16" s="58">
        <v>42102</v>
      </c>
      <c r="D16" s="58">
        <v>42102</v>
      </c>
      <c r="E16" s="58">
        <v>42102</v>
      </c>
      <c r="F16" s="58">
        <v>42193</v>
      </c>
      <c r="G16" s="58">
        <v>42193</v>
      </c>
      <c r="H16" s="58">
        <v>42193</v>
      </c>
      <c r="I16" s="58">
        <v>42284</v>
      </c>
      <c r="J16" s="58">
        <v>42284</v>
      </c>
      <c r="K16" s="58">
        <v>42284</v>
      </c>
      <c r="L16" s="58">
        <v>42375</v>
      </c>
      <c r="M16" s="58">
        <v>42375</v>
      </c>
      <c r="N16" s="58">
        <v>42375</v>
      </c>
    </row>
  </sheetData>
  <sheetProtection/>
  <mergeCells count="1">
    <mergeCell ref="A1:N1"/>
  </mergeCells>
  <printOptions horizontalCentered="1"/>
  <pageMargins left="0.5" right="0.5" top="1.25" bottom="0.75" header="0.75" footer="0.5"/>
  <pageSetup fitToHeight="1" fitToWidth="1" horizontalDpi="600" verticalDpi="600" orientation="landscape" scale="62" r:id="rId1"/>
  <headerFooter alignWithMargins="0">
    <oddHeader>&amp;RKY PSC Case No. 2016-00162, Attachment A to PSC 2-43
Page 4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SheetLayoutView="100" zoomScalePageLayoutView="0" workbookViewId="0" topLeftCell="A1">
      <selection activeCell="A4" sqref="A4"/>
    </sheetView>
  </sheetViews>
  <sheetFormatPr defaultColWidth="8.88671875" defaultRowHeight="15"/>
  <cols>
    <col min="1" max="1" width="38.6640625" style="0" bestFit="1" customWidth="1"/>
    <col min="2" max="2" width="2.77734375" style="0" customWidth="1"/>
  </cols>
  <sheetData>
    <row r="1" spans="1:14" ht="27.7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5" spans="1:2" ht="15">
      <c r="A5" s="20"/>
      <c r="B5" s="20"/>
    </row>
    <row r="6" spans="3:11" ht="15">
      <c r="C6" s="21"/>
      <c r="D6" s="21"/>
      <c r="E6" s="21"/>
      <c r="F6" s="21"/>
      <c r="G6" s="21"/>
      <c r="H6" s="21"/>
      <c r="I6" s="21"/>
      <c r="J6" s="21"/>
      <c r="K6" s="21"/>
    </row>
    <row r="7" spans="3:14" ht="15">
      <c r="C7" s="8">
        <f>'Page 2 of 6 - Prices'!C7</f>
        <v>42124</v>
      </c>
      <c r="D7" s="8">
        <f>'Page 2 of 6 - Prices'!D7</f>
        <v>42155</v>
      </c>
      <c r="E7" s="8">
        <f>'Page 2 of 6 - Prices'!E7</f>
        <v>42185</v>
      </c>
      <c r="F7" s="8">
        <f>'Page 2 of 6 - Prices'!F7</f>
        <v>42216</v>
      </c>
      <c r="G7" s="8">
        <f>'Page 2 of 6 - Prices'!G7</f>
        <v>42247</v>
      </c>
      <c r="H7" s="8">
        <f>'Page 2 of 6 - Prices'!H7</f>
        <v>42277</v>
      </c>
      <c r="I7" s="8">
        <f>'Page 2 of 6 - Prices'!I7</f>
        <v>42308</v>
      </c>
      <c r="J7" s="8">
        <f>'Page 2 of 6 - Prices'!J7</f>
        <v>42338</v>
      </c>
      <c r="K7" s="8">
        <f>'Page 2 of 6 - Prices'!K7</f>
        <v>42369</v>
      </c>
      <c r="L7" s="8">
        <f>'Page 2 of 6 - Prices'!L7</f>
        <v>42400</v>
      </c>
      <c r="M7" s="8">
        <f>'Page 2 of 6 - Prices'!M7</f>
        <v>42429</v>
      </c>
      <c r="N7" s="8">
        <f>'Page 2 of 6 - Prices'!N7</f>
        <v>42460</v>
      </c>
    </row>
    <row r="9" spans="1:14" ht="15">
      <c r="A9" s="10" t="str">
        <f>'Page 4 of 6 - Ex-dates'!A9</f>
        <v>Atmos Energy Corp (ATO)</v>
      </c>
      <c r="B9" s="10"/>
      <c r="C9" s="22">
        <f>'Page 4 of 6 - Ex-dates'!C$7-'Page 4 of 6 - Ex-dates'!C9</f>
        <v>70</v>
      </c>
      <c r="D9" s="22">
        <f>'Page 4 of 6 - Ex-dates'!D$7-'Page 4 of 6 - Ex-dates'!D9</f>
        <v>10</v>
      </c>
      <c r="E9" s="22">
        <f>'Page 4 of 6 - Ex-dates'!E$7-'Page 4 of 6 - Ex-dates'!E9</f>
        <v>40</v>
      </c>
      <c r="F9" s="22">
        <f>'Page 4 of 6 - Ex-dates'!F$7-'Page 4 of 6 - Ex-dates'!F9</f>
        <v>71</v>
      </c>
      <c r="G9" s="22">
        <f>'Page 4 of 6 - Ex-dates'!G$7-'Page 4 of 6 - Ex-dates'!G9</f>
        <v>11</v>
      </c>
      <c r="H9" s="22">
        <f>'Page 4 of 6 - Ex-dates'!H$7-'Page 4 of 6 - Ex-dates'!H9</f>
        <v>41</v>
      </c>
      <c r="I9" s="22">
        <f>'Page 4 of 6 - Ex-dates'!I$7-'Page 4 of 6 - Ex-dates'!I9</f>
        <v>72</v>
      </c>
      <c r="J9" s="22">
        <f>'Page 4 of 6 - Ex-dates'!J$7-'Page 4 of 6 - Ex-dates'!J9</f>
        <v>11</v>
      </c>
      <c r="K9" s="22">
        <f>'Page 4 of 6 - Ex-dates'!K$7-'Page 4 of 6 - Ex-dates'!K9</f>
        <v>42</v>
      </c>
      <c r="L9" s="22">
        <f>'Page 4 of 6 - Ex-dates'!L$7-'Page 4 of 6 - Ex-dates'!L9</f>
        <v>73</v>
      </c>
      <c r="M9" s="22">
        <f>'Page 4 of 6 - Ex-dates'!M$7-'Page 4 of 6 - Ex-dates'!M9</f>
        <v>11</v>
      </c>
      <c r="N9" s="22">
        <f>'Page 4 of 6 - Ex-dates'!N$7-'Page 4 of 6 - Ex-dates'!N9</f>
        <v>42</v>
      </c>
    </row>
    <row r="10" spans="1:14" ht="15">
      <c r="A10" s="10" t="str">
        <f>'Page 4 of 6 - Ex-dates'!A10</f>
        <v>Chesapeake Utilities Corp (CPK)</v>
      </c>
      <c r="B10" s="10"/>
      <c r="C10" s="22">
        <f>'Page 4 of 6 - Ex-dates'!C$7-'Page 4 of 6 - Ex-dates'!C10</f>
        <v>48</v>
      </c>
      <c r="D10" s="22">
        <f>'Page 4 of 6 - Ex-dates'!D$7-'Page 4 of 6 - Ex-dates'!D10</f>
        <v>79</v>
      </c>
      <c r="E10" s="22">
        <f>'Page 4 of 6 - Ex-dates'!E$7-'Page 4 of 6 - Ex-dates'!E10</f>
        <v>19</v>
      </c>
      <c r="F10" s="22">
        <f>'Page 4 of 6 - Ex-dates'!F$7-'Page 4 of 6 - Ex-dates'!F10</f>
        <v>50</v>
      </c>
      <c r="G10" s="22">
        <f>'Page 4 of 6 - Ex-dates'!G$7-'Page 4 of 6 - Ex-dates'!G10</f>
        <v>81</v>
      </c>
      <c r="H10" s="22">
        <f>'Page 4 of 6 - Ex-dates'!H$7-'Page 4 of 6 - Ex-dates'!H10</f>
        <v>19</v>
      </c>
      <c r="I10" s="22">
        <f>'Page 4 of 6 - Ex-dates'!I$7-'Page 4 of 6 - Ex-dates'!I10</f>
        <v>50</v>
      </c>
      <c r="J10" s="22">
        <f>'Page 4 of 6 - Ex-dates'!J$7-'Page 4 of 6 - Ex-dates'!J10</f>
        <v>80</v>
      </c>
      <c r="K10" s="22">
        <f>'Page 4 of 6 - Ex-dates'!K$7-'Page 4 of 6 - Ex-dates'!K10</f>
        <v>20</v>
      </c>
      <c r="L10" s="22">
        <f>'Page 4 of 6 - Ex-dates'!L$7-'Page 4 of 6 - Ex-dates'!L10</f>
        <v>51</v>
      </c>
      <c r="M10" s="22">
        <f>'Page 4 of 6 - Ex-dates'!M$7-'Page 4 of 6 - Ex-dates'!M10</f>
        <v>80</v>
      </c>
      <c r="N10" s="22">
        <f>'Page 4 of 6 - Ex-dates'!N$7-'Page 4 of 6 - Ex-dates'!N10</f>
        <v>20</v>
      </c>
    </row>
    <row r="11" spans="1:14" ht="15">
      <c r="A11" s="10" t="str">
        <f>'Page 4 of 6 - Ex-dates'!A11</f>
        <v>Laclede Group Inc (LG)</v>
      </c>
      <c r="B11" s="10"/>
      <c r="C11" s="22">
        <f>'Page 4 of 6 - Ex-dates'!C$7-'Page 4 of 6 - Ex-dates'!C11</f>
        <v>52</v>
      </c>
      <c r="D11" s="22">
        <f>'Page 4 of 6 - Ex-dates'!D$7-'Page 4 of 6 - Ex-dates'!D11</f>
        <v>83</v>
      </c>
      <c r="E11" s="22">
        <f>'Page 4 of 6 - Ex-dates'!E$7-'Page 4 of 6 - Ex-dates'!E11</f>
        <v>21</v>
      </c>
      <c r="F11" s="22">
        <f>'Page 4 of 6 - Ex-dates'!F$7-'Page 4 of 6 - Ex-dates'!F11</f>
        <v>52</v>
      </c>
      <c r="G11" s="22">
        <f>'Page 4 of 6 - Ex-dates'!G$7-'Page 4 of 6 - Ex-dates'!G11</f>
        <v>83</v>
      </c>
      <c r="H11" s="22">
        <f>'Page 4 of 6 - Ex-dates'!H$7-'Page 4 of 6 - Ex-dates'!H11</f>
        <v>21</v>
      </c>
      <c r="I11" s="22">
        <f>'Page 4 of 6 - Ex-dates'!I$7-'Page 4 of 6 - Ex-dates'!I11</f>
        <v>52</v>
      </c>
      <c r="J11" s="22">
        <f>'Page 4 of 6 - Ex-dates'!J$7-'Page 4 of 6 - Ex-dates'!J11</f>
        <v>82</v>
      </c>
      <c r="K11" s="22">
        <f>'Page 4 of 6 - Ex-dates'!K$7-'Page 4 of 6 - Ex-dates'!K11</f>
        <v>22</v>
      </c>
      <c r="L11" s="22">
        <f>'Page 4 of 6 - Ex-dates'!L$7-'Page 4 of 6 - Ex-dates'!L11</f>
        <v>53</v>
      </c>
      <c r="M11" s="22">
        <f>'Page 4 of 6 - Ex-dates'!M$7-'Page 4 of 6 - Ex-dates'!M11</f>
        <v>82</v>
      </c>
      <c r="N11" s="22">
        <f>'Page 4 of 6 - Ex-dates'!N$7-'Page 4 of 6 - Ex-dates'!N11</f>
        <v>22</v>
      </c>
    </row>
    <row r="12" spans="1:14" ht="15">
      <c r="A12" s="10" t="str">
        <f>'Page 4 of 6 - Ex-dates'!A12</f>
        <v>New Jersey Resources Corporation (NJR)</v>
      </c>
      <c r="B12" s="10"/>
      <c r="C12" s="22">
        <f>'Page 4 of 6 - Ex-dates'!C$7-'Page 4 of 6 - Ex-dates'!C12</f>
        <v>50</v>
      </c>
      <c r="D12" s="22">
        <f>'Page 4 of 6 - Ex-dates'!D$7-'Page 4 of 6 - Ex-dates'!D12</f>
        <v>81</v>
      </c>
      <c r="E12" s="22">
        <f>'Page 4 of 6 - Ex-dates'!E$7-'Page 4 of 6 - Ex-dates'!E12</f>
        <v>19</v>
      </c>
      <c r="F12" s="22">
        <f>'Page 4 of 6 - Ex-dates'!F$7-'Page 4 of 6 - Ex-dates'!F12</f>
        <v>50</v>
      </c>
      <c r="G12" s="22">
        <f>'Page 4 of 6 - Ex-dates'!G$7-'Page 4 of 6 - Ex-dates'!G12</f>
        <v>81</v>
      </c>
      <c r="H12" s="22">
        <f>'Page 4 of 6 - Ex-dates'!H$7-'Page 4 of 6 - Ex-dates'!H12</f>
        <v>19</v>
      </c>
      <c r="I12" s="22">
        <f>'Page 4 of 6 - Ex-dates'!I$7-'Page 4 of 6 - Ex-dates'!I12</f>
        <v>50</v>
      </c>
      <c r="J12" s="22">
        <f>'Page 4 of 6 - Ex-dates'!J$7-'Page 4 of 6 - Ex-dates'!J12</f>
        <v>80</v>
      </c>
      <c r="K12" s="22">
        <f>'Page 4 of 6 - Ex-dates'!K$7-'Page 4 of 6 - Ex-dates'!K12</f>
        <v>20</v>
      </c>
      <c r="L12" s="22">
        <f>'Page 4 of 6 - Ex-dates'!L$7-'Page 4 of 6 - Ex-dates'!L12</f>
        <v>51</v>
      </c>
      <c r="M12" s="22">
        <f>'Page 4 of 6 - Ex-dates'!M$7-'Page 4 of 6 - Ex-dates'!M12</f>
        <v>80</v>
      </c>
      <c r="N12" s="22">
        <f>'Page 4 of 6 - Ex-dates'!N$7-'Page 4 of 6 - Ex-dates'!N12</f>
        <v>20</v>
      </c>
    </row>
    <row r="13" spans="1:14" ht="15">
      <c r="A13" s="10" t="str">
        <f>'Page 4 of 6 - Ex-dates'!A13</f>
        <v>Northwest Natural Gas (NWN)</v>
      </c>
      <c r="B13" s="10"/>
      <c r="C13" s="22">
        <f>'Page 4 of 6 - Ex-dates'!C$7-'Page 4 of 6 - Ex-dates'!C13</f>
        <v>2</v>
      </c>
      <c r="D13" s="22">
        <f>'Page 4 of 6 - Ex-dates'!D$7-'Page 4 of 6 - Ex-dates'!D13</f>
        <v>33</v>
      </c>
      <c r="E13" s="22">
        <f>'Page 4 of 6 - Ex-dates'!E$7-'Page 4 of 6 - Ex-dates'!E13</f>
        <v>63</v>
      </c>
      <c r="F13" s="22">
        <f>'Page 4 of 6 - Ex-dates'!F$7-'Page 4 of 6 - Ex-dates'!F13</f>
        <v>2</v>
      </c>
      <c r="G13" s="22">
        <f>'Page 4 of 6 - Ex-dates'!G$7-'Page 4 of 6 - Ex-dates'!G13</f>
        <v>33</v>
      </c>
      <c r="H13" s="22">
        <f>'Page 4 of 6 - Ex-dates'!H$7-'Page 4 of 6 - Ex-dates'!H13</f>
        <v>63</v>
      </c>
      <c r="I13" s="22">
        <f>'Page 4 of 6 - Ex-dates'!I$7-'Page 4 of 6 - Ex-dates'!I13</f>
        <v>3</v>
      </c>
      <c r="J13" s="22">
        <f>'Page 4 of 6 - Ex-dates'!J$7-'Page 4 of 6 - Ex-dates'!J13</f>
        <v>33</v>
      </c>
      <c r="K13" s="22">
        <f>'Page 4 of 6 - Ex-dates'!K$7-'Page 4 of 6 - Ex-dates'!K13</f>
        <v>64</v>
      </c>
      <c r="L13" s="22">
        <f>'Page 4 of 6 - Ex-dates'!L$7-'Page 4 of 6 - Ex-dates'!L13</f>
        <v>4</v>
      </c>
      <c r="M13" s="22">
        <f>'Page 4 of 6 - Ex-dates'!M$7-'Page 4 of 6 - Ex-dates'!M13</f>
        <v>33</v>
      </c>
      <c r="N13" s="22">
        <f>'Page 4 of 6 - Ex-dates'!N$7-'Page 4 of 6 - Ex-dates'!N13</f>
        <v>64</v>
      </c>
    </row>
    <row r="14" spans="1:14" ht="15">
      <c r="A14" s="10" t="str">
        <f>'Page 4 of 6 - Ex-dates'!A14</f>
        <v>South Jersey Industries Inc (SJI)</v>
      </c>
      <c r="B14" s="10"/>
      <c r="C14" s="22">
        <f>'Page 4 of 6 - Ex-dates'!C$7-'Page 4 of 6 - Ex-dates'!C14</f>
        <v>55</v>
      </c>
      <c r="D14" s="22">
        <f>'Page 4 of 6 - Ex-dates'!D$7-'Page 4 of 6 - Ex-dates'!D14</f>
        <v>86</v>
      </c>
      <c r="E14" s="22">
        <f>'Page 4 of 6 - Ex-dates'!E$7-'Page 4 of 6 - Ex-dates'!E14</f>
        <v>22</v>
      </c>
      <c r="F14" s="22">
        <f>'Page 4 of 6 - Ex-dates'!F$7-'Page 4 of 6 - Ex-dates'!F14</f>
        <v>53</v>
      </c>
      <c r="G14" s="22">
        <f>'Page 4 of 6 - Ex-dates'!G$7-'Page 4 of 6 - Ex-dates'!G14</f>
        <v>84</v>
      </c>
      <c r="H14" s="22">
        <f>'Page 4 of 6 - Ex-dates'!H$7-'Page 4 of 6 - Ex-dates'!H14</f>
        <v>22</v>
      </c>
      <c r="I14" s="22">
        <f>'Page 4 of 6 - Ex-dates'!I$7-'Page 4 of 6 - Ex-dates'!I14</f>
        <v>53</v>
      </c>
      <c r="J14" s="22">
        <f>'Page 4 of 6 - Ex-dates'!J$7-'Page 4 of 6 - Ex-dates'!J14</f>
        <v>83</v>
      </c>
      <c r="K14" s="22">
        <f>'Page 4 of 6 - Ex-dates'!K$7-'Page 4 of 6 - Ex-dates'!K14</f>
        <v>23</v>
      </c>
      <c r="L14" s="22">
        <f>'Page 4 of 6 - Ex-dates'!L$7-'Page 4 of 6 - Ex-dates'!L14</f>
        <v>54</v>
      </c>
      <c r="M14" s="22">
        <f>'Page 4 of 6 - Ex-dates'!M$7-'Page 4 of 6 - Ex-dates'!M14</f>
        <v>83</v>
      </c>
      <c r="N14" s="22">
        <f>'Page 4 of 6 - Ex-dates'!N$7-'Page 4 of 6 - Ex-dates'!N14</f>
        <v>16</v>
      </c>
    </row>
    <row r="15" spans="1:14" ht="15">
      <c r="A15" s="10" t="str">
        <f>'Page 4 of 6 - Ex-dates'!A15</f>
        <v>Southwest Gas Corp (SWX)</v>
      </c>
      <c r="B15" s="10"/>
      <c r="C15" s="22">
        <f>'Page 4 of 6 - Ex-dates'!C$7-'Page 4 of 6 - Ex-dates'!C15</f>
        <v>77</v>
      </c>
      <c r="D15" s="22">
        <f>'Page 4 of 6 - Ex-dates'!D$7-'Page 4 of 6 - Ex-dates'!D15</f>
        <v>18</v>
      </c>
      <c r="E15" s="22">
        <f>'Page 4 of 6 - Ex-dates'!E$7-'Page 4 of 6 - Ex-dates'!E15</f>
        <v>48</v>
      </c>
      <c r="F15" s="22">
        <f>'Page 4 of 6 - Ex-dates'!F$7-'Page 4 of 6 - Ex-dates'!F15</f>
        <v>79</v>
      </c>
      <c r="G15" s="22">
        <f>'Page 4 of 6 - Ex-dates'!G$7-'Page 4 of 6 - Ex-dates'!G15</f>
        <v>18</v>
      </c>
      <c r="H15" s="22">
        <f>'Page 4 of 6 - Ex-dates'!H$7-'Page 4 of 6 - Ex-dates'!H15</f>
        <v>48</v>
      </c>
      <c r="I15" s="22">
        <f>'Page 4 of 6 - Ex-dates'!I$7-'Page 4 of 6 - Ex-dates'!I15</f>
        <v>79</v>
      </c>
      <c r="J15" s="22">
        <f>'Page 4 of 6 - Ex-dates'!J$7-'Page 4 of 6 - Ex-dates'!J15</f>
        <v>18</v>
      </c>
      <c r="K15" s="22">
        <f>'Page 4 of 6 - Ex-dates'!K$7-'Page 4 of 6 - Ex-dates'!K15</f>
        <v>49</v>
      </c>
      <c r="L15" s="22">
        <f>'Page 4 of 6 - Ex-dates'!L$7-'Page 4 of 6 - Ex-dates'!L15</f>
        <v>80</v>
      </c>
      <c r="M15" s="22">
        <f>'Page 4 of 6 - Ex-dates'!M$7-'Page 4 of 6 - Ex-dates'!M15</f>
        <v>18</v>
      </c>
      <c r="N15" s="22">
        <f>'Page 4 of 6 - Ex-dates'!N$7-'Page 4 of 6 - Ex-dates'!N15</f>
        <v>49</v>
      </c>
    </row>
    <row r="16" spans="1:14" ht="15">
      <c r="A16" s="10" t="str">
        <f>'Page 4 of 6 - Ex-dates'!A16</f>
        <v>WGL Holdings Inc (WGL)</v>
      </c>
      <c r="B16" s="10"/>
      <c r="C16" s="22">
        <f>'Page 4 of 6 - Ex-dates'!C$7-'Page 4 of 6 - Ex-dates'!C16</f>
        <v>22</v>
      </c>
      <c r="D16" s="22">
        <f>'Page 4 of 6 - Ex-dates'!D$7-'Page 4 of 6 - Ex-dates'!D16</f>
        <v>53</v>
      </c>
      <c r="E16" s="22">
        <f>'Page 4 of 6 - Ex-dates'!E$7-'Page 4 of 6 - Ex-dates'!E16</f>
        <v>83</v>
      </c>
      <c r="F16" s="22">
        <f>'Page 4 of 6 - Ex-dates'!F$7-'Page 4 of 6 - Ex-dates'!F16</f>
        <v>23</v>
      </c>
      <c r="G16" s="22">
        <f>'Page 4 of 6 - Ex-dates'!G$7-'Page 4 of 6 - Ex-dates'!G16</f>
        <v>54</v>
      </c>
      <c r="H16" s="22">
        <f>'Page 4 of 6 - Ex-dates'!H$7-'Page 4 of 6 - Ex-dates'!H16</f>
        <v>84</v>
      </c>
      <c r="I16" s="22">
        <f>'Page 4 of 6 - Ex-dates'!I$7-'Page 4 of 6 - Ex-dates'!I16</f>
        <v>24</v>
      </c>
      <c r="J16" s="22">
        <f>'Page 4 of 6 - Ex-dates'!J$7-'Page 4 of 6 - Ex-dates'!J16</f>
        <v>54</v>
      </c>
      <c r="K16" s="22">
        <f>'Page 4 of 6 - Ex-dates'!K$7-'Page 4 of 6 - Ex-dates'!K16</f>
        <v>85</v>
      </c>
      <c r="L16" s="22">
        <f>'Page 4 of 6 - Ex-dates'!L$7-'Page 4 of 6 - Ex-dates'!L16</f>
        <v>25</v>
      </c>
      <c r="M16" s="22">
        <f>'Page 4 of 6 - Ex-dates'!M$7-'Page 4 of 6 - Ex-dates'!M16</f>
        <v>54</v>
      </c>
      <c r="N16" s="22">
        <f>'Page 4 of 6 - Ex-dates'!N$7-'Page 4 of 6 - Ex-dates'!N16</f>
        <v>85</v>
      </c>
    </row>
  </sheetData>
  <sheetProtection/>
  <mergeCells count="1">
    <mergeCell ref="A1:N1"/>
  </mergeCells>
  <printOptions horizontalCentered="1"/>
  <pageMargins left="0.5" right="0.5" top="1.25" bottom="0.75" header="0.75" footer="0.5"/>
  <pageSetup fitToHeight="1" fitToWidth="1" horizontalDpi="600" verticalDpi="600" orientation="landscape" scale="72" r:id="rId1"/>
  <headerFooter alignWithMargins="0">
    <oddHeader>&amp;RKY PSC Case No. 2016-00162, Attachment A to PSC 2-43
Page 5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SheetLayoutView="100" zoomScalePageLayoutView="0" workbookViewId="0" topLeftCell="A1">
      <selection activeCell="A4" sqref="A4"/>
    </sheetView>
  </sheetViews>
  <sheetFormatPr defaultColWidth="8.88671875" defaultRowHeight="15"/>
  <cols>
    <col min="1" max="1" width="38.6640625" style="0" bestFit="1" customWidth="1"/>
    <col min="2" max="2" width="2.77734375" style="0" customWidth="1"/>
  </cols>
  <sheetData>
    <row r="1" spans="1:14" ht="28.5" customHeight="1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1" ht="15.75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</row>
    <row r="3" spans="1:11" ht="15.75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1"/>
      <c r="B4" s="1"/>
      <c r="C4" s="23"/>
      <c r="D4" s="23"/>
      <c r="E4" s="23"/>
      <c r="F4" s="23"/>
      <c r="G4" s="23"/>
      <c r="H4" s="23"/>
      <c r="I4" s="23"/>
      <c r="J4" s="23"/>
      <c r="K4" s="23"/>
    </row>
    <row r="5" spans="1:11" ht="15.75">
      <c r="A5" s="1"/>
      <c r="B5" s="1"/>
      <c r="C5" s="23"/>
      <c r="D5" s="23"/>
      <c r="E5" s="23"/>
      <c r="F5" s="23"/>
      <c r="G5" s="23"/>
      <c r="H5" s="23"/>
      <c r="I5" s="23"/>
      <c r="J5" s="23"/>
      <c r="K5" s="23"/>
    </row>
    <row r="6" spans="3:11" ht="15">
      <c r="C6" s="24"/>
      <c r="D6" s="24"/>
      <c r="E6" s="24"/>
      <c r="F6" s="24"/>
      <c r="G6" s="24"/>
      <c r="H6" s="24"/>
      <c r="I6" s="24"/>
      <c r="J6" s="24"/>
      <c r="K6" s="24"/>
    </row>
    <row r="7" spans="3:14" ht="15">
      <c r="C7" s="8">
        <f>'Page 2 of 6 - Prices'!C7</f>
        <v>42124</v>
      </c>
      <c r="D7" s="8">
        <f>'Page 2 of 6 - Prices'!D7</f>
        <v>42155</v>
      </c>
      <c r="E7" s="8">
        <f>'Page 2 of 6 - Prices'!E7</f>
        <v>42185</v>
      </c>
      <c r="F7" s="8">
        <f>'Page 2 of 6 - Prices'!F7</f>
        <v>42216</v>
      </c>
      <c r="G7" s="8">
        <f>'Page 2 of 6 - Prices'!G7</f>
        <v>42247</v>
      </c>
      <c r="H7" s="8">
        <f>'Page 2 of 6 - Prices'!H7</f>
        <v>42277</v>
      </c>
      <c r="I7" s="8">
        <f>'Page 2 of 6 - Prices'!I7</f>
        <v>42308</v>
      </c>
      <c r="J7" s="8">
        <f>'Page 2 of 6 - Prices'!J7</f>
        <v>42338</v>
      </c>
      <c r="K7" s="8">
        <f>'Page 2 of 6 - Prices'!K7</f>
        <v>42369</v>
      </c>
      <c r="L7" s="8">
        <f>'Page 2 of 6 - Prices'!L7</f>
        <v>42400</v>
      </c>
      <c r="M7" s="8">
        <f>'Page 2 of 6 - Prices'!M7</f>
        <v>42429</v>
      </c>
      <c r="N7" s="8">
        <f>'Page 2 of 6 - Prices'!N7</f>
        <v>42460</v>
      </c>
    </row>
    <row r="8" spans="3:11" ht="15">
      <c r="C8" s="24"/>
      <c r="D8" s="24"/>
      <c r="E8" s="24"/>
      <c r="F8" s="24"/>
      <c r="G8" s="24"/>
      <c r="H8" s="24"/>
      <c r="I8" s="24"/>
      <c r="J8" s="24"/>
      <c r="K8" s="24"/>
    </row>
    <row r="9" spans="1:14" ht="15">
      <c r="A9" s="10" t="str">
        <f>'Page 2 of 6 - Prices'!A9</f>
        <v>Atmos Energy Corp (ATO)</v>
      </c>
      <c r="B9" s="10"/>
      <c r="C9" s="60">
        <f>ROUND(+'Page 2 of 6 - Prices'!C9-(+'Page 3 of 6 - Dividends'!C9*'Page 5 of 6 - Days'!C9/91),3)</f>
        <v>53.7</v>
      </c>
      <c r="D9" s="60">
        <f>ROUND(+'Page 2 of 6 - Prices'!D9-(+'Page 3 of 6 - Dividends'!D9*'Page 5 of 6 - Days'!D9/91),3)</f>
        <v>53.977</v>
      </c>
      <c r="E9" s="60">
        <f>ROUND(+'Page 2 of 6 - Prices'!E9-(+'Page 3 of 6 - Dividends'!E9*'Page 5 of 6 - Days'!E9/91),3)</f>
        <v>51.109</v>
      </c>
      <c r="F9" s="60">
        <f>ROUND(+'Page 2 of 6 - Prices'!F9-(+'Page 3 of 6 - Dividends'!F9*'Page 5 of 6 - Days'!F9/91),3)</f>
        <v>54.996</v>
      </c>
      <c r="G9" s="60">
        <f>ROUND(+'Page 2 of 6 - Prices'!G9-(+'Page 3 of 6 - Dividends'!G9*'Page 5 of 6 - Days'!G9/91),3)</f>
        <v>54.743</v>
      </c>
      <c r="H9" s="60">
        <f>ROUND(+'Page 2 of 6 - Prices'!H9-(+'Page 3 of 6 - Dividends'!H9*'Page 5 of 6 - Days'!H9/91),3)</f>
        <v>58.004</v>
      </c>
      <c r="I9" s="60">
        <f>ROUND(+'Page 2 of 6 - Prices'!I9-(+'Page 3 of 6 - Dividends'!I9*'Page 5 of 6 - Days'!I9/91),3)</f>
        <v>62.668</v>
      </c>
      <c r="J9" s="60">
        <f>ROUND(+'Page 2 of 6 - Prices'!J9-(+'Page 3 of 6 - Dividends'!J9*'Page 5 of 6 - Days'!J9/91),3)</f>
        <v>62.259</v>
      </c>
      <c r="K9" s="60">
        <f>ROUND(+'Page 2 of 6 - Prices'!K9-(+'Page 3 of 6 - Dividends'!K9*'Page 5 of 6 - Days'!K9/91),3)</f>
        <v>62.846</v>
      </c>
      <c r="L9" s="60">
        <f>ROUND(+'Page 2 of 6 - Prices'!L9-(+'Page 3 of 6 - Dividends'!L9*'Page 5 of 6 - Days'!L9/91),3)</f>
        <v>68.883</v>
      </c>
      <c r="M9" s="60">
        <f>ROUND(+'Page 2 of 6 - Prices'!M9-(+'Page 3 of 6 - Dividends'!M9*'Page 5 of 6 - Days'!M9/91),3)</f>
        <v>69.359</v>
      </c>
      <c r="N9" s="60">
        <f>ROUND(+'Page 2 of 6 - Prices'!N9-(+'Page 3 of 6 - Dividends'!N9*'Page 5 of 6 - Days'!N9/91),3)</f>
        <v>74.066</v>
      </c>
    </row>
    <row r="10" spans="1:14" ht="15">
      <c r="A10" s="10" t="str">
        <f>'Page 2 of 6 - Prices'!A10</f>
        <v>Chesapeake Utilities Corp (CPK)</v>
      </c>
      <c r="B10" s="10"/>
      <c r="C10" s="60">
        <f>ROUND(+'Page 2 of 6 - Prices'!C10-(+'Page 3 of 6 - Dividends'!C10*'Page 5 of 6 - Days'!C10/91),3)</f>
        <v>47.628</v>
      </c>
      <c r="D10" s="60">
        <f>ROUND(+'Page 2 of 6 - Prices'!D10-(+'Page 3 of 6 - Dividends'!D10*'Page 5 of 6 - Days'!D10/91),3)</f>
        <v>52.38</v>
      </c>
      <c r="E10" s="60">
        <f>ROUND(+'Page 2 of 6 - Prices'!E10-(+'Page 3 of 6 - Dividends'!E10*'Page 5 of 6 - Days'!E10/91),3)</f>
        <v>53.79</v>
      </c>
      <c r="F10" s="60">
        <f>ROUND(+'Page 2 of 6 - Prices'!F10-(+'Page 3 of 6 - Dividends'!F10*'Page 5 of 6 - Days'!F10/91),3)</f>
        <v>51.262</v>
      </c>
      <c r="G10" s="60">
        <f>ROUND(+'Page 2 of 6 - Prices'!G10-(+'Page 3 of 6 - Dividends'!G10*'Page 5 of 6 - Days'!G10/91),3)</f>
        <v>49.014</v>
      </c>
      <c r="H10" s="60">
        <f>ROUND(+'Page 2 of 6 - Prices'!H10-(+'Page 3 of 6 - Dividends'!H10*'Page 5 of 6 - Days'!H10/91),3)</f>
        <v>53.02</v>
      </c>
      <c r="I10" s="60">
        <f>ROUND(+'Page 2 of 6 - Prices'!I10-(+'Page 3 of 6 - Dividends'!I10*'Page 5 of 6 - Days'!I10/91),3)</f>
        <v>52.052</v>
      </c>
      <c r="J10" s="60">
        <f>ROUND(+'Page 2 of 6 - Prices'!J10-(+'Page 3 of 6 - Dividends'!J10*'Page 5 of 6 - Days'!J10/91),3)</f>
        <v>53.037</v>
      </c>
      <c r="K10" s="60">
        <f>ROUND(+'Page 2 of 6 - Prices'!K10-(+'Page 3 of 6 - Dividends'!K10*'Page 5 of 6 - Days'!K10/91),3)</f>
        <v>56.687</v>
      </c>
      <c r="L10" s="60">
        <f>ROUND(+'Page 2 of 6 - Prices'!L10-(+'Page 3 of 6 - Dividends'!L10*'Page 5 of 6 - Days'!L10/91),3)</f>
        <v>62.809</v>
      </c>
      <c r="M10" s="60">
        <f>ROUND(+'Page 2 of 6 - Prices'!M10-(+'Page 3 of 6 - Dividends'!M10*'Page 5 of 6 - Days'!M10/91),3)</f>
        <v>62.047</v>
      </c>
      <c r="N10" s="60">
        <f>ROUND(+'Page 2 of 6 - Prices'!N10-(+'Page 3 of 6 - Dividends'!N10*'Page 5 of 6 - Days'!N10/91),3)</f>
        <v>62.907</v>
      </c>
    </row>
    <row r="11" spans="1:14" ht="15">
      <c r="A11" s="10" t="str">
        <f>'Page 2 of 6 - Prices'!A11</f>
        <v>Laclede Group Inc (LG)</v>
      </c>
      <c r="B11" s="10"/>
      <c r="C11" s="60">
        <f>ROUND(+'Page 2 of 6 - Prices'!C11-(+'Page 3 of 6 - Dividends'!C11*'Page 5 of 6 - Days'!C11/91),3)</f>
        <v>51.667</v>
      </c>
      <c r="D11" s="60">
        <f>ROUND(+'Page 2 of 6 - Prices'!D11-(+'Page 3 of 6 - Dividends'!D11*'Page 5 of 6 - Days'!D11/91),3)</f>
        <v>53.09</v>
      </c>
      <c r="E11" s="60">
        <f>ROUND(+'Page 2 of 6 - Prices'!E11-(+'Page 3 of 6 - Dividends'!E11*'Page 5 of 6 - Days'!E11/91),3)</f>
        <v>51.954</v>
      </c>
      <c r="F11" s="60">
        <f>ROUND(+'Page 2 of 6 - Prices'!F11-(+'Page 3 of 6 - Dividends'!F11*'Page 5 of 6 - Days'!F11/91),3)</f>
        <v>53.847</v>
      </c>
      <c r="G11" s="60">
        <f>ROUND(+'Page 2 of 6 - Prices'!G11-(+'Page 3 of 6 - Dividends'!G11*'Page 5 of 6 - Days'!G11/91),3)</f>
        <v>52.52</v>
      </c>
      <c r="H11" s="60">
        <f>ROUND(+'Page 2 of 6 - Prices'!H11-(+'Page 3 of 6 - Dividends'!H11*'Page 5 of 6 - Days'!H11/91),3)</f>
        <v>54.424</v>
      </c>
      <c r="I11" s="60">
        <f>ROUND(+'Page 2 of 6 - Prices'!I11-(+'Page 3 of 6 - Dividends'!I11*'Page 5 of 6 - Days'!I11/91),3)</f>
        <v>58.29</v>
      </c>
      <c r="J11" s="60">
        <f>ROUND(+'Page 2 of 6 - Prices'!J11-(+'Page 3 of 6 - Dividends'!J11*'Page 5 of 6 - Days'!J11/91),3)</f>
        <v>57.918</v>
      </c>
      <c r="K11" s="60">
        <f>ROUND(+'Page 2 of 6 - Prices'!K11-(+'Page 3 of 6 - Dividends'!K11*'Page 5 of 6 - Days'!K11/91),3)</f>
        <v>59.292</v>
      </c>
      <c r="L11" s="60">
        <f>ROUND(+'Page 2 of 6 - Prices'!L11-(+'Page 3 of 6 - Dividends'!L11*'Page 5 of 6 - Days'!L11/91),3)</f>
        <v>63.655</v>
      </c>
      <c r="M11" s="60">
        <f>ROUND(+'Page 2 of 6 - Prices'!M11-(+'Page 3 of 6 - Dividends'!M11*'Page 5 of 6 - Days'!M11/91),3)</f>
        <v>65.078</v>
      </c>
      <c r="N11" s="60">
        <f>ROUND(+'Page 2 of 6 - Prices'!N11-(+'Page 3 of 6 - Dividends'!N11*'Page 5 of 6 - Days'!N11/91),3)</f>
        <v>67.632</v>
      </c>
    </row>
    <row r="12" spans="1:14" ht="15">
      <c r="A12" s="10" t="str">
        <f>'Page 2 of 6 - Prices'!A12</f>
        <v>New Jersey Resources Corporation (NJR)</v>
      </c>
      <c r="B12" s="10"/>
      <c r="C12" s="60">
        <f>ROUND(+'Page 2 of 6 - Prices'!C12-(+'Page 3 of 6 - Dividends'!C12*'Page 5 of 6 - Days'!C12/91),3)</f>
        <v>30.386</v>
      </c>
      <c r="D12" s="60">
        <f>ROUND(+'Page 2 of 6 - Prices'!D12-(+'Page 3 of 6 - Dividends'!D12*'Page 5 of 6 - Days'!D12/91),3)</f>
        <v>29.87</v>
      </c>
      <c r="E12" s="60">
        <f>ROUND(+'Page 2 of 6 - Prices'!E12-(+'Page 3 of 6 - Dividends'!E12*'Page 5 of 6 - Days'!E12/91),3)</f>
        <v>27.503</v>
      </c>
      <c r="F12" s="60">
        <f>ROUND(+'Page 2 of 6 - Prices'!F12-(+'Page 3 of 6 - Dividends'!F12*'Page 5 of 6 - Days'!F12/91),3)</f>
        <v>28.768</v>
      </c>
      <c r="G12" s="60">
        <f>ROUND(+'Page 2 of 6 - Prices'!G12-(+'Page 3 of 6 - Dividends'!G12*'Page 5 of 6 - Days'!G12/91),3)</f>
        <v>28.056</v>
      </c>
      <c r="H12" s="60">
        <f>ROUND(+'Page 2 of 6 - Prices'!H12-(+'Page 3 of 6 - Dividends'!H12*'Page 5 of 6 - Days'!H12/91),3)</f>
        <v>29.98</v>
      </c>
      <c r="I12" s="60">
        <f>ROUND(+'Page 2 of 6 - Prices'!I12-(+'Page 3 of 6 - Dividends'!I12*'Page 5 of 6 - Days'!I12/91),3)</f>
        <v>31.548</v>
      </c>
      <c r="J12" s="60">
        <f>ROUND(+'Page 2 of 6 - Prices'!J12-(+'Page 3 of 6 - Dividends'!J12*'Page 5 of 6 - Days'!J12/91),3)</f>
        <v>29.839</v>
      </c>
      <c r="K12" s="60">
        <f>ROUND(+'Page 2 of 6 - Prices'!K12-(+'Page 3 of 6 - Dividends'!K12*'Page 5 of 6 - Days'!K12/91),3)</f>
        <v>32.907</v>
      </c>
      <c r="L12" s="60">
        <f>ROUND(+'Page 2 of 6 - Prices'!L12-(+'Page 3 of 6 - Dividends'!L12*'Page 5 of 6 - Days'!L12/91),3)</f>
        <v>35.085</v>
      </c>
      <c r="M12" s="60">
        <f>ROUND(+'Page 2 of 6 - Prices'!M12-(+'Page 3 of 6 - Dividends'!M12*'Page 5 of 6 - Days'!M12/91),3)</f>
        <v>34.409</v>
      </c>
      <c r="N12" s="60">
        <f>ROUND(+'Page 2 of 6 - Prices'!N12-(+'Page 3 of 6 - Dividends'!N12*'Page 5 of 6 - Days'!N12/91),3)</f>
        <v>36.377</v>
      </c>
    </row>
    <row r="13" spans="1:14" ht="15">
      <c r="A13" s="10" t="str">
        <f>'Page 2 of 6 - Prices'!A13</f>
        <v>Northwest Natural Gas (NWN)</v>
      </c>
      <c r="B13" s="10"/>
      <c r="C13" s="60">
        <f>ROUND(+'Page 2 of 6 - Prices'!C13-(+'Page 3 of 6 - Dividends'!C13*'Page 5 of 6 - Days'!C13/91),3)</f>
        <v>46.69</v>
      </c>
      <c r="D13" s="60">
        <f>ROUND(+'Page 2 of 6 - Prices'!D13-(+'Page 3 of 6 - Dividends'!D13*'Page 5 of 6 - Days'!D13/91),3)</f>
        <v>44.531</v>
      </c>
      <c r="E13" s="60">
        <f>ROUND(+'Page 2 of 6 - Prices'!E13-(+'Page 3 of 6 - Dividends'!E13*'Page 5 of 6 - Days'!E13/91),3)</f>
        <v>41.858</v>
      </c>
      <c r="F13" s="60">
        <f>ROUND(+'Page 2 of 6 - Prices'!F13-(+'Page 3 of 6 - Dividends'!F13*'Page 5 of 6 - Days'!F13/91),3)</f>
        <v>43.28</v>
      </c>
      <c r="G13" s="60">
        <f>ROUND(+'Page 2 of 6 - Prices'!G13-(+'Page 3 of 6 - Dividends'!G13*'Page 5 of 6 - Days'!G13/91),3)</f>
        <v>43.811</v>
      </c>
      <c r="H13" s="60">
        <f>ROUND(+'Page 2 of 6 - Prices'!H13-(+'Page 3 of 6 - Dividends'!H13*'Page 5 of 6 - Days'!H13/91),3)</f>
        <v>45.518</v>
      </c>
      <c r="I13" s="60">
        <f>ROUND(+'Page 2 of 6 - Prices'!I13-(+'Page 3 of 6 - Dividends'!I13*'Page 5 of 6 - Days'!I13/91),3)</f>
        <v>47.755</v>
      </c>
      <c r="J13" s="60">
        <f>ROUND(+'Page 2 of 6 - Prices'!J13-(+'Page 3 of 6 - Dividends'!J13*'Page 5 of 6 - Days'!J13/91),3)</f>
        <v>48.63</v>
      </c>
      <c r="K13" s="60">
        <f>ROUND(+'Page 2 of 6 - Prices'!K13-(+'Page 3 of 6 - Dividends'!K13*'Page 5 of 6 - Days'!K13/91),3)</f>
        <v>50.281</v>
      </c>
      <c r="L13" s="60">
        <f>ROUND(+'Page 2 of 6 - Prices'!L13-(+'Page 3 of 6 - Dividends'!L13*'Page 5 of 6 - Days'!L13/91),3)</f>
        <v>51.929</v>
      </c>
      <c r="M13" s="60">
        <f>ROUND(+'Page 2 of 6 - Prices'!M13-(+'Page 3 of 6 - Dividends'!M13*'Page 5 of 6 - Days'!M13/91),3)</f>
        <v>49.72</v>
      </c>
      <c r="N13" s="60">
        <f>ROUND(+'Page 2 of 6 - Prices'!N13-(+'Page 3 of 6 - Dividends'!N13*'Page 5 of 6 - Days'!N13/91),3)</f>
        <v>53.521</v>
      </c>
    </row>
    <row r="14" spans="1:14" ht="15">
      <c r="A14" s="10" t="str">
        <f>'Page 2 of 6 - Prices'!A14</f>
        <v>South Jersey Industries Inc (SJI)</v>
      </c>
      <c r="B14" s="10"/>
      <c r="C14" s="60">
        <f>ROUND(+'Page 2 of 6 - Prices'!C14-(+'Page 3 of 6 - Dividends'!C14*'Page 5 of 6 - Days'!C14/91),3)</f>
        <v>26.228</v>
      </c>
      <c r="D14" s="60">
        <f>ROUND(+'Page 2 of 6 - Prices'!D14-(+'Page 3 of 6 - Dividends'!D14*'Page 5 of 6 - Days'!D14/91),3)</f>
        <v>26.153</v>
      </c>
      <c r="E14" s="60">
        <f>ROUND(+'Page 2 of 6 - Prices'!E14-(+'Page 3 of 6 - Dividends'!E14*'Page 5 of 6 - Days'!E14/91),3)</f>
        <v>24.669</v>
      </c>
      <c r="F14" s="60">
        <f>ROUND(+'Page 2 of 6 - Prices'!F14-(+'Page 3 of 6 - Dividends'!F14*'Page 5 of 6 - Days'!F14/91),3)</f>
        <v>24.094</v>
      </c>
      <c r="G14" s="60">
        <f>ROUND(+'Page 2 of 6 - Prices'!G14-(+'Page 3 of 6 - Dividends'!G14*'Page 5 of 6 - Days'!G14/91),3)</f>
        <v>23.868</v>
      </c>
      <c r="H14" s="60">
        <f>ROUND(+'Page 2 of 6 - Prices'!H14-(+'Page 3 of 6 - Dividends'!H14*'Page 5 of 6 - Days'!H14/91),3)</f>
        <v>25.189</v>
      </c>
      <c r="I14" s="60">
        <f>ROUND(+'Page 2 of 6 - Prices'!I14-(+'Page 3 of 6 - Dividends'!I14*'Page 5 of 6 - Days'!I14/91),3)</f>
        <v>26.356</v>
      </c>
      <c r="J14" s="60">
        <f>ROUND(+'Page 2 of 6 - Prices'!J14-(+'Page 3 of 6 - Dividends'!J14*'Page 5 of 6 - Days'!J14/91),3)</f>
        <v>22.719</v>
      </c>
      <c r="K14" s="60">
        <f>ROUND(+'Page 2 of 6 - Prices'!K14-(+'Page 3 of 6 - Dividends'!K14*'Page 5 of 6 - Days'!K14/91),3)</f>
        <v>23.453</v>
      </c>
      <c r="L14" s="60">
        <f>ROUND(+'Page 2 of 6 - Prices'!L14-(+'Page 3 of 6 - Dividends'!L14*'Page 5 of 6 - Days'!L14/91),3)</f>
        <v>24.703</v>
      </c>
      <c r="M14" s="60">
        <f>ROUND(+'Page 2 of 6 - Prices'!M14-(+'Page 3 of 6 - Dividends'!M14*'Page 5 of 6 - Days'!M14/91),3)</f>
        <v>25.209</v>
      </c>
      <c r="N14" s="60">
        <f>ROUND(+'Page 2 of 6 - Prices'!N14-(+'Page 3 of 6 - Dividends'!N14*'Page 5 of 6 - Days'!N14/91),3)</f>
        <v>28.404</v>
      </c>
    </row>
    <row r="15" spans="1:14" ht="15">
      <c r="A15" s="10" t="str">
        <f>'Page 2 of 6 - Prices'!A15</f>
        <v>Southwest Gas Corp (SWX)</v>
      </c>
      <c r="B15" s="10"/>
      <c r="C15" s="60">
        <f>ROUND(+'Page 2 of 6 - Prices'!C15-(+'Page 3 of 6 - Dividends'!C15*'Page 5 of 6 - Days'!C15/91),3)</f>
        <v>54.657</v>
      </c>
      <c r="D15" s="60">
        <f>ROUND(+'Page 2 of 6 - Prices'!D15-(+'Page 3 of 6 - Dividends'!D15*'Page 5 of 6 - Days'!D15/91),3)</f>
        <v>54.38</v>
      </c>
      <c r="E15" s="60">
        <f>ROUND(+'Page 2 of 6 - Prices'!E15-(+'Page 3 of 6 - Dividends'!E15*'Page 5 of 6 - Days'!E15/91),3)</f>
        <v>52.996</v>
      </c>
      <c r="F15" s="60">
        <f>ROUND(+'Page 2 of 6 - Prices'!F15-(+'Page 3 of 6 - Dividends'!F15*'Page 5 of 6 - Days'!F15/91),3)</f>
        <v>55.988</v>
      </c>
      <c r="G15" s="60">
        <f>ROUND(+'Page 2 of 6 - Prices'!G15-(+'Page 3 of 6 - Dividends'!G15*'Page 5 of 6 - Days'!G15/91),3)</f>
        <v>55.01</v>
      </c>
      <c r="H15" s="60">
        <f>ROUND(+'Page 2 of 6 - Prices'!H15-(+'Page 3 of 6 - Dividends'!H15*'Page 5 of 6 - Days'!H15/91),3)</f>
        <v>58.106</v>
      </c>
      <c r="I15" s="60">
        <f>ROUND(+'Page 2 of 6 - Prices'!I15-(+'Page 3 of 6 - Dividends'!I15*'Page 5 of 6 - Days'!I15/91),3)</f>
        <v>61.108</v>
      </c>
      <c r="J15" s="60">
        <f>ROUND(+'Page 2 of 6 - Prices'!J15-(+'Page 3 of 6 - Dividends'!J15*'Page 5 of 6 - Days'!J15/91),3)</f>
        <v>56</v>
      </c>
      <c r="K15" s="60">
        <f>ROUND(+'Page 2 of 6 - Prices'!K15-(+'Page 3 of 6 - Dividends'!K15*'Page 5 of 6 - Days'!K15/91),3)</f>
        <v>54.942</v>
      </c>
      <c r="L15" s="60">
        <f>ROUND(+'Page 2 of 6 - Prices'!L15-(+'Page 3 of 6 - Dividends'!L15*'Page 5 of 6 - Days'!L15/91),3)</f>
        <v>58.474</v>
      </c>
      <c r="M15" s="60">
        <f>ROUND(+'Page 2 of 6 - Prices'!M15-(+'Page 3 of 6 - Dividends'!M15*'Page 5 of 6 - Days'!M15/91),3)</f>
        <v>60.92</v>
      </c>
      <c r="N15" s="60">
        <f>ROUND(+'Page 2 of 6 - Prices'!N15-(+'Page 3 of 6 - Dividends'!N15*'Page 5 of 6 - Days'!N15/91),3)</f>
        <v>65.632</v>
      </c>
    </row>
    <row r="16" spans="1:14" ht="15">
      <c r="A16" s="10" t="str">
        <f>'Page 2 of 6 - Prices'!A16</f>
        <v>WGL Holdings Inc (WGL)</v>
      </c>
      <c r="B16" s="10"/>
      <c r="C16" s="60">
        <f>ROUND(+'Page 2 of 6 - Prices'!C16-(+'Page 3 of 6 - Dividends'!C16*'Page 5 of 6 - Days'!C16/91),3)</f>
        <v>54.898</v>
      </c>
      <c r="D16" s="60">
        <f>ROUND(+'Page 2 of 6 - Prices'!D16-(+'Page 3 of 6 - Dividends'!D16*'Page 5 of 6 - Days'!D16/91),3)</f>
        <v>57.271</v>
      </c>
      <c r="E16" s="60">
        <f>ROUND(+'Page 2 of 6 - Prices'!E16-(+'Page 3 of 6 - Dividends'!E16*'Page 5 of 6 - Days'!E16/91),3)</f>
        <v>53.868</v>
      </c>
      <c r="F16" s="60">
        <f>ROUND(+'Page 2 of 6 - Prices'!F16-(+'Page 3 of 6 - Dividends'!F16*'Page 5 of 6 - Days'!F16/91),3)</f>
        <v>55.783</v>
      </c>
      <c r="G16" s="60">
        <f>ROUND(+'Page 2 of 6 - Prices'!G16-(+'Page 3 of 6 - Dividends'!G16*'Page 5 of 6 - Days'!G16/91),3)</f>
        <v>53.926</v>
      </c>
      <c r="H16" s="60">
        <f>ROUND(+'Page 2 of 6 - Prices'!H16-(+'Page 3 of 6 - Dividends'!H16*'Page 5 of 6 - Days'!H16/91),3)</f>
        <v>57.243</v>
      </c>
      <c r="I16" s="60">
        <f>ROUND(+'Page 2 of 6 - Prices'!I16-(+'Page 3 of 6 - Dividends'!I16*'Page 5 of 6 - Days'!I16/91),3)</f>
        <v>62.108</v>
      </c>
      <c r="J16" s="60">
        <f>ROUND(+'Page 2 of 6 - Prices'!J16-(+'Page 3 of 6 - Dividends'!J16*'Page 5 of 6 - Days'!J16/91),3)</f>
        <v>61.386</v>
      </c>
      <c r="K16" s="60">
        <f>ROUND(+'Page 2 of 6 - Prices'!K16-(+'Page 3 of 6 - Dividends'!K16*'Page 5 of 6 - Days'!K16/91),3)</f>
        <v>62.558</v>
      </c>
      <c r="L16" s="60">
        <f>ROUND(+'Page 2 of 6 - Prices'!L16-(+'Page 3 of 6 - Dividends'!L16*'Page 5 of 6 - Days'!L16/91),3)</f>
        <v>66.663</v>
      </c>
      <c r="M16" s="60">
        <f>ROUND(+'Page 2 of 6 - Prices'!M16-(+'Page 3 of 6 - Dividends'!M16*'Page 5 of 6 - Days'!M16/91),3)</f>
        <v>67.916</v>
      </c>
      <c r="N16" s="60">
        <f>ROUND(+'Page 2 of 6 - Prices'!N16-(+'Page 3 of 6 - Dividends'!N16*'Page 5 of 6 - Days'!N16/91),3)</f>
        <v>71.938</v>
      </c>
    </row>
  </sheetData>
  <sheetProtection/>
  <mergeCells count="1">
    <mergeCell ref="A1:N1"/>
  </mergeCells>
  <printOptions horizontalCentered="1"/>
  <pageMargins left="0.5" right="0.5" top="1.25" bottom="0.75" header="0.75" footer="0.5"/>
  <pageSetup fitToHeight="1" fitToWidth="1" horizontalDpi="600" verticalDpi="600" orientation="landscape" scale="72" r:id="rId1"/>
  <headerFooter alignWithMargins="0">
    <oddHeader>&amp;RKY PSC Case No. 2016-00162, Attachment A to PSC 2-43
Page 6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2012-02-10T02:03:51Z</dcterms:created>
  <dcterms:modified xsi:type="dcterms:W3CDTF">2016-07-15T18:28:20Z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{751C22F5-273A-4926-93E0-688D180416FD}</vt:lpwstr>
  </property>
</Properties>
</file>