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ische\AppData\Local\Temp\notesC9812B\"/>
    </mc:Choice>
  </mc:AlternateContent>
  <bookViews>
    <workbookView xWindow="0" yWindow="0" windowWidth="21600" windowHeight="8235"/>
  </bookViews>
  <sheets>
    <sheet name="2016" sheetId="1" r:id="rId1"/>
    <sheet name="2017" sheetId="2" r:id="rId2"/>
    <sheet name="Fed NOL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2">#REF!</definedName>
    <definedName name="\0">#N/A</definedName>
    <definedName name="\a">#REF!</definedName>
    <definedName name="\b">'[3]2000FASB'!#REF!</definedName>
    <definedName name="\c">'[4]RIP not used'!#REF!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[5]GlobalDates!$H$9</definedName>
    <definedName name="\f">'[4]RIP not used'!#REF!</definedName>
    <definedName name="\g">#REF!</definedName>
    <definedName name="\h">#REF!</definedName>
    <definedName name="\k">'[3]2000FASB'!#REF!</definedName>
    <definedName name="\l">'[3]2000FASB'!#REF!</definedName>
    <definedName name="\p" localSheetId="2">'[6]Rate Calc'!#REF!</definedName>
    <definedName name="\p">#N/A</definedName>
    <definedName name="\PriorEstimate\">[5]GlobalDates!$K$9</definedName>
    <definedName name="\q" localSheetId="2">#REF!</definedName>
    <definedName name="\q">#N/A</definedName>
    <definedName name="\r">'[3]2000FASB'!#REF!</definedName>
    <definedName name="\s" localSheetId="2">#REF!</definedName>
    <definedName name="\t">'[3]2000FASB'!#REF!</definedName>
    <definedName name="\x">'[6]Rate Calc'!#REF!</definedName>
    <definedName name="\y">'[6]Rate Calc'!#REF!</definedName>
    <definedName name="\z">'[6]Rate Calc'!#REF!</definedName>
    <definedName name="_1991" localSheetId="2">#REF!</definedName>
    <definedName name="_1991">#N/A</definedName>
    <definedName name="_1992" localSheetId="2">#REF!</definedName>
    <definedName name="_1992">#N/A</definedName>
    <definedName name="_1993" localSheetId="2">#REF!</definedName>
    <definedName name="_1993">#N/A</definedName>
    <definedName name="_1994" localSheetId="2">#REF!</definedName>
    <definedName name="_1994">#N/A</definedName>
    <definedName name="_1995" localSheetId="2">#REF!</definedName>
    <definedName name="_1995">#N/A</definedName>
    <definedName name="_1996" localSheetId="2">#REF!</definedName>
    <definedName name="_1996">#N/A</definedName>
    <definedName name="_1997" localSheetId="2">#REF!</definedName>
    <definedName name="_1997">#N/A</definedName>
    <definedName name="_1998">#N/A</definedName>
    <definedName name="_1999">#REF!</definedName>
    <definedName name="_2000">#REF!</definedName>
    <definedName name="_2003">#REF!</definedName>
    <definedName name="_ALL2">'[6]Rate Calc'!#REF!</definedName>
    <definedName name="_Dist_Values" localSheetId="2" hidden="1">'[7]COH Changes'!#REF!</definedName>
    <definedName name="_Dist_Values" hidden="1">[8]A!#REF!</definedName>
    <definedName name="_Fill" localSheetId="2" hidden="1">#REF!</definedName>
    <definedName name="_Fill" hidden="1">#REF!</definedName>
    <definedName name="_FIN03001">'[9]New g-p-08-401-save on this tab'!#REF!</definedName>
    <definedName name="_Key1" hidden="1">#REF!</definedName>
    <definedName name="_NYR2" localSheetId="2">'[7]COH Changes'!#REF!</definedName>
    <definedName name="_Order1" hidden="1">0</definedName>
    <definedName name="_pg1">'[10]Income Stmt wout C&amp;I'!$A$1:$P$83</definedName>
    <definedName name="_pg2">'[10]Income Stmt wout C&amp;I'!$A$133:$M$143</definedName>
    <definedName name="_Regression_Int" hidden="1">1</definedName>
    <definedName name="_Sort" hidden="1">[11]CMDRESRV!#REF!</definedName>
    <definedName name="Accounts_Receivable">#REF!</definedName>
    <definedName name="ACCRUE">#REF!</definedName>
    <definedName name="ACE" localSheetId="2">#REF!</definedName>
    <definedName name="ACE">#REF!</definedName>
    <definedName name="ACTUAL">#REF!</definedName>
    <definedName name="actual3">#REF!</definedName>
    <definedName name="Actuals_3and9">#REF!</definedName>
    <definedName name="actuals5">#REF!</definedName>
    <definedName name="Actuals9">#REF!</definedName>
    <definedName name="ADDBACK">[12]Page3!$D$38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LL" localSheetId="2">#REF!</definedName>
    <definedName name="ALL">#REF!</definedName>
    <definedName name="ASD">#REF!</definedName>
    <definedName name="AuditIncomeStmt">#REF!</definedName>
    <definedName name="AUG_DEC" localSheetId="2">[13]data!#REF!:[13]data!#REF!</definedName>
    <definedName name="AUG_DEC">[14]data!#REF!:[14]data!#REF!</definedName>
    <definedName name="bad_debt">#REF!</definedName>
    <definedName name="bonus">'[15]Variable Assumptions'!$B$21</definedName>
    <definedName name="BOOK1" localSheetId="2">'[7]COH Changes'!#REF!</definedName>
    <definedName name="BOOK1">[8]A!$H$25</definedName>
    <definedName name="BOOK2">[8]A!$I$25</definedName>
    <definedName name="BOOK3" localSheetId="2">'[7]COH Changes'!#REF!</definedName>
    <definedName name="BOOK3">[8]A!$J$25</definedName>
    <definedName name="BOOK4" localSheetId="2">'[7]COH Changes'!#REF!</definedName>
    <definedName name="BOOK4">[8]A!$K$25</definedName>
    <definedName name="BOOK5" localSheetId="2">'[7]COH Changes'!#REF!</definedName>
    <definedName name="BOOK5">[8]A!$L$25</definedName>
    <definedName name="BOOK6" localSheetId="2">'[7]COH Changes'!#REF!</definedName>
    <definedName name="BOOK6">[8]A!$M$25</definedName>
    <definedName name="BOOK7" localSheetId="2">[7]CGV!#REF!</definedName>
    <definedName name="BOOK7">[8]A!$N$25</definedName>
    <definedName name="BREAK" localSheetId="2">[7]BSG!#REF!</definedName>
    <definedName name="BREAK1" localSheetId="2">[7]BSG!#REF!</definedName>
    <definedName name="BREAK1">#REF!</definedName>
    <definedName name="BREAK2" localSheetId="2">[7]BSG!#REF!</definedName>
    <definedName name="BREAK2">#REF!</definedName>
    <definedName name="BREAK3" localSheetId="2">[7]BSG!#REF!</definedName>
    <definedName name="BREAK3">#REF!</definedName>
    <definedName name="BREAK4" localSheetId="2">[7]BSG!#REF!</definedName>
    <definedName name="BREAK4">#REF!</definedName>
    <definedName name="BREAK5" localSheetId="2">[7]BSG!#REF!</definedName>
    <definedName name="BREAK5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u_name">'[15]Variable Assumptions'!$A$1</definedName>
    <definedName name="bullshit">'[16]01 EXTENSION'!$A$6:$F$97</definedName>
    <definedName name="bun">#REF!</definedName>
    <definedName name="col">#REF!</definedName>
    <definedName name="COLUMBIA_GAS_OF_OHIO__INC.">#REF!</definedName>
    <definedName name="COMBINE" localSheetId="2">[13]A!#REF!</definedName>
    <definedName name="CompACEData" localSheetId="2">#REF!</definedName>
    <definedName name="CompACEData">#REF!</definedName>
    <definedName name="COMPARE" localSheetId="2">'[7]COH Changes'!#REF!</definedName>
    <definedName name="COMPARE2" localSheetId="2">'[7]COH Changes'!#REF!</definedName>
    <definedName name="COMPARE3" localSheetId="2">'[7]COH Changes'!#REF!</definedName>
    <definedName name="COMPARE4" localSheetId="2">'[7]COH Changes'!#REF!</definedName>
    <definedName name="COMPARE5" localSheetId="2">'[7]COH Changes'!#REF!</definedName>
    <definedName name="COPY" localSheetId="2">'[7]COH Changes'!#REF!</definedName>
    <definedName name="CR_RANGE">'[17]27a'!#REF!</definedName>
    <definedName name="_xlnm.Criteria">'[17]27a'!#REF!</definedName>
    <definedName name="Criteria_MI">'[17]27a'!#REF!</definedName>
    <definedName name="Criteria_mI2">'[4]RIP not used'!$A$3011:$H$3011</definedName>
    <definedName name="current" localSheetId="2">#REF!</definedName>
    <definedName name="CURRENT">#REF!</definedName>
    <definedName name="Current_Assets">#REF!</definedName>
    <definedName name="Current_Liabilities">#REF!</definedName>
    <definedName name="CYR" localSheetId="2">'[7]COH Changes'!#REF!</definedName>
    <definedName name="CYR_DEP" localSheetId="2">[7]BSG!#REF!</definedName>
    <definedName name="CYR_P" localSheetId="2">[7]BSG!#REF!</definedName>
    <definedName name="d">[18]Assumptions!$F$7</definedName>
    <definedName name="Data">#REF!</definedName>
    <definedName name="_xlnm.Database">#REF!</definedName>
    <definedName name="Database_MI">#REF!</definedName>
    <definedName name="DataEstimateActuals">#REF!</definedName>
    <definedName name="detailbalsht">#REF!</definedName>
    <definedName name="DIFF" localSheetId="2">#REF!</definedName>
    <definedName name="DIFF">#REF!</definedName>
    <definedName name="DOIT" localSheetId="2">[13]A!#REF!</definedName>
    <definedName name="DOIT">[14]A!#REF!</definedName>
    <definedName name="dpo">#REF!</definedName>
    <definedName name="dso">#REF!</definedName>
    <definedName name="e">[18]Assumptions!$F$9</definedName>
    <definedName name="ebf">[18]Assumptions!$D$9</definedName>
    <definedName name="EOG">#REF!</definedName>
    <definedName name="FASB1" localSheetId="2">'[7]COH Changes'!#REF!</definedName>
    <definedName name="FASB2" localSheetId="2">'[7]COH Changes'!#REF!</definedName>
    <definedName name="FASB3" localSheetId="2">'[7]COH Changes'!#REF!</definedName>
    <definedName name="FASB4" localSheetId="2">#REF!</definedName>
    <definedName name="FedValidate">#REF!</definedName>
    <definedName name="fifteen">#REF!</definedName>
    <definedName name="FILE" localSheetId="2">#REF!</definedName>
    <definedName name="FILE">#N/A</definedName>
    <definedName name="five">#REF!</definedName>
    <definedName name="FiveYr">#REF!</definedName>
    <definedName name="FM_BK1" localSheetId="2">[19]A!#REF!</definedName>
    <definedName name="FM_BK2" localSheetId="2">[19]A!#REF!</definedName>
    <definedName name="FM_BK3" localSheetId="2">[19]A!#REF!</definedName>
    <definedName name="FM_BK4" localSheetId="2">[19]A!#REF!</definedName>
    <definedName name="FM_BK5" localSheetId="2">[19]A!#REF!</definedName>
    <definedName name="FM_BK6" localSheetId="2">[19]A!#REF!</definedName>
    <definedName name="FMS" localSheetId="2">'[7]COH Changes'!#REF!</definedName>
    <definedName name="FMS_LEFT" localSheetId="2">'[7]COH Changes'!#REF!</definedName>
    <definedName name="FMS_PRINT" localSheetId="2">'[7]COH Changes'!#REF!</definedName>
    <definedName name="FMS_TITLE" localSheetId="2">'[7]COH Changes'!#REF!</definedName>
    <definedName name="FORM">#REF!</definedName>
    <definedName name="g_a02">#REF!</definedName>
    <definedName name="g_a03">#REF!</definedName>
    <definedName name="GO" localSheetId="2">[19]A!#REF!</definedName>
    <definedName name="GP_4_1" localSheetId="2">'[20]GP-X-X'!#REF!</definedName>
    <definedName name="GP_4_1">#REF!</definedName>
    <definedName name="GP_8_1" localSheetId="2">'[20]GP-X-X'!#REF!</definedName>
    <definedName name="GP_8_1">#REF!</definedName>
    <definedName name="HOME" localSheetId="2">'[13]Tax Valid'!#REF!</definedName>
    <definedName name="HOME">'[14]Tax Valid'!#REF!</definedName>
    <definedName name="IMPORT" localSheetId="2">[19]A!#REF!</definedName>
    <definedName name="INPUT">#REF!</definedName>
    <definedName name="intere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ventory">#REF!</definedName>
    <definedName name="LINE">#REF!</definedName>
    <definedName name="LNG">#REF!</definedName>
    <definedName name="Long_Term_Debt">#REF!</definedName>
    <definedName name="med_pr">'[15]Variable Assumptions'!$B$20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NvsEndTime">36658.6629774306</definedName>
    <definedName name="NYR1_DEP" localSheetId="2">[7]BSG!#REF!</definedName>
    <definedName name="NYR1_P" localSheetId="2">[7]BSG!#REF!</definedName>
    <definedName name="NYR2_DEP" localSheetId="2">[7]BSG!#REF!</definedName>
    <definedName name="NYR2_P" localSheetId="2">[7]BSG!#REF!</definedName>
    <definedName name="NYR3_DEP" localSheetId="2">[7]BSG!#REF!</definedName>
    <definedName name="NYR3_P" localSheetId="2">[7]BSG!#REF!</definedName>
    <definedName name="NYR4_DEP" localSheetId="2">[7]BSG!#REF!</definedName>
    <definedName name="NYR4_P" localSheetId="2">[7]BSG!#REF!</definedName>
    <definedName name="NYR5_DEP" localSheetId="2">[7]BSG!#REF!</definedName>
    <definedName name="NYR5_P" localSheetId="2">[7]BSG!#REF!</definedName>
    <definedName name="NYR6_DEP" localSheetId="2">[7]BSG!#REF!</definedName>
    <definedName name="P87B">'[3]2000FASB'!#REF!</definedName>
    <definedName name="P87L">'[3]2000FASB'!#REF!</definedName>
    <definedName name="P87S">'[17]FASB 109'!#REF!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r_tax">#REF!</definedName>
    <definedName name="previous">#REF!</definedName>
    <definedName name="previousest">#REF!</definedName>
    <definedName name="PreviousEstimate">#REF!</definedName>
    <definedName name="_xlnm.Print_Area" localSheetId="0">'2016'!$A$1:$Y$15</definedName>
    <definedName name="_xlnm.Print_Area" localSheetId="1">'2017'!$A$1:$Y$15</definedName>
    <definedName name="_xlnm.Print_Area" localSheetId="2">'Fed NOL'!$A$1:$G$41</definedName>
    <definedName name="_xlnm.Print_Area">#REF!</definedName>
    <definedName name="Print_Area_MI" localSheetId="2">#REF!</definedName>
    <definedName name="print_Area_MM">[21]CMDGEN!#REF!</definedName>
    <definedName name="_xlnm.Print_Titles" localSheetId="0">'2016'!$A:$B</definedName>
    <definedName name="_xlnm.Print_Titles" localSheetId="1">'2017'!$A:$B</definedName>
    <definedName name="_xlnm.Print_Titles">#REF!</definedName>
    <definedName name="PRINT_TITLES_MI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'[9]New g-p-08-401-save on this tab'!#REF!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CYR" localSheetId="2">[13]data!#REF!</definedName>
    <definedName name="PRINTCYR">[14]data!#REF!</definedName>
    <definedName name="PrintDepr1">#REF!</definedName>
    <definedName name="PrintDepr2">#REF!</definedName>
    <definedName name="Prints_LIFO" localSheetId="2">[22]A!#REF!</definedName>
    <definedName name="Prints_LIFO">[23]A!#REF!</definedName>
    <definedName name="PRINTSU" localSheetId="2">'[7]COH Changes'!#REF!</definedName>
    <definedName name="PRIOR">#REF!</definedName>
    <definedName name="profit_sharing">#REF!</definedName>
    <definedName name="query">[9]Parse!#REF!</definedName>
    <definedName name="RARValidate">#REF!</definedName>
    <definedName name="RATE">'[6]Rate Calc'!#REF!</definedName>
    <definedName name="REPORT" localSheetId="2">#REF!</definedName>
    <definedName name="REPORT">#N/A</definedName>
    <definedName name="row">#REF!</definedName>
    <definedName name="RTT">#REF!</definedName>
    <definedName name="S_CYR" localSheetId="2">[7]BSG!#REF!</definedName>
    <definedName name="S_NYR1" localSheetId="2">[7]BSG!#REF!</definedName>
    <definedName name="S_NYR2" localSheetId="2">[7]BSG!#REF!</definedName>
    <definedName name="S_NYR3" localSheetId="2">[7]BSG!#REF!</definedName>
    <definedName name="S_NYR4" localSheetId="2">[7]BSG!#REF!</definedName>
    <definedName name="S_NYR5" localSheetId="2">[7]BSG!#REF!</definedName>
    <definedName name="S5_" localSheetId="2">[7]BSG!#REF!</definedName>
    <definedName name="S6_" localSheetId="2">[7]BSG!#REF!</definedName>
    <definedName name="salary">#REF!</definedName>
    <definedName name="SchMTable">'[24]M Table'!$A$2:$C$31</definedName>
    <definedName name="seven">#REF!</definedName>
    <definedName name="SOURCE" localSheetId="2">[7]BSG!#REF!</definedName>
    <definedName name="START" localSheetId="2">'[7]COH Changes'!#REF!</definedName>
    <definedName name="STATE">#REF!</definedName>
    <definedName name="SUM" localSheetId="2">#REF!</definedName>
    <definedName name="sum">#REF!</definedName>
    <definedName name="tax">#REF!</definedName>
    <definedName name="TCO">#REF!</definedName>
    <definedName name="TemplateYrOneFirstMo">#REF!</definedName>
    <definedName name="ten">#REF!</definedName>
    <definedName name="TITLES" localSheetId="2">#REF!</definedName>
    <definedName name="TITLES">'[9]New g-p-08-401-save on this tab'!#REF!</definedName>
    <definedName name="TOP_DEP" localSheetId="2">[7]BSG!#REF!</definedName>
    <definedName name="TOP_S" localSheetId="2">[7]BSG!#REF!</definedName>
    <definedName name="TOPCNIT">#REF!</definedName>
    <definedName name="TOPCS">#REF!</definedName>
    <definedName name="TOPCYR" localSheetId="2">[13]data!#REF!</definedName>
    <definedName name="TOPCYR">[14]data!#REF!</definedName>
    <definedName name="TOTAL">#REF!</definedName>
    <definedName name="Total_Cap_Liab">#REF!</definedName>
    <definedName name="twenty">#REF!</definedName>
    <definedName name="wrn.Annual_5yr." localSheetId="2" hidden="1">{"ISP1Y5",#N/A,TRUE,"Template";"ISP2Y5",#N/A,TRUE,"Template";"BSY5",#N/A,TRUE,"Template";"ICFY5",#N/A,TRUE,"Template";"TPY5",#N/A,TRUE,"Template";"CtrlY5",#N/A,TRUE,"Template"}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Monthly_Yr1." localSheetId="2" hidden="1">{"ISP1Y1",#N/A,TRUE,"Template";"ISP2Y1",#N/A,TRUE,"Template";"BSY1",#N/A,TRUE,"Template";"ICFY1",#N/A,TRUE,"Template";"TPY1",#N/A,TRUE,"Template";"CtrlY1",#N/A,TRUE,"Template"}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." localSheetId="2" hidden="1">{"ISP1Y2",#N/A,TRUE,"Template";"ISP2Y2",#N/A,TRUE,"Template";"BSY2",#N/A,TRUE,"Template";"ICFY2",#N/A,TRUE,"Template";"TPY2",#N/A,TRUE,"Template";"CtrlY2",#N/A,TRUE,"Template"}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YearFive">[5]GlobalDates!$C$14</definedName>
    <definedName name="YearFour">[5]GlobalDates!$C$13</definedName>
    <definedName name="YearOne">[5]GlobalDates!$C$10</definedName>
    <definedName name="YearSix">[5]GlobalDates!$C$15</definedName>
    <definedName name="YearThree">[5]GlobalDates!$C$12</definedName>
    <definedName name="YearTwo">[5]GlobalDates!$C$11</definedName>
    <definedName name="YearZero">[25]GlobalDates!$C$9</definedName>
    <definedName name="YrOneFirstMo">[25]GlobalDates!$F$9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C37" i="3"/>
  <c r="E35" i="3"/>
  <c r="G35" i="3" s="1"/>
  <c r="G34" i="3"/>
  <c r="E34" i="3"/>
  <c r="E33" i="3"/>
  <c r="G33" i="3" s="1"/>
  <c r="G32" i="3"/>
  <c r="E32" i="3"/>
  <c r="E31" i="3"/>
  <c r="G31" i="3" s="1"/>
  <c r="G30" i="3"/>
  <c r="E30" i="3"/>
  <c r="E29" i="3"/>
  <c r="G29" i="3" s="1"/>
  <c r="G28" i="3"/>
  <c r="E28" i="3"/>
  <c r="E27" i="3"/>
  <c r="G27" i="3" s="1"/>
  <c r="G26" i="3"/>
  <c r="E26" i="3"/>
  <c r="E25" i="3"/>
  <c r="G25" i="3" s="1"/>
  <c r="G24" i="3"/>
  <c r="E24" i="3"/>
  <c r="E23" i="3"/>
  <c r="G23" i="3" s="1"/>
  <c r="G22" i="3"/>
  <c r="E22" i="3"/>
  <c r="E21" i="3"/>
  <c r="G21" i="3" s="1"/>
  <c r="G20" i="3"/>
  <c r="E20" i="3"/>
  <c r="E19" i="3"/>
  <c r="G19" i="3" s="1"/>
  <c r="G18" i="3"/>
  <c r="E18" i="3"/>
  <c r="E17" i="3"/>
  <c r="G17" i="3" s="1"/>
  <c r="G16" i="3"/>
  <c r="E16" i="3"/>
  <c r="E15" i="3"/>
  <c r="G15" i="3" s="1"/>
  <c r="G14" i="3"/>
  <c r="E14" i="3"/>
  <c r="E13" i="3"/>
  <c r="G13" i="3" s="1"/>
  <c r="G12" i="3"/>
  <c r="E12" i="3"/>
  <c r="D11" i="3"/>
  <c r="E11" i="3" s="1"/>
  <c r="G11" i="3" s="1"/>
  <c r="E10" i="3"/>
  <c r="G10" i="3" s="1"/>
  <c r="E9" i="3"/>
  <c r="E37" i="3" l="1"/>
  <c r="D37" i="3"/>
  <c r="G9" i="3"/>
  <c r="G37" i="3" s="1"/>
  <c r="D14" i="2" l="1"/>
  <c r="C13" i="2"/>
  <c r="Q8" i="2"/>
  <c r="P8" i="2"/>
  <c r="O8" i="2"/>
  <c r="N8" i="2"/>
  <c r="M8" i="2"/>
  <c r="L8" i="2"/>
  <c r="K8" i="2"/>
  <c r="J8" i="2"/>
  <c r="I8" i="2"/>
  <c r="H8" i="2"/>
  <c r="G8" i="2"/>
  <c r="F8" i="2"/>
  <c r="B6" i="2"/>
  <c r="A4" i="2"/>
  <c r="H14" i="1"/>
  <c r="G14" i="1"/>
  <c r="F14" i="1"/>
  <c r="D14" i="1"/>
  <c r="Q8" i="1"/>
  <c r="P8" i="1"/>
  <c r="O8" i="1"/>
  <c r="N8" i="1"/>
  <c r="M8" i="1"/>
  <c r="L8" i="1"/>
  <c r="K8" i="1"/>
  <c r="J8" i="1"/>
  <c r="I8" i="1"/>
  <c r="H8" i="1"/>
  <c r="G8" i="1"/>
  <c r="F8" i="1"/>
  <c r="A4" i="1"/>
  <c r="E15" i="1" l="1"/>
  <c r="I14" i="1"/>
  <c r="J14" i="1" s="1"/>
  <c r="K14" i="1" s="1"/>
  <c r="L14" i="1" s="1"/>
  <c r="M14" i="1" s="1"/>
  <c r="N14" i="1" s="1"/>
  <c r="O14" i="1" s="1"/>
  <c r="P14" i="1" s="1"/>
  <c r="Q14" i="1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D15" i="1"/>
  <c r="E15" i="2" l="1"/>
  <c r="R14" i="2"/>
  <c r="S14" i="2" s="1"/>
  <c r="D15" i="2"/>
  <c r="H15" i="1"/>
  <c r="G15" i="1"/>
  <c r="R14" i="1"/>
  <c r="S14" i="1" s="1"/>
  <c r="F15" i="1"/>
  <c r="F15" i="2" l="1"/>
  <c r="G15" i="2"/>
  <c r="J15" i="1"/>
  <c r="I15" i="1"/>
  <c r="K15" i="1" l="1"/>
  <c r="I15" i="2" l="1"/>
  <c r="H15" i="2"/>
  <c r="L15" i="1"/>
  <c r="J15" i="2" l="1"/>
  <c r="K15" i="2" l="1"/>
  <c r="N15" i="1"/>
  <c r="M15" i="1"/>
  <c r="L15" i="2" l="1"/>
  <c r="O15" i="1"/>
  <c r="M15" i="2" l="1"/>
  <c r="P15" i="1"/>
  <c r="N15" i="2" l="1"/>
  <c r="O15" i="2" l="1"/>
  <c r="R15" i="1"/>
  <c r="S15" i="1"/>
  <c r="Q15" i="1"/>
  <c r="P15" i="2" l="1"/>
  <c r="R15" i="2" l="1"/>
  <c r="S15" i="2"/>
  <c r="Q15" i="2"/>
</calcChain>
</file>

<file path=xl/sharedStrings.xml><?xml version="1.0" encoding="utf-8"?>
<sst xmlns="http://schemas.openxmlformats.org/spreadsheetml/2006/main" count="139" uniqueCount="97">
  <si>
    <t>Columbia Gas of Kentucky, Inc.</t>
  </si>
  <si>
    <t>TME December 2016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</si>
  <si>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</si>
  <si>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</si>
  <si>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</si>
  <si>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</si>
  <si>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</si>
  <si>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</si>
  <si>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</si>
  <si>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</si>
  <si>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</si>
  <si>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</si>
  <si>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</si>
  <si>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</si>
  <si>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Revenue Curve</t>
  </si>
  <si>
    <t>Federal Deferred Income Taxes</t>
  </si>
  <si>
    <t>(a)</t>
  </si>
  <si>
    <t>Balance</t>
  </si>
  <si>
    <t>Balance or</t>
  </si>
  <si>
    <t>Account</t>
  </si>
  <si>
    <t>Description</t>
  </si>
  <si>
    <t>Estimate</t>
  </si>
  <si>
    <t>12/31/15</t>
  </si>
  <si>
    <t>01/16 Bal</t>
  </si>
  <si>
    <t>02/16 Bal</t>
  </si>
  <si>
    <t>03/16 Bal</t>
  </si>
  <si>
    <t>04/16 Bal</t>
  </si>
  <si>
    <t>05/16 Bal</t>
  </si>
  <si>
    <t>06/16 Bal</t>
  </si>
  <si>
    <t>07/16 Bal</t>
  </si>
  <si>
    <t>08/16 Bal</t>
  </si>
  <si>
    <t>09/16 Bal</t>
  </si>
  <si>
    <t>10/16 Bal</t>
  </si>
  <si>
    <t>11/16 Bal</t>
  </si>
  <si>
    <t>12/31/16</t>
  </si>
  <si>
    <t>13 Month Total</t>
  </si>
  <si>
    <t>13 Month Average</t>
  </si>
  <si>
    <t>190-2969</t>
  </si>
  <si>
    <t>Federal NOL</t>
  </si>
  <si>
    <t>Total</t>
  </si>
  <si>
    <t>TME December 2017</t>
  </si>
  <si>
    <t>01/17 Bal</t>
  </si>
  <si>
    <t>02/17 Bal</t>
  </si>
  <si>
    <t>03/17 Bal</t>
  </si>
  <si>
    <t>04/17 Bal</t>
  </si>
  <si>
    <t>05/17 Bal</t>
  </si>
  <si>
    <t>06/17 Bal</t>
  </si>
  <si>
    <t>07/17 Bal</t>
  </si>
  <si>
    <t>08/17 Bal</t>
  </si>
  <si>
    <t>09/17 Bal</t>
  </si>
  <si>
    <t>10/17 Bal</t>
  </si>
  <si>
    <t>11/17 Bal</t>
  </si>
  <si>
    <t>12/31/17</t>
  </si>
  <si>
    <t>Deferred Taxes NOL Included in Rate Base Calculation</t>
  </si>
  <si>
    <t>(a) Per Attachment B to AG Set 1-020(a)</t>
  </si>
  <si>
    <t>KY PSC Case No 2016-00162 AG Set 1-020(a) Attachment A</t>
  </si>
  <si>
    <t>Attachment A to AG Set 1-020(a)</t>
  </si>
  <si>
    <t>Sheet 1 of 3</t>
  </si>
  <si>
    <t>Sheet 2 of 3</t>
  </si>
  <si>
    <t>NiSource Inc and Subsidiaries</t>
  </si>
  <si>
    <t>KY PSC Case No 2016-00162</t>
  </si>
  <si>
    <t>2016-2017 Summary of Federal NOL Deferred Tax Asset</t>
  </si>
  <si>
    <t xml:space="preserve"> </t>
  </si>
  <si>
    <t>NOL DTA Created/</t>
  </si>
  <si>
    <t>EOY 2015</t>
  </si>
  <si>
    <t xml:space="preserve">(Utilized) </t>
  </si>
  <si>
    <t>12/31/2016</t>
  </si>
  <si>
    <t>12/31/2017</t>
  </si>
  <si>
    <t>NOL DTA Balance</t>
  </si>
  <si>
    <t>Capital Markets</t>
  </si>
  <si>
    <t>Central Kentucky Transmission</t>
  </si>
  <si>
    <t>Columbia Gas of Maryland, Inc.</t>
  </si>
  <si>
    <t>Columbia Gas of Massachusetts</t>
  </si>
  <si>
    <t>Columbia Gas of Ohio, Inc.</t>
  </si>
  <si>
    <t>Columbia Gas of Pennsylvania, Inc.</t>
  </si>
  <si>
    <t>Columbia Gas of Virginia, Inc.</t>
  </si>
  <si>
    <t>EnergyUSA, Inc. Cons. Segment (Indy)</t>
  </si>
  <si>
    <t>EnergyUSA-TPC Corp. Consolidated</t>
  </si>
  <si>
    <t>IWC Resources Corporation</t>
  </si>
  <si>
    <t>Lake Erie Land</t>
  </si>
  <si>
    <t>NDC Douglas</t>
  </si>
  <si>
    <t>NIPSCO (NIFL, Kokomo)</t>
  </si>
  <si>
    <t>NiSource Corporate Services Company</t>
  </si>
  <si>
    <t>NiSource Development Co. Cons. Segment</t>
  </si>
  <si>
    <t>NiSource Energy Technologies, Inc.</t>
  </si>
  <si>
    <t>NiSource Finance Corp.</t>
  </si>
  <si>
    <t>NiSource Inc.</t>
  </si>
  <si>
    <t xml:space="preserve">    OH Rec</t>
  </si>
  <si>
    <t xml:space="preserve">    PA Rec</t>
  </si>
  <si>
    <t xml:space="preserve">    NARC</t>
  </si>
  <si>
    <t xml:space="preserve">    NRS</t>
  </si>
  <si>
    <t>NiSource Insurance Corporation, Inc.</t>
  </si>
  <si>
    <t>PEI Consolidated</t>
  </si>
  <si>
    <t>Service Protection Group, LLC</t>
  </si>
  <si>
    <t>Note: The 2015 NOL amount was adjusted by $840,400 for additional NOL expected from 2015 which was recorded in 2016.</t>
  </si>
  <si>
    <t>The total NOL change for 2016 is $710,151 (-$130,249 + $840,400).</t>
  </si>
  <si>
    <t>Sheet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</si>
</sst>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3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2" fillId="0" borderId="0" xfId="0" applyFont="1" applyFill="1" applyBorder="1"/>
    <xf numFmtId="10" fontId="7" fillId="0" borderId="0" xfId="0" applyNumberFormat="1" applyFont="1" applyBorder="1" applyProtection="1">
      <protection locked="0"/>
    </xf>
    <xf numFmtId="164" fontId="8" fillId="0" borderId="0" xfId="0" applyNumberFormat="1" applyFont="1" applyBorder="1"/>
    <xf numFmtId="164" fontId="8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0" fontId="7" fillId="0" borderId="2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165" fontId="4" fillId="0" borderId="3" xfId="1" quotePrefix="1" applyNumberFormat="1" applyFont="1" applyBorder="1" applyAlignment="1">
      <alignment horizontal="center"/>
    </xf>
    <xf numFmtId="0" fontId="10" fillId="0" borderId="3" xfId="0" quotePrefix="1" applyFont="1" applyBorder="1"/>
    <xf numFmtId="0" fontId="10" fillId="0" borderId="0" xfId="0" quotePrefix="1" applyFont="1" applyBorder="1" applyAlignment="1">
      <alignment horizontal="center"/>
    </xf>
    <xf numFmtId="165" fontId="11" fillId="0" borderId="0" xfId="1" applyNumberFormat="1" applyFont="1" applyFill="1"/>
    <xf numFmtId="165" fontId="2" fillId="0" borderId="0" xfId="1" applyNumberFormat="1" applyFont="1" applyFill="1"/>
    <xf numFmtId="165" fontId="2" fillId="0" borderId="0" xfId="1" applyNumberFormat="1" applyFont="1"/>
    <xf numFmtId="41" fontId="2" fillId="0" borderId="0" xfId="1" applyNumberFormat="1" applyFont="1"/>
    <xf numFmtId="165" fontId="2" fillId="0" borderId="0" xfId="1" applyNumberFormat="1"/>
    <xf numFmtId="165" fontId="2" fillId="0" borderId="0" xfId="1" applyNumberFormat="1" applyBorder="1"/>
    <xf numFmtId="165" fontId="11" fillId="0" borderId="0" xfId="1" applyNumberFormat="1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165" fontId="2" fillId="0" borderId="4" xfId="1" applyNumberFormat="1" applyFont="1" applyFill="1" applyBorder="1"/>
    <xf numFmtId="165" fontId="2" fillId="0" borderId="4" xfId="1" applyNumberFormat="1" applyBorder="1"/>
    <xf numFmtId="0" fontId="4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12" fillId="0" borderId="0" xfId="3" applyFont="1"/>
    <xf numFmtId="0" fontId="2" fillId="0" borderId="0" xfId="3"/>
    <xf numFmtId="0" fontId="4" fillId="0" borderId="0" xfId="4" applyFont="1" applyBorder="1" applyAlignment="1" applyProtection="1">
      <alignment horizontal="right"/>
    </xf>
    <xf numFmtId="0" fontId="10" fillId="0" borderId="0" xfId="3" applyFont="1"/>
    <xf numFmtId="0" fontId="6" fillId="0" borderId="0" xfId="3" applyFont="1"/>
    <xf numFmtId="0" fontId="2" fillId="0" borderId="0" xfId="3" applyAlignment="1">
      <alignment horizontal="center"/>
    </xf>
    <xf numFmtId="0" fontId="2" fillId="0" borderId="0" xfId="5" applyAlignment="1">
      <alignment horizontal="center" wrapText="1"/>
    </xf>
    <xf numFmtId="0" fontId="10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5" applyAlignment="1">
      <alignment horizontal="center"/>
    </xf>
    <xf numFmtId="17" fontId="2" fillId="0" borderId="0" xfId="5" quotePrefix="1" applyNumberFormat="1" applyAlignment="1">
      <alignment horizontal="center"/>
    </xf>
    <xf numFmtId="17" fontId="10" fillId="0" borderId="0" xfId="5" quotePrefix="1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5" applyFont="1" applyAlignment="1">
      <alignment horizontal="center"/>
    </xf>
    <xf numFmtId="0" fontId="14" fillId="0" borderId="0" xfId="5" applyFont="1" applyAlignment="1">
      <alignment horizontal="center"/>
    </xf>
    <xf numFmtId="0" fontId="15" fillId="0" borderId="0" xfId="3" applyFont="1" applyFill="1" applyBorder="1"/>
    <xf numFmtId="165" fontId="0" fillId="0" borderId="0" xfId="1" applyNumberFormat="1" applyFont="1"/>
    <xf numFmtId="165" fontId="0" fillId="0" borderId="0" xfId="1" applyNumberFormat="1" applyFont="1" applyFill="1"/>
    <xf numFmtId="0" fontId="2" fillId="0" borderId="0" xfId="3" applyFont="1" applyFill="1" applyBorder="1"/>
    <xf numFmtId="0" fontId="2" fillId="0" borderId="0" xfId="3" applyFont="1" applyFill="1"/>
    <xf numFmtId="165" fontId="2" fillId="0" borderId="4" xfId="3" applyNumberFormat="1" applyBorder="1"/>
    <xf numFmtId="0" fontId="2" fillId="0" borderId="0" xfId="3" applyFont="1" applyAlignment="1">
      <alignment horizontal="right"/>
    </xf>
  </cellXfs>
  <cellStyles count="6">
    <cellStyle name="Comma" xfId="1" builtinId="3"/>
    <cellStyle name="Comma 10" xfId="2"/>
    <cellStyle name="Normal" xfId="0" builtinId="0"/>
    <cellStyle name="Normal 2" xfId="4"/>
    <cellStyle name="Normal 26" xfId="3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16\CKY%20Deferred%20Taxes-Rate%20Base-0&amp;12%202015-2021%20Mar%20Actua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PC/2002%20Budget/2002%20Budget%20Files-TPC%203%20&amp;%209/3&amp;9%202002%20TPC_Elec%20Trad%20Plan%20Update%20wout%20C&amp;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Audits\Reserve%20Study\2003\CMD%20Reserve%20Study%20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s/Columbia%20Gas%20of%20Maryland/2011/11Feb1+11/CMDFEDBU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johnson/LOCALS~1/Temp/2001%20Forecast%206%20&amp;%206%20Expected%20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%23104274/LOCALS~1/Temp/c.notes.data/8&amp;42003_%206-6-2ProfitShareingadjusted0616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00162%20AG%20Set%201-020(a)%20Attachment%20B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md\FSSWS01.xlw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s/Columbia%20Gas%20of%20Pennsylvania/2008/08Aug7+5/CPAFedBu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%20Taxes/Tax%20Returns/Cky/2001/Return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H/Federal/00Rtrn/PensionRestor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1%20Corporate%20Financial%20Planning/2001%20%208+4%20updates_2002%20Budget/TPC/8&amp;4%20TPC-NEW_CO%20CFP%20Submitted%2010-2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s/Columbia%20Gas%20of%20Virginia/2016/16Jan12+0/CGVFedbu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Defd Taxes- Annual Activity"/>
      <sheetName val="Rate Base Plan to Plan"/>
      <sheetName val="Rate Base ADIT Change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8.3400000000000002E-2</v>
          </cell>
          <cell r="G8">
            <v>8.3400000000000002E-2</v>
          </cell>
          <cell r="H8">
            <v>8.3299999999999999E-2</v>
          </cell>
          <cell r="I8">
            <v>8.3299999999999999E-2</v>
          </cell>
          <cell r="J8">
            <v>8.3299999999999999E-2</v>
          </cell>
          <cell r="K8">
            <v>8.3299999999999999E-2</v>
          </cell>
          <cell r="L8">
            <v>8.3299999999999999E-2</v>
          </cell>
          <cell r="M8">
            <v>8.3299999999999999E-2</v>
          </cell>
          <cell r="N8">
            <v>8.3299999999999999E-2</v>
          </cell>
          <cell r="O8">
            <v>8.3299999999999999E-2</v>
          </cell>
          <cell r="P8">
            <v>8.3400000000000002E-2</v>
          </cell>
          <cell r="Q8">
            <v>8.3400000000000002E-2</v>
          </cell>
        </row>
      </sheetData>
      <sheetData sheetId="7">
        <row r="13">
          <cell r="C13" t="str">
            <v>Per CKY 0&amp;12 plan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PROV"/>
      <sheetName val="INTEREST"/>
      <sheetName val="DEF BAL"/>
      <sheetName val="CMD Columbia"/>
      <sheetName val="CMD NiSource"/>
      <sheetName val="CMDRESRV"/>
      <sheetName val="RESERVE"/>
      <sheetName val="PARSE"/>
      <sheetName val="DATAS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TXCMD"/>
      <sheetName val="Budget Check"/>
      <sheetName val="SFAS 109"/>
      <sheetName val="Depr adj"/>
      <sheetName val="Valid"/>
      <sheetName val="Source &amp; Use"/>
      <sheetName val="FT Deferred Split"/>
      <sheetName val="Tax Submission"/>
      <sheetName val="AMT Adj"/>
      <sheetName val="Rate Base Items"/>
      <sheetName val="Book Depr"/>
      <sheetName val="Sollie Sht"/>
      <sheetName val="Export"/>
      <sheetName val="khalix"/>
      <sheetName val="lifo"/>
      <sheetName val="data"/>
      <sheetName val="rate"/>
      <sheetName val="EFT"/>
      <sheetName val="CMD"/>
      <sheetName val="Recon Tax"/>
      <sheetName val="Format 1 desc"/>
      <sheetName val="SFAS 109-2007"/>
      <sheetName val="Depr CMD"/>
      <sheetName val="Depr Adj old"/>
      <sheetName val="Source &amp; Use (2)"/>
      <sheetName val="DataEntry"/>
      <sheetName val="CMDACE"/>
      <sheetName val="AMT"/>
      <sheetName val="CompACE Import"/>
      <sheetName val="Qrtly Variances"/>
      <sheetName val="Tax Valid"/>
      <sheetName val="Khalix Check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NOL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ed ETR"/>
      <sheetName val="State ETR"/>
      <sheetName val="CGV Plan to Plan"/>
      <sheetName val="Submission Check"/>
      <sheetName val="Exp Check"/>
      <sheetName val="Valid"/>
      <sheetName val="Valid vs. TB"/>
      <sheetName val="Source &amp; Use"/>
      <sheetName val="Fed NOL 12&amp;0"/>
      <sheetName val="ETR"/>
      <sheetName val="Rate Base Items"/>
      <sheetName val="Inventory Sch. M"/>
      <sheetName val="SFAS 109"/>
      <sheetName val="FT Deferred Split"/>
      <sheetName val="Cap Ex 12&amp;0 2016"/>
      <sheetName val="Book Depr"/>
      <sheetName val="DeprData"/>
      <sheetName val="STXCGV"/>
      <sheetName val="Export"/>
      <sheetName val="khalix"/>
      <sheetName val="data"/>
      <sheetName val="lifo"/>
      <sheetName val="rate"/>
      <sheetName val="Tax Rec"/>
      <sheetName val="Format 1 with descriptions"/>
      <sheetName val="cstcgv12 na"/>
      <sheetName val="TI Compare"/>
      <sheetName val="AMT Adj"/>
      <sheetName val="Macros"/>
    </sheetNames>
    <sheetDataSet>
      <sheetData sheetId="0"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abSelected="1" zoomScale="80" zoomScaleNormal="80" workbookViewId="0">
      <pane xSplit="2" ySplit="13" topLeftCell="G14" activePane="bottomRight" state="frozen"/>
      <selection activeCell="C27" sqref="C27:D27"/>
      <selection pane="topRight" activeCell="C27" sqref="C27:D27"/>
      <selection pane="bottomLeft" activeCell="C27" sqref="C27:D27"/>
      <selection pane="bottomRight" activeCell="S4" sqref="S4"/>
    </sheetView>
  </sheetViews>
  <sheetFormatPr defaultRowHeight="12.75" x14ac:dyDescent="0.2"/>
  <cols>
    <col min="2" max="2" width="31.42578125" customWidth="1"/>
    <col min="3" max="3" width="17.85546875" customWidth="1"/>
    <col min="4" max="4" width="12" style="2" customWidth="1"/>
    <col min="5" max="18" width="13.7109375" customWidth="1"/>
    <col min="19" max="19" width="16.5703125" customWidth="1"/>
    <col min="20" max="20" width="4.140625" customWidth="1"/>
    <col min="21" max="24" width="13.7109375" customWidth="1"/>
    <col min="25" max="25" width="3" customWidth="1"/>
    <col min="26" max="26" width="13.7109375" customWidth="1"/>
  </cols>
  <sheetData>
    <row r="1" spans="1:26" ht="16.5" x14ac:dyDescent="0.25">
      <c r="A1" s="1" t="s">
        <v>0</v>
      </c>
      <c r="S1" s="40" t="s">
        <v>55</v>
      </c>
    </row>
    <row r="2" spans="1:26" x14ac:dyDescent="0.2">
      <c r="A2" s="3" t="s">
        <v>53</v>
      </c>
      <c r="S2" s="40" t="s">
        <v>56</v>
      </c>
    </row>
    <row r="3" spans="1:26" x14ac:dyDescent="0.2">
      <c r="A3" s="3" t="s">
        <v>1</v>
      </c>
      <c r="S3" s="41" t="s">
        <v>57</v>
      </c>
    </row>
    <row r="4" spans="1:26" x14ac:dyDescent="0.2">
      <c r="A4" s="4" t="str">
        <f ca="1">CELL("filename",A1)</f>
        <v>C:\Users\pfische\AppData\Local\Temp\notesC9812B\[~7044852.xlsx]2016</v>
      </c>
      <c r="W4" s="5"/>
      <c r="X4" s="5"/>
    </row>
    <row r="5" spans="1:26" x14ac:dyDescent="0.2">
      <c r="A5" s="6"/>
      <c r="B5" s="7"/>
      <c r="C5" s="7"/>
      <c r="D5" s="8"/>
      <c r="E5" s="7"/>
      <c r="F5" s="7"/>
      <c r="G5" s="7"/>
      <c r="H5" s="7"/>
      <c r="I5" s="7"/>
      <c r="W5" s="9"/>
      <c r="X5" s="9"/>
    </row>
    <row r="6" spans="1:26" x14ac:dyDescent="0.2">
      <c r="A6" s="6"/>
      <c r="B6" s="10"/>
      <c r="C6" s="10"/>
      <c r="D6" s="1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x14ac:dyDescent="0.2">
      <c r="A7" s="6"/>
      <c r="B7" s="10"/>
      <c r="C7" s="10"/>
      <c r="E7" s="5"/>
      <c r="F7" s="12" t="s">
        <v>2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13</v>
      </c>
      <c r="R7" s="7"/>
      <c r="S7" s="7"/>
      <c r="T7" s="7"/>
      <c r="U7" s="7"/>
      <c r="V7" s="7"/>
      <c r="W7" s="7"/>
      <c r="X7" s="7"/>
    </row>
    <row r="8" spans="1:26" x14ac:dyDescent="0.2">
      <c r="A8" s="6"/>
      <c r="B8" s="10"/>
      <c r="C8" s="10"/>
      <c r="E8" s="5" t="s">
        <v>14</v>
      </c>
      <c r="F8" s="13">
        <f>+'[1]2015'!F8</f>
        <v>8.3400000000000002E-2</v>
      </c>
      <c r="G8" s="13">
        <f>+'[1]2015'!G8</f>
        <v>8.3400000000000002E-2</v>
      </c>
      <c r="H8" s="13">
        <f>+'[1]2015'!H8</f>
        <v>8.3299999999999999E-2</v>
      </c>
      <c r="I8" s="13">
        <f>+'[1]2015'!I8</f>
        <v>8.3299999999999999E-2</v>
      </c>
      <c r="J8" s="13">
        <f>+'[1]2015'!J8</f>
        <v>8.3299999999999999E-2</v>
      </c>
      <c r="K8" s="13">
        <f>+'[1]2015'!K8</f>
        <v>8.3299999999999999E-2</v>
      </c>
      <c r="L8" s="13">
        <f>+'[1]2015'!L8</f>
        <v>8.3299999999999999E-2</v>
      </c>
      <c r="M8" s="13">
        <f>+'[1]2015'!M8</f>
        <v>8.3299999999999999E-2</v>
      </c>
      <c r="N8" s="13">
        <f>+'[1]2015'!N8</f>
        <v>8.3299999999999999E-2</v>
      </c>
      <c r="O8" s="13">
        <f>+'[1]2015'!O8</f>
        <v>8.3299999999999999E-2</v>
      </c>
      <c r="P8" s="13">
        <f>+'[1]2015'!P8</f>
        <v>8.3400000000000002E-2</v>
      </c>
      <c r="Q8" s="13">
        <f>+'[1]2015'!Q8</f>
        <v>8.3400000000000002E-2</v>
      </c>
      <c r="R8" s="7"/>
      <c r="S8" s="7"/>
      <c r="T8" s="7"/>
      <c r="U8" s="7"/>
      <c r="V8" s="7"/>
      <c r="W8" s="7"/>
      <c r="X8" s="7"/>
    </row>
    <row r="9" spans="1:26" x14ac:dyDescent="0.2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6" ht="15.75" x14ac:dyDescent="0.25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4"/>
      <c r="T10" s="14"/>
      <c r="U10" s="14"/>
      <c r="V10" s="14"/>
      <c r="W10" s="14"/>
      <c r="X10" s="14"/>
    </row>
    <row r="11" spans="1:26" ht="15.75" x14ac:dyDescent="0.25">
      <c r="A11" s="14"/>
      <c r="B11" s="14"/>
      <c r="C11" s="14"/>
      <c r="D11" s="15" t="s">
        <v>16</v>
      </c>
      <c r="E11" s="14"/>
      <c r="F11" s="14"/>
      <c r="G11" s="14"/>
      <c r="H11" s="14"/>
      <c r="I11" s="14"/>
      <c r="J11" s="14"/>
      <c r="K11" s="14"/>
      <c r="L11" s="14"/>
      <c r="M11" s="16"/>
      <c r="N11" s="16"/>
      <c r="O11" s="16"/>
      <c r="P11" s="16"/>
      <c r="Q11" s="16"/>
      <c r="R11" s="14"/>
      <c r="S11" s="14"/>
      <c r="T11" s="14"/>
      <c r="U11" s="16"/>
      <c r="V11" s="14"/>
      <c r="W11" s="16"/>
      <c r="X11" s="14"/>
    </row>
    <row r="12" spans="1:26" x14ac:dyDescent="0.2">
      <c r="A12" s="17"/>
      <c r="B12" s="18"/>
      <c r="C12" s="18"/>
      <c r="D12" s="19">
        <v>2016</v>
      </c>
      <c r="E12" s="20" t="s">
        <v>17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 t="s">
        <v>17</v>
      </c>
      <c r="R12" s="20"/>
      <c r="S12" s="20" t="s">
        <v>18</v>
      </c>
      <c r="T12" s="21"/>
      <c r="U12" s="20"/>
      <c r="V12" s="20"/>
      <c r="W12" s="20"/>
      <c r="X12" s="20"/>
      <c r="Y12" s="20"/>
      <c r="Z12" s="20"/>
    </row>
    <row r="13" spans="1:26" ht="13.5" thickBot="1" x14ac:dyDescent="0.25">
      <c r="A13" s="22" t="s">
        <v>19</v>
      </c>
      <c r="B13" s="22" t="s">
        <v>20</v>
      </c>
      <c r="C13" s="22"/>
      <c r="D13" s="23" t="s">
        <v>21</v>
      </c>
      <c r="E13" s="24" t="s">
        <v>22</v>
      </c>
      <c r="F13" s="25" t="s">
        <v>23</v>
      </c>
      <c r="G13" s="25" t="s">
        <v>24</v>
      </c>
      <c r="H13" s="25" t="s">
        <v>25</v>
      </c>
      <c r="I13" s="25" t="s">
        <v>26</v>
      </c>
      <c r="J13" s="25" t="s">
        <v>27</v>
      </c>
      <c r="K13" s="25" t="s">
        <v>28</v>
      </c>
      <c r="L13" s="25" t="s">
        <v>29</v>
      </c>
      <c r="M13" s="25" t="s">
        <v>30</v>
      </c>
      <c r="N13" s="25" t="s">
        <v>31</v>
      </c>
      <c r="O13" s="25" t="s">
        <v>32</v>
      </c>
      <c r="P13" s="25" t="s">
        <v>33</v>
      </c>
      <c r="Q13" s="24" t="s">
        <v>34</v>
      </c>
      <c r="R13" s="26" t="s">
        <v>35</v>
      </c>
      <c r="S13" s="22" t="s">
        <v>36</v>
      </c>
      <c r="T13" s="21"/>
      <c r="U13" s="21"/>
      <c r="V13" s="27"/>
      <c r="W13" s="21"/>
      <c r="X13" s="27"/>
      <c r="Y13" s="21"/>
      <c r="Z13" s="27"/>
    </row>
    <row r="14" spans="1:26" x14ac:dyDescent="0.2">
      <c r="A14" s="35" t="s">
        <v>37</v>
      </c>
      <c r="B14" t="s">
        <v>38</v>
      </c>
      <c r="C14" s="28">
        <v>710151</v>
      </c>
      <c r="D14" s="29">
        <f>+C14</f>
        <v>710151</v>
      </c>
      <c r="E14" s="30">
        <v>826852</v>
      </c>
      <c r="F14" s="31">
        <f>-173517.75+989515.8</f>
        <v>815998.05</v>
      </c>
      <c r="G14" s="31">
        <f>-173517.75+978661.6</f>
        <v>805143.85</v>
      </c>
      <c r="H14" s="31">
        <f>-173517.75+1634688.4</f>
        <v>1461170.65</v>
      </c>
      <c r="I14" s="31">
        <f t="shared" ref="I14:P14" si="0">+H14+ROUND(($D$14-840401)*I8,0)</f>
        <v>1450320.65</v>
      </c>
      <c r="J14" s="31">
        <f t="shared" si="0"/>
        <v>1439470.65</v>
      </c>
      <c r="K14" s="31">
        <f t="shared" si="0"/>
        <v>1428620.65</v>
      </c>
      <c r="L14" s="31">
        <f t="shared" si="0"/>
        <v>1417770.65</v>
      </c>
      <c r="M14" s="31">
        <f t="shared" si="0"/>
        <v>1406920.65</v>
      </c>
      <c r="N14" s="31">
        <f t="shared" si="0"/>
        <v>1396070.65</v>
      </c>
      <c r="O14" s="31">
        <f t="shared" si="0"/>
        <v>1385220.65</v>
      </c>
      <c r="P14" s="31">
        <f t="shared" si="0"/>
        <v>1374357.65</v>
      </c>
      <c r="Q14" s="31">
        <f>+P14+ROUND(($D$14-840401)*Q8,0)+2</f>
        <v>1363496.65</v>
      </c>
      <c r="R14" s="32">
        <f>SUM(E14:Q14)</f>
        <v>16571413.400000002</v>
      </c>
      <c r="S14" s="32">
        <f>ROUND(+R14/13,0)</f>
        <v>1274724</v>
      </c>
      <c r="T14" s="33"/>
      <c r="U14" s="34"/>
      <c r="V14" s="33"/>
      <c r="W14" s="34"/>
      <c r="X14" s="33"/>
      <c r="Y14" s="34"/>
      <c r="Z14" s="33"/>
    </row>
    <row r="15" spans="1:26" x14ac:dyDescent="0.2">
      <c r="B15" s="36" t="s">
        <v>39</v>
      </c>
      <c r="C15" s="37"/>
      <c r="D15" s="38">
        <f t="shared" ref="D15:S15" si="1">SUM(D14:D14)</f>
        <v>710151</v>
      </c>
      <c r="E15" s="38">
        <f t="shared" si="1"/>
        <v>826852</v>
      </c>
      <c r="F15" s="38">
        <f t="shared" si="1"/>
        <v>815998.05</v>
      </c>
      <c r="G15" s="38">
        <f t="shared" si="1"/>
        <v>805143.85</v>
      </c>
      <c r="H15" s="38">
        <f t="shared" si="1"/>
        <v>1461170.65</v>
      </c>
      <c r="I15" s="38">
        <f t="shared" si="1"/>
        <v>1450320.65</v>
      </c>
      <c r="J15" s="38">
        <f t="shared" si="1"/>
        <v>1439470.65</v>
      </c>
      <c r="K15" s="38">
        <f t="shared" si="1"/>
        <v>1428620.65</v>
      </c>
      <c r="L15" s="38">
        <f t="shared" si="1"/>
        <v>1417770.65</v>
      </c>
      <c r="M15" s="38">
        <f t="shared" si="1"/>
        <v>1406920.65</v>
      </c>
      <c r="N15" s="38">
        <f t="shared" si="1"/>
        <v>1396070.65</v>
      </c>
      <c r="O15" s="38">
        <f t="shared" si="1"/>
        <v>1385220.65</v>
      </c>
      <c r="P15" s="38">
        <f t="shared" si="1"/>
        <v>1374357.65</v>
      </c>
      <c r="Q15" s="38">
        <f t="shared" si="1"/>
        <v>1363496.65</v>
      </c>
      <c r="R15" s="38">
        <f t="shared" si="1"/>
        <v>16571413.400000002</v>
      </c>
      <c r="S15" s="38">
        <f t="shared" si="1"/>
        <v>1274724</v>
      </c>
      <c r="T15" s="33"/>
      <c r="U15" s="33"/>
      <c r="V15" s="33"/>
      <c r="W15" s="33"/>
      <c r="X15" s="33"/>
      <c r="Y15" s="33"/>
      <c r="Z15" s="33"/>
    </row>
    <row r="17" spans="1:1" x14ac:dyDescent="0.2">
      <c r="A17" t="s">
        <v>54</v>
      </c>
    </row>
  </sheetData>
  <mergeCells count="1">
    <mergeCell ref="A10:R10"/>
  </mergeCells>
  <pageMargins left="0.5" right="0" top="0.5" bottom="0.25" header="0.5" footer="0.5"/>
  <pageSetup paperSize="5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zoomScale="80" zoomScaleNormal="80" workbookViewId="0">
      <pane xSplit="2" ySplit="13" topLeftCell="F14" activePane="bottomRight" state="frozen"/>
      <selection activeCell="C27" sqref="C27:D27"/>
      <selection pane="topRight" activeCell="C27" sqref="C27:D27"/>
      <selection pane="bottomLeft" activeCell="C27" sqref="C27:D27"/>
      <selection pane="bottomRight" activeCell="Q3" sqref="Q3"/>
    </sheetView>
  </sheetViews>
  <sheetFormatPr defaultRowHeight="12.75" x14ac:dyDescent="0.2"/>
  <cols>
    <col min="2" max="2" width="31.42578125" customWidth="1"/>
    <col min="3" max="3" width="17.85546875" customWidth="1"/>
    <col min="4" max="4" width="12" style="2" customWidth="1"/>
    <col min="5" max="18" width="13.7109375" customWidth="1"/>
    <col min="19" max="19" width="16.5703125" customWidth="1"/>
    <col min="20" max="20" width="4.140625" customWidth="1"/>
    <col min="21" max="24" width="13.7109375" customWidth="1"/>
    <col min="25" max="25" width="3" customWidth="1"/>
    <col min="26" max="26" width="13.7109375" customWidth="1"/>
  </cols>
  <sheetData>
    <row r="1" spans="1:26" ht="16.5" x14ac:dyDescent="0.25">
      <c r="A1" s="1" t="s">
        <v>0</v>
      </c>
      <c r="Q1" s="40" t="s">
        <v>55</v>
      </c>
    </row>
    <row r="2" spans="1:26" x14ac:dyDescent="0.2">
      <c r="A2" s="3" t="s">
        <v>53</v>
      </c>
      <c r="Q2" s="40" t="s">
        <v>56</v>
      </c>
    </row>
    <row r="3" spans="1:26" x14ac:dyDescent="0.2">
      <c r="A3" s="3" t="s">
        <v>40</v>
      </c>
      <c r="Q3" t="s">
        <v>58</v>
      </c>
    </row>
    <row r="4" spans="1:26" x14ac:dyDescent="0.2">
      <c r="A4" s="4" t="str">
        <f ca="1">CELL("filename",A1)</f>
        <v>C:\Users\pfische\AppData\Local\Temp\notesC9812B\[~7044852.xlsx]2017</v>
      </c>
      <c r="W4" s="5"/>
      <c r="X4" s="5"/>
    </row>
    <row r="5" spans="1:26" x14ac:dyDescent="0.2">
      <c r="A5" s="6"/>
      <c r="B5" s="7"/>
      <c r="C5" s="7"/>
      <c r="D5" s="8"/>
      <c r="E5" s="7"/>
      <c r="F5" s="7"/>
      <c r="G5" s="7"/>
      <c r="H5" s="7"/>
      <c r="I5" s="7"/>
      <c r="W5" s="9"/>
      <c r="X5" s="9"/>
    </row>
    <row r="6" spans="1:26" x14ac:dyDescent="0.2">
      <c r="A6" s="6"/>
      <c r="B6" s="10">
        <f ca="1">NOW()</f>
        <v>42571.480242245372</v>
      </c>
      <c r="C6" s="10"/>
      <c r="D6" s="1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x14ac:dyDescent="0.2">
      <c r="A7" s="6"/>
      <c r="B7" s="10"/>
      <c r="C7" s="10"/>
      <c r="E7" s="5"/>
      <c r="F7" s="12" t="s">
        <v>2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13</v>
      </c>
      <c r="R7" s="7"/>
      <c r="S7" s="7"/>
      <c r="T7" s="7"/>
      <c r="U7" s="7"/>
      <c r="V7" s="7"/>
      <c r="W7" s="7"/>
      <c r="X7" s="7"/>
    </row>
    <row r="8" spans="1:26" x14ac:dyDescent="0.2">
      <c r="A8" s="6"/>
      <c r="B8" s="10"/>
      <c r="C8" s="10"/>
      <c r="E8" s="5" t="s">
        <v>14</v>
      </c>
      <c r="F8" s="13">
        <f>+'[1]2015'!F8</f>
        <v>8.3400000000000002E-2</v>
      </c>
      <c r="G8" s="13">
        <f>+'[1]2015'!G8</f>
        <v>8.3400000000000002E-2</v>
      </c>
      <c r="H8" s="13">
        <f>+'[1]2015'!H8</f>
        <v>8.3299999999999999E-2</v>
      </c>
      <c r="I8" s="13">
        <f>+'[1]2015'!I8</f>
        <v>8.3299999999999999E-2</v>
      </c>
      <c r="J8" s="13">
        <f>+'[1]2015'!J8</f>
        <v>8.3299999999999999E-2</v>
      </c>
      <c r="K8" s="13">
        <f>+'[1]2015'!K8</f>
        <v>8.3299999999999999E-2</v>
      </c>
      <c r="L8" s="13">
        <f>+'[1]2015'!L8</f>
        <v>8.3299999999999999E-2</v>
      </c>
      <c r="M8" s="13">
        <f>+'[1]2015'!M8</f>
        <v>8.3299999999999999E-2</v>
      </c>
      <c r="N8" s="13">
        <f>+'[1]2015'!N8</f>
        <v>8.3299999999999999E-2</v>
      </c>
      <c r="O8" s="13">
        <f>+'[1]2015'!O8</f>
        <v>8.3299999999999999E-2</v>
      </c>
      <c r="P8" s="13">
        <f>+'[1]2015'!P8</f>
        <v>8.3400000000000002E-2</v>
      </c>
      <c r="Q8" s="13">
        <f>+'[1]2015'!Q8</f>
        <v>8.3400000000000002E-2</v>
      </c>
      <c r="R8" s="7"/>
      <c r="S8" s="7"/>
      <c r="T8" s="7"/>
      <c r="U8" s="7"/>
      <c r="V8" s="7"/>
      <c r="W8" s="7"/>
      <c r="X8" s="7"/>
    </row>
    <row r="9" spans="1:26" x14ac:dyDescent="0.2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6" ht="15.75" x14ac:dyDescent="0.25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4"/>
      <c r="T10" s="14"/>
      <c r="U10" s="14"/>
      <c r="V10" s="14"/>
      <c r="W10" s="14"/>
      <c r="X10" s="14"/>
    </row>
    <row r="11" spans="1:26" ht="15.75" x14ac:dyDescent="0.25">
      <c r="A11" s="14"/>
      <c r="B11" s="14"/>
      <c r="C11" s="14"/>
      <c r="D11" s="15" t="s">
        <v>16</v>
      </c>
      <c r="E11" s="14"/>
      <c r="F11" s="14"/>
      <c r="G11" s="14"/>
      <c r="H11" s="14"/>
      <c r="I11" s="14"/>
      <c r="J11" s="14"/>
      <c r="K11" s="14"/>
      <c r="L11" s="14"/>
      <c r="M11" s="16"/>
      <c r="N11" s="16"/>
      <c r="O11" s="16"/>
      <c r="P11" s="16"/>
      <c r="Q11" s="16"/>
      <c r="R11" s="14"/>
      <c r="S11" s="14"/>
      <c r="T11" s="14"/>
      <c r="U11" s="16"/>
      <c r="V11" s="14"/>
      <c r="W11" s="16"/>
      <c r="X11" s="14"/>
    </row>
    <row r="12" spans="1:26" x14ac:dyDescent="0.2">
      <c r="A12" s="17"/>
      <c r="B12" s="18"/>
      <c r="C12" s="18"/>
      <c r="D12" s="19">
        <v>2017</v>
      </c>
      <c r="E12" s="20" t="s">
        <v>17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 t="s">
        <v>17</v>
      </c>
      <c r="R12" s="20"/>
      <c r="S12" s="20" t="s">
        <v>18</v>
      </c>
      <c r="T12" s="21"/>
      <c r="U12" s="20"/>
      <c r="V12" s="20"/>
      <c r="W12" s="20"/>
      <c r="X12" s="20"/>
      <c r="Y12" s="20"/>
      <c r="Z12" s="20"/>
    </row>
    <row r="13" spans="1:26" ht="13.5" thickBot="1" x14ac:dyDescent="0.25">
      <c r="A13" s="22" t="s">
        <v>19</v>
      </c>
      <c r="B13" s="22" t="s">
        <v>20</v>
      </c>
      <c r="C13" s="22" t="str">
        <f>+'[1]2016'!C13</f>
        <v>Per CKY 0&amp;12 plan</v>
      </c>
      <c r="D13" s="23" t="s">
        <v>21</v>
      </c>
      <c r="E13" s="24" t="s">
        <v>34</v>
      </c>
      <c r="F13" s="25" t="s">
        <v>41</v>
      </c>
      <c r="G13" s="25" t="s">
        <v>42</v>
      </c>
      <c r="H13" s="25" t="s">
        <v>43</v>
      </c>
      <c r="I13" s="25" t="s">
        <v>44</v>
      </c>
      <c r="J13" s="25" t="s">
        <v>45</v>
      </c>
      <c r="K13" s="25" t="s">
        <v>46</v>
      </c>
      <c r="L13" s="25" t="s">
        <v>47</v>
      </c>
      <c r="M13" s="25" t="s">
        <v>48</v>
      </c>
      <c r="N13" s="25" t="s">
        <v>49</v>
      </c>
      <c r="O13" s="25" t="s">
        <v>50</v>
      </c>
      <c r="P13" s="25" t="s">
        <v>51</v>
      </c>
      <c r="Q13" s="24" t="s">
        <v>52</v>
      </c>
      <c r="R13" s="26" t="s">
        <v>35</v>
      </c>
      <c r="S13" s="22" t="s">
        <v>36</v>
      </c>
      <c r="T13" s="21"/>
      <c r="U13" s="21"/>
      <c r="V13" s="27"/>
      <c r="W13" s="21"/>
      <c r="X13" s="27"/>
      <c r="Y13" s="21"/>
      <c r="Z13" s="27"/>
    </row>
    <row r="14" spans="1:26" x14ac:dyDescent="0.2">
      <c r="A14" s="35" t="s">
        <v>37</v>
      </c>
      <c r="B14" t="s">
        <v>38</v>
      </c>
      <c r="C14" s="28">
        <v>-210781</v>
      </c>
      <c r="D14" s="29">
        <f>+C14</f>
        <v>-210781</v>
      </c>
      <c r="E14" s="30">
        <f>'2016'!Q14</f>
        <v>1363496.65</v>
      </c>
      <c r="F14" s="31">
        <f t="shared" ref="F14:P14" si="0">+E14+ROUND($D$14*F8,0)</f>
        <v>1345917.65</v>
      </c>
      <c r="G14" s="31">
        <f t="shared" si="0"/>
        <v>1328338.6499999999</v>
      </c>
      <c r="H14" s="31">
        <f t="shared" si="0"/>
        <v>1310780.6499999999</v>
      </c>
      <c r="I14" s="31">
        <f t="shared" si="0"/>
        <v>1293222.6499999999</v>
      </c>
      <c r="J14" s="31">
        <f t="shared" si="0"/>
        <v>1275664.6499999999</v>
      </c>
      <c r="K14" s="31">
        <f t="shared" si="0"/>
        <v>1258106.6499999999</v>
      </c>
      <c r="L14" s="31">
        <f t="shared" si="0"/>
        <v>1240548.6499999999</v>
      </c>
      <c r="M14" s="31">
        <f t="shared" si="0"/>
        <v>1222990.6499999999</v>
      </c>
      <c r="N14" s="31">
        <f t="shared" si="0"/>
        <v>1205432.6499999999</v>
      </c>
      <c r="O14" s="31">
        <f t="shared" si="0"/>
        <v>1187874.6499999999</v>
      </c>
      <c r="P14" s="31">
        <f t="shared" si="0"/>
        <v>1170295.6499999999</v>
      </c>
      <c r="Q14" s="31">
        <f>+P14+ROUND($D$14*Q8,0)-1</f>
        <v>1152715.6499999999</v>
      </c>
      <c r="R14" s="32">
        <f>SUM(E14:Q14)</f>
        <v>16355385.450000003</v>
      </c>
      <c r="S14" s="32">
        <f>ROUND(+R14/13,0)</f>
        <v>1258107</v>
      </c>
      <c r="T14" s="33"/>
      <c r="U14" s="34"/>
      <c r="V14" s="33"/>
      <c r="W14" s="34"/>
      <c r="X14" s="33"/>
      <c r="Y14" s="34"/>
      <c r="Z14" s="33"/>
    </row>
    <row r="15" spans="1:26" x14ac:dyDescent="0.2">
      <c r="B15" s="36" t="s">
        <v>39</v>
      </c>
      <c r="C15" s="37"/>
      <c r="D15" s="38">
        <f t="shared" ref="D15:S15" si="1">SUM(D14:D14)</f>
        <v>-210781</v>
      </c>
      <c r="E15" s="38">
        <f t="shared" si="1"/>
        <v>1363496.65</v>
      </c>
      <c r="F15" s="38">
        <f t="shared" si="1"/>
        <v>1345917.65</v>
      </c>
      <c r="G15" s="38">
        <f t="shared" si="1"/>
        <v>1328338.6499999999</v>
      </c>
      <c r="H15" s="38">
        <f t="shared" si="1"/>
        <v>1310780.6499999999</v>
      </c>
      <c r="I15" s="38">
        <f t="shared" si="1"/>
        <v>1293222.6499999999</v>
      </c>
      <c r="J15" s="38">
        <f t="shared" si="1"/>
        <v>1275664.6499999999</v>
      </c>
      <c r="K15" s="38">
        <f t="shared" si="1"/>
        <v>1258106.6499999999</v>
      </c>
      <c r="L15" s="38">
        <f t="shared" si="1"/>
        <v>1240548.6499999999</v>
      </c>
      <c r="M15" s="38">
        <f t="shared" si="1"/>
        <v>1222990.6499999999</v>
      </c>
      <c r="N15" s="38">
        <f t="shared" si="1"/>
        <v>1205432.6499999999</v>
      </c>
      <c r="O15" s="38">
        <f t="shared" si="1"/>
        <v>1187874.6499999999</v>
      </c>
      <c r="P15" s="38">
        <f t="shared" si="1"/>
        <v>1170295.6499999999</v>
      </c>
      <c r="Q15" s="38">
        <f t="shared" si="1"/>
        <v>1152715.6499999999</v>
      </c>
      <c r="R15" s="39">
        <f t="shared" si="1"/>
        <v>16355385.450000003</v>
      </c>
      <c r="S15" s="39">
        <f t="shared" si="1"/>
        <v>1258107</v>
      </c>
      <c r="T15" s="33"/>
      <c r="U15" s="33"/>
      <c r="V15" s="33"/>
      <c r="W15" s="33"/>
      <c r="X15" s="33"/>
      <c r="Y15" s="33"/>
      <c r="Z15" s="33"/>
    </row>
    <row r="17" spans="1:1" x14ac:dyDescent="0.2">
      <c r="A17" t="s">
        <v>54</v>
      </c>
    </row>
  </sheetData>
  <mergeCells count="1">
    <mergeCell ref="A10:R10"/>
  </mergeCells>
  <pageMargins left="0.5" right="0" top="0.5" bottom="0.25" header="0.5" footer="0.5"/>
  <pageSetup paperSize="5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G3" sqref="G3"/>
    </sheetView>
  </sheetViews>
  <sheetFormatPr defaultRowHeight="12.75" x14ac:dyDescent="0.2"/>
  <cols>
    <col min="1" max="1" width="38.7109375" style="44" customWidth="1"/>
    <col min="2" max="2" width="1.5703125" style="44" customWidth="1"/>
    <col min="3" max="3" width="18" style="44" customWidth="1"/>
    <col min="4" max="4" width="13.7109375" style="44" customWidth="1"/>
    <col min="5" max="5" width="15.7109375" style="44" customWidth="1"/>
    <col min="6" max="6" width="13.7109375" style="44" customWidth="1"/>
    <col min="7" max="7" width="15.7109375" style="44" customWidth="1"/>
    <col min="8" max="16384" width="9.140625" style="44"/>
  </cols>
  <sheetData>
    <row r="1" spans="1:8" ht="15.75" x14ac:dyDescent="0.25">
      <c r="A1" s="43" t="s">
        <v>59</v>
      </c>
      <c r="G1" s="45" t="s">
        <v>60</v>
      </c>
    </row>
    <row r="2" spans="1:8" ht="15.75" x14ac:dyDescent="0.25">
      <c r="A2" s="43" t="s">
        <v>61</v>
      </c>
      <c r="G2" s="45" t="s">
        <v>56</v>
      </c>
    </row>
    <row r="3" spans="1:8" ht="15.75" x14ac:dyDescent="0.25">
      <c r="A3" s="43"/>
      <c r="E3" s="46" t="s">
        <v>62</v>
      </c>
      <c r="F3" s="46"/>
      <c r="G3" s="64" t="s">
        <v>96</v>
      </c>
    </row>
    <row r="4" spans="1:8" ht="15.75" x14ac:dyDescent="0.25">
      <c r="A4" s="43"/>
      <c r="E4" s="46"/>
      <c r="F4" s="46"/>
      <c r="G4" s="46"/>
    </row>
    <row r="5" spans="1:8" x14ac:dyDescent="0.2">
      <c r="A5" s="47" t="s">
        <v>62</v>
      </c>
      <c r="C5" s="29" t="s">
        <v>62</v>
      </c>
    </row>
    <row r="6" spans="1:8" ht="25.5" x14ac:dyDescent="0.2">
      <c r="B6" s="48"/>
      <c r="C6" s="48"/>
      <c r="D6" s="49" t="s">
        <v>63</v>
      </c>
      <c r="E6" s="50" t="s">
        <v>62</v>
      </c>
      <c r="F6" s="49" t="s">
        <v>63</v>
      </c>
      <c r="G6" s="48"/>
      <c r="H6" s="49"/>
    </row>
    <row r="7" spans="1:8" x14ac:dyDescent="0.2">
      <c r="B7" s="48"/>
      <c r="C7" s="51" t="s">
        <v>64</v>
      </c>
      <c r="D7" s="52" t="s">
        <v>65</v>
      </c>
      <c r="E7" s="53" t="s">
        <v>66</v>
      </c>
      <c r="F7" s="52" t="s">
        <v>65</v>
      </c>
      <c r="G7" s="54" t="s">
        <v>67</v>
      </c>
      <c r="H7" s="52"/>
    </row>
    <row r="8" spans="1:8" x14ac:dyDescent="0.2">
      <c r="B8" s="55"/>
      <c r="C8" s="56" t="s">
        <v>68</v>
      </c>
      <c r="D8" s="57">
        <v>2016</v>
      </c>
      <c r="E8" s="56" t="s">
        <v>68</v>
      </c>
      <c r="F8" s="57">
        <v>2017</v>
      </c>
      <c r="G8" s="56" t="s">
        <v>68</v>
      </c>
      <c r="H8" s="57"/>
    </row>
    <row r="9" spans="1:8" ht="20.100000000000001" customHeight="1" x14ac:dyDescent="0.2">
      <c r="A9" s="58" t="s">
        <v>69</v>
      </c>
      <c r="B9" s="59"/>
      <c r="C9" s="59">
        <v>3414694.7039712248</v>
      </c>
      <c r="D9" s="59">
        <v>-266763.82456982177</v>
      </c>
      <c r="E9" s="59">
        <f>C9+D9</f>
        <v>3147930.879401403</v>
      </c>
      <c r="F9" s="59">
        <v>-388325.08233395213</v>
      </c>
      <c r="G9" s="59">
        <f>E9+F9</f>
        <v>2759605.7970674508</v>
      </c>
    </row>
    <row r="10" spans="1:8" ht="20.100000000000001" customHeight="1" x14ac:dyDescent="0.2">
      <c r="A10" s="58" t="s">
        <v>70</v>
      </c>
      <c r="B10" s="59"/>
      <c r="C10" s="59">
        <v>64138.899999999994</v>
      </c>
      <c r="D10" s="59">
        <v>-5010.6787724837613</v>
      </c>
      <c r="E10" s="59">
        <f t="shared" ref="E10:E35" si="0">C10+D10</f>
        <v>59128.221227516231</v>
      </c>
      <c r="F10" s="59">
        <v>-7293.9884184501334</v>
      </c>
      <c r="G10" s="59">
        <f t="shared" ref="G10:G35" si="1">E10+F10</f>
        <v>51834.232809066096</v>
      </c>
    </row>
    <row r="11" spans="1:8" ht="20.100000000000001" customHeight="1" x14ac:dyDescent="0.2">
      <c r="A11" s="58" t="s">
        <v>0</v>
      </c>
      <c r="B11" s="59"/>
      <c r="C11" s="59">
        <v>1667252.3351762202</v>
      </c>
      <c r="D11" s="59">
        <f>-130249.59711254</f>
        <v>-130249.59711254</v>
      </c>
      <c r="E11" s="59">
        <f t="shared" si="0"/>
        <v>1537002.7380636802</v>
      </c>
      <c r="F11" s="59">
        <v>-210780.865396963</v>
      </c>
      <c r="G11" s="59">
        <f t="shared" si="1"/>
        <v>1326221.8726667173</v>
      </c>
    </row>
    <row r="12" spans="1:8" ht="20.100000000000001" customHeight="1" x14ac:dyDescent="0.2">
      <c r="A12" s="58" t="s">
        <v>71</v>
      </c>
      <c r="B12" s="59"/>
      <c r="C12" s="59">
        <v>5392455.3568139747</v>
      </c>
      <c r="D12" s="59">
        <v>-421271.04749152443</v>
      </c>
      <c r="E12" s="59">
        <f t="shared" si="0"/>
        <v>4971184.3093224503</v>
      </c>
      <c r="F12" s="59">
        <v>1842182.3507318408</v>
      </c>
      <c r="G12" s="59">
        <f t="shared" si="1"/>
        <v>6813366.6600542907</v>
      </c>
    </row>
    <row r="13" spans="1:8" ht="20.100000000000001" customHeight="1" x14ac:dyDescent="0.2">
      <c r="A13" s="58" t="s">
        <v>72</v>
      </c>
      <c r="B13" s="59"/>
      <c r="C13" s="59">
        <v>7110141.7492165528</v>
      </c>
      <c r="D13" s="59">
        <v>-111253.26945566497</v>
      </c>
      <c r="E13" s="59">
        <f t="shared" si="0"/>
        <v>6998888.479760888</v>
      </c>
      <c r="F13" s="59">
        <v>1280476.0788669521</v>
      </c>
      <c r="G13" s="59">
        <f t="shared" si="1"/>
        <v>8279364.5586278401</v>
      </c>
    </row>
    <row r="14" spans="1:8" ht="20.100000000000001" customHeight="1" x14ac:dyDescent="0.2">
      <c r="A14" s="58" t="s">
        <v>73</v>
      </c>
      <c r="B14" s="59"/>
      <c r="C14" s="59">
        <v>38758739.343620107</v>
      </c>
      <c r="D14" s="59">
        <v>23370204.554714479</v>
      </c>
      <c r="E14" s="59">
        <f t="shared" si="0"/>
        <v>62128943.898334585</v>
      </c>
      <c r="F14" s="59">
        <v>-7664154.0678396374</v>
      </c>
      <c r="G14" s="59">
        <f t="shared" si="1"/>
        <v>54464789.830494948</v>
      </c>
    </row>
    <row r="15" spans="1:8" ht="20.100000000000001" customHeight="1" x14ac:dyDescent="0.2">
      <c r="A15" s="58" t="s">
        <v>74</v>
      </c>
      <c r="B15" s="59"/>
      <c r="C15" s="59">
        <v>23167487.172426693</v>
      </c>
      <c r="D15" s="59">
        <v>9771984.6777994577</v>
      </c>
      <c r="E15" s="59">
        <f t="shared" si="0"/>
        <v>32939471.850226149</v>
      </c>
      <c r="F15" s="59">
        <v>-687576.8851896124</v>
      </c>
      <c r="G15" s="59">
        <f t="shared" si="1"/>
        <v>32251894.965036537</v>
      </c>
    </row>
    <row r="16" spans="1:8" ht="20.100000000000001" customHeight="1" x14ac:dyDescent="0.2">
      <c r="A16" s="58" t="s">
        <v>75</v>
      </c>
      <c r="B16" s="59"/>
      <c r="C16" s="59">
        <v>9729224.3004063014</v>
      </c>
      <c r="D16" s="59">
        <v>6130031.6120336633</v>
      </c>
      <c r="E16" s="60">
        <f t="shared" si="0"/>
        <v>15859255.912439965</v>
      </c>
      <c r="F16" s="59">
        <v>-1956379.3151406643</v>
      </c>
      <c r="G16" s="60">
        <f>E16+F16</f>
        <v>13902876.5972993</v>
      </c>
    </row>
    <row r="17" spans="1:7" ht="20.100000000000001" customHeight="1" x14ac:dyDescent="0.2">
      <c r="A17" s="58" t="s">
        <v>76</v>
      </c>
      <c r="B17" s="59"/>
      <c r="C17" s="59">
        <v>738248.03777496051</v>
      </c>
      <c r="D17" s="59">
        <v>249926.46553235251</v>
      </c>
      <c r="E17" s="59">
        <f t="shared" si="0"/>
        <v>988174.50330731296</v>
      </c>
      <c r="F17" s="59">
        <v>272867.16897851852</v>
      </c>
      <c r="G17" s="59">
        <f t="shared" si="1"/>
        <v>1261041.6722858315</v>
      </c>
    </row>
    <row r="18" spans="1:7" ht="20.100000000000001" customHeight="1" x14ac:dyDescent="0.2">
      <c r="A18" s="58" t="s">
        <v>77</v>
      </c>
      <c r="B18" s="59"/>
      <c r="C18" s="59">
        <v>1527416.9940569759</v>
      </c>
      <c r="D18" s="59">
        <v>-119325.33780361444</v>
      </c>
      <c r="E18" s="59">
        <f t="shared" si="0"/>
        <v>1408091.6562533616</v>
      </c>
      <c r="F18" s="59">
        <v>-173700.54467406677</v>
      </c>
      <c r="G18" s="59">
        <f t="shared" si="1"/>
        <v>1234391.1115792948</v>
      </c>
    </row>
    <row r="19" spans="1:7" ht="20.100000000000001" customHeight="1" x14ac:dyDescent="0.2">
      <c r="A19" s="58" t="s">
        <v>78</v>
      </c>
      <c r="B19" s="59"/>
      <c r="C19" s="59">
        <v>1102549.7787689248</v>
      </c>
      <c r="D19" s="59">
        <v>-86133.731200318682</v>
      </c>
      <c r="E19" s="59">
        <f t="shared" si="0"/>
        <v>1016416.0475686061</v>
      </c>
      <c r="F19" s="59">
        <v>-125383.89833790874</v>
      </c>
      <c r="G19" s="59">
        <f t="shared" si="1"/>
        <v>891032.14923069731</v>
      </c>
    </row>
    <row r="20" spans="1:7" ht="20.100000000000001" customHeight="1" x14ac:dyDescent="0.2">
      <c r="A20" s="58" t="s">
        <v>79</v>
      </c>
      <c r="B20" s="59"/>
      <c r="C20" s="59">
        <v>5223936.9356482578</v>
      </c>
      <c r="D20" s="59">
        <v>91639.180651269446</v>
      </c>
      <c r="E20" s="59">
        <f t="shared" si="0"/>
        <v>5315576.1162995277</v>
      </c>
      <c r="F20" s="59">
        <v>-655723.27096550399</v>
      </c>
      <c r="G20" s="59">
        <f t="shared" si="1"/>
        <v>4659852.8453340232</v>
      </c>
    </row>
    <row r="21" spans="1:7" ht="20.100000000000001" customHeight="1" x14ac:dyDescent="0.2">
      <c r="A21" s="58" t="s">
        <v>80</v>
      </c>
      <c r="B21" s="59"/>
      <c r="C21" s="59">
        <v>368824.64537331183</v>
      </c>
      <c r="D21" s="59">
        <v>-28813.431807232508</v>
      </c>
      <c r="E21" s="59">
        <f t="shared" si="0"/>
        <v>340011.21356607933</v>
      </c>
      <c r="F21" s="59">
        <v>-41943.386802578687</v>
      </c>
      <c r="G21" s="59">
        <f t="shared" si="1"/>
        <v>298067.82676350063</v>
      </c>
    </row>
    <row r="22" spans="1:7" ht="20.100000000000001" customHeight="1" x14ac:dyDescent="0.2">
      <c r="A22" s="61" t="s">
        <v>81</v>
      </c>
      <c r="C22" s="59">
        <v>13064424.147522628</v>
      </c>
      <c r="D22" s="59">
        <v>-1020622.9410032899</v>
      </c>
      <c r="E22" s="59">
        <f t="shared" si="0"/>
        <v>12043801.206519339</v>
      </c>
      <c r="F22" s="59">
        <v>-1485709.2719979656</v>
      </c>
      <c r="G22" s="59">
        <f t="shared" si="1"/>
        <v>10558091.934521373</v>
      </c>
    </row>
    <row r="23" spans="1:7" ht="20.100000000000001" customHeight="1" x14ac:dyDescent="0.2">
      <c r="A23" s="58" t="s">
        <v>82</v>
      </c>
      <c r="C23" s="59">
        <v>12762851.622710479</v>
      </c>
      <c r="D23" s="59">
        <v>-997063.39993787464</v>
      </c>
      <c r="E23" s="59">
        <f t="shared" si="0"/>
        <v>11765788.222772606</v>
      </c>
      <c r="F23" s="59">
        <v>-1451413.9145268744</v>
      </c>
      <c r="G23" s="59">
        <f t="shared" si="1"/>
        <v>10314374.308245732</v>
      </c>
    </row>
    <row r="24" spans="1:7" ht="20.100000000000001" customHeight="1" x14ac:dyDescent="0.2">
      <c r="A24" s="58" t="s">
        <v>83</v>
      </c>
      <c r="C24" s="59">
        <v>2914060.764761515</v>
      </c>
      <c r="D24" s="59">
        <v>1392854.8169592074</v>
      </c>
      <c r="E24" s="59">
        <f t="shared" si="0"/>
        <v>4306915.5817207228</v>
      </c>
      <c r="F24" s="59">
        <v>1553947.5437068455</v>
      </c>
      <c r="G24" s="59">
        <f t="shared" si="1"/>
        <v>5860863.1254275683</v>
      </c>
    </row>
    <row r="25" spans="1:7" ht="20.100000000000001" customHeight="1" x14ac:dyDescent="0.2">
      <c r="A25" s="58" t="s">
        <v>84</v>
      </c>
      <c r="C25" s="59">
        <v>1018282.5781552662</v>
      </c>
      <c r="D25" s="59">
        <v>48933.444211330207</v>
      </c>
      <c r="E25" s="59">
        <f t="shared" si="0"/>
        <v>1067216.0223665964</v>
      </c>
      <c r="F25" s="59">
        <v>44314.385899547371</v>
      </c>
      <c r="G25" s="59">
        <f t="shared" si="1"/>
        <v>1111530.4082661439</v>
      </c>
    </row>
    <row r="26" spans="1:7" ht="20.100000000000001" customHeight="1" x14ac:dyDescent="0.2">
      <c r="A26" s="58" t="s">
        <v>85</v>
      </c>
      <c r="C26" s="59">
        <v>192475193.73391569</v>
      </c>
      <c r="D26" s="59">
        <v>-15036605.961596331</v>
      </c>
      <c r="E26" s="59">
        <f t="shared" si="0"/>
        <v>177438587.77231935</v>
      </c>
      <c r="F26" s="59">
        <v>-21888617.245472059</v>
      </c>
      <c r="G26" s="59">
        <f t="shared" si="1"/>
        <v>155549970.5268473</v>
      </c>
    </row>
    <row r="27" spans="1:7" ht="20.100000000000001" customHeight="1" x14ac:dyDescent="0.2">
      <c r="A27" s="58" t="s">
        <v>86</v>
      </c>
      <c r="C27" s="59">
        <v>102028365.10659219</v>
      </c>
      <c r="D27" s="59">
        <v>55937723.107456796</v>
      </c>
      <c r="E27" s="59">
        <f t="shared" si="0"/>
        <v>157966088.21404898</v>
      </c>
      <c r="F27" s="59">
        <v>57795628.650048196</v>
      </c>
      <c r="G27" s="59">
        <f t="shared" si="1"/>
        <v>215761716.86409718</v>
      </c>
    </row>
    <row r="28" spans="1:7" ht="20.100000000000001" customHeight="1" x14ac:dyDescent="0.2">
      <c r="A28" s="58" t="s">
        <v>87</v>
      </c>
      <c r="C28" s="59">
        <v>0</v>
      </c>
      <c r="D28" s="59">
        <v>0</v>
      </c>
      <c r="E28" s="59">
        <f t="shared" si="0"/>
        <v>0</v>
      </c>
      <c r="F28" s="59">
        <v>0</v>
      </c>
      <c r="G28" s="59">
        <f t="shared" si="1"/>
        <v>0</v>
      </c>
    </row>
    <row r="29" spans="1:7" ht="20.100000000000001" customHeight="1" x14ac:dyDescent="0.2">
      <c r="A29" s="58" t="s">
        <v>88</v>
      </c>
      <c r="C29" s="59">
        <v>0</v>
      </c>
      <c r="D29" s="59">
        <v>0</v>
      </c>
      <c r="E29" s="59">
        <f t="shared" si="0"/>
        <v>0</v>
      </c>
      <c r="F29" s="59">
        <v>0</v>
      </c>
      <c r="G29" s="59">
        <f t="shared" si="1"/>
        <v>0</v>
      </c>
    </row>
    <row r="30" spans="1:7" ht="20.100000000000001" customHeight="1" x14ac:dyDescent="0.2">
      <c r="A30" s="58" t="s">
        <v>89</v>
      </c>
      <c r="C30" s="59">
        <v>0</v>
      </c>
      <c r="D30" s="59">
        <v>0</v>
      </c>
      <c r="E30" s="59">
        <f t="shared" si="0"/>
        <v>0</v>
      </c>
      <c r="F30" s="59">
        <v>0</v>
      </c>
      <c r="G30" s="59">
        <f t="shared" si="1"/>
        <v>0</v>
      </c>
    </row>
    <row r="31" spans="1:7" ht="20.100000000000001" customHeight="1" x14ac:dyDescent="0.2">
      <c r="A31" s="58" t="s">
        <v>90</v>
      </c>
      <c r="C31" s="59">
        <v>0</v>
      </c>
      <c r="D31" s="59">
        <v>0</v>
      </c>
      <c r="E31" s="59">
        <f t="shared" si="0"/>
        <v>0</v>
      </c>
      <c r="F31" s="59">
        <v>0</v>
      </c>
      <c r="G31" s="59">
        <f t="shared" si="1"/>
        <v>0</v>
      </c>
    </row>
    <row r="32" spans="1:7" ht="20.100000000000001" customHeight="1" x14ac:dyDescent="0.2">
      <c r="A32" s="58" t="s">
        <v>91</v>
      </c>
      <c r="C32" s="59">
        <v>0</v>
      </c>
      <c r="D32" s="59">
        <v>0</v>
      </c>
      <c r="E32" s="59">
        <f t="shared" si="0"/>
        <v>0</v>
      </c>
      <c r="F32" s="59">
        <v>0</v>
      </c>
      <c r="G32" s="59">
        <f t="shared" si="1"/>
        <v>0</v>
      </c>
    </row>
    <row r="33" spans="1:7" ht="20.100000000000001" customHeight="1" x14ac:dyDescent="0.2">
      <c r="A33" s="58" t="s">
        <v>92</v>
      </c>
      <c r="C33" s="59">
        <v>2372288.5425541662</v>
      </c>
      <c r="D33" s="59">
        <v>1412514.7058497432</v>
      </c>
      <c r="E33" s="59">
        <f t="shared" si="0"/>
        <v>3784803.2484039096</v>
      </c>
      <c r="F33" s="59">
        <v>1749315.1726572528</v>
      </c>
      <c r="G33" s="59">
        <f t="shared" si="1"/>
        <v>5534118.4210611619</v>
      </c>
    </row>
    <row r="34" spans="1:7" ht="20.100000000000001" customHeight="1" x14ac:dyDescent="0.2">
      <c r="A34" s="62" t="s">
        <v>93</v>
      </c>
      <c r="C34" s="59">
        <v>593.39777458829121</v>
      </c>
      <c r="D34" s="59">
        <v>-46.357602527774183</v>
      </c>
      <c r="E34" s="59">
        <f t="shared" si="0"/>
        <v>547.04017206051708</v>
      </c>
      <c r="F34" s="59">
        <v>-67.482237696329051</v>
      </c>
      <c r="G34" s="59">
        <f t="shared" si="1"/>
        <v>479.55793436418804</v>
      </c>
    </row>
    <row r="35" spans="1:7" ht="20.100000000000001" customHeight="1" x14ac:dyDescent="0.2">
      <c r="C35" s="59">
        <v>0</v>
      </c>
      <c r="D35" s="59">
        <v>0</v>
      </c>
      <c r="E35" s="59">
        <f t="shared" si="0"/>
        <v>0</v>
      </c>
      <c r="F35" s="59">
        <v>0</v>
      </c>
      <c r="G35" s="59">
        <f t="shared" si="1"/>
        <v>0</v>
      </c>
    </row>
    <row r="36" spans="1:7" ht="20.100000000000001" customHeight="1" x14ac:dyDescent="0.2"/>
    <row r="37" spans="1:7" ht="20.100000000000001" customHeight="1" x14ac:dyDescent="0.2">
      <c r="C37" s="63">
        <f>SUM(C9:C36)</f>
        <v>424901170.14723998</v>
      </c>
      <c r="D37" s="63">
        <f t="shared" ref="D37:G37" si="2">SUM(D9:D36)</f>
        <v>80182652.986855075</v>
      </c>
      <c r="E37" s="63">
        <f t="shared" si="2"/>
        <v>505083823.13409501</v>
      </c>
      <c r="F37" s="63">
        <f t="shared" si="2"/>
        <v>27801662.131555218</v>
      </c>
      <c r="G37" s="63">
        <f t="shared" si="2"/>
        <v>532885485.26565027</v>
      </c>
    </row>
    <row r="39" spans="1:7" x14ac:dyDescent="0.2">
      <c r="A39" s="44" t="s">
        <v>94</v>
      </c>
    </row>
    <row r="40" spans="1:7" x14ac:dyDescent="0.2">
      <c r="A40" s="44" t="s">
        <v>95</v>
      </c>
    </row>
  </sheetData>
  <pageMargins left="0.25" right="0.25" top="0.5" bottom="0.25" header="0.5" footer="0.5"/>
  <pageSetup paperSize="3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2016</vt:lpstr>
      <vt:lpstr>2017</vt:lpstr>
      <vt:lpstr>Fed NOL</vt:lpstr>
      <vt:lpstr>'2016'!Print_Area</vt:lpstr>
      <vt:lpstr>'2017'!Print_Area</vt:lpstr>
      <vt:lpstr>'Fed NOL'!Print_Area</vt:lpstr>
      <vt:lpstr>'2016'!Print_Titles</vt:lpstr>
      <vt:lpstr>'2017'!Print_Titles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Panpilas Fischer</dc:creator>
  <cp:lastModifiedBy>Panpilas Fischer</cp:lastModifiedBy>
  <cp:lastPrinted>2016-07-11T19:25:32Z</cp:lastPrinted>
  <dcterms:created xsi:type="dcterms:W3CDTF">2016-07-11T19:19:10Z</dcterms:created>
  <dcterms:modified xsi:type="dcterms:W3CDTF">2016-07-20T15:31:46Z</dcterms:modified>
</cp:coreProperties>
</file>