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08" windowWidth="7236" windowHeight="5616" tabRatio="741" activeTab="0"/>
  </bookViews>
  <sheets>
    <sheet name="Table 1" sheetId="1" r:id="rId1"/>
    <sheet name="Surcharge Calcs" sheetId="2" r:id="rId2"/>
    <sheet name="ES 3.32" sheetId="3" r:id="rId3"/>
    <sheet name="Fuel Calcs" sheetId="4" r:id="rId4"/>
    <sheet name="SS--75%, Page 1" sheetId="5" state="hidden" r:id="rId5"/>
    <sheet name="SS-75%, Page 2" sheetId="6" state="hidden" r:id="rId6"/>
    <sheet name="SS-60%, Page 1" sheetId="7" state="hidden" r:id="rId7"/>
    <sheet name="SS 60%, Page 2" sheetId="8" state="hidden" r:id="rId8"/>
  </sheets>
  <externalReferences>
    <externalReference r:id="rId11"/>
    <externalReference r:id="rId12"/>
    <externalReference r:id="rId13"/>
    <externalReference r:id="rId14"/>
  </externalReferences>
  <definedNames>
    <definedName name="Marshall_Rate">'[3]Property Tax'!$B$2</definedName>
    <definedName name="PC_Percent">'[3]Property Tax'!$B$6</definedName>
    <definedName name="_xlnm.Print_Area" localSheetId="2">'ES 3.32'!$A$1:$I$55</definedName>
    <definedName name="_xlnm.Print_Area" localSheetId="6">'SS-60%, Page 1'!$A$1:$G$51</definedName>
    <definedName name="_xlnm.Print_Area" localSheetId="4">'SS--75%, Page 1'!$A$1:$G$51</definedName>
    <definedName name="_xlnm.Print_Titles" localSheetId="6">'SS-60%, Page 1'!$1:$16</definedName>
    <definedName name="_xlnm.Print_Titles" localSheetId="4">'SS--75%, Page 1'!$1:$16</definedName>
    <definedName name="tim">#REF!</definedName>
    <definedName name="WV_List">'[3]Property Tax'!$B$4</definedName>
  </definedNames>
  <calcPr fullCalcOnLoad="1"/>
</workbook>
</file>

<file path=xl/sharedStrings.xml><?xml version="1.0" encoding="utf-8"?>
<sst xmlns="http://schemas.openxmlformats.org/spreadsheetml/2006/main" count="242" uniqueCount="132">
  <si>
    <t>Page 1 of 2</t>
  </si>
  <si>
    <t>KENTUCKY POWER COMPANY</t>
  </si>
  <si>
    <t>SYSTEM SALES CLAUSE SCHEDULE</t>
  </si>
  <si>
    <t>Case No. 9061 and</t>
  </si>
  <si>
    <t>Month Ended:</t>
  </si>
  <si>
    <t xml:space="preserve">Line </t>
  </si>
  <si>
    <t>No.</t>
  </si>
  <si>
    <t>Current Month (Tm) Net Revenue Level</t>
  </si>
  <si>
    <t>( + )</t>
  </si>
  <si>
    <t>Base Month (Tb) Net Revenue Level</t>
  </si>
  <si>
    <t>( - )</t>
  </si>
  <si>
    <t xml:space="preserve">     (Tariff Sheet No. 19-2, Case No. 2014-00396)</t>
  </si>
  <si>
    <t>Increase/(Decrease) of System Sales Net Revenue</t>
  </si>
  <si>
    <t xml:space="preserve">Customer 75% Sharing </t>
  </si>
  <si>
    <t>( x )</t>
  </si>
  <si>
    <t>**</t>
  </si>
  <si>
    <t>Customer Share of Increase/(Decrease) in System</t>
  </si>
  <si>
    <t xml:space="preserve">       Sales Net Revenue</t>
  </si>
  <si>
    <t>Current Month (Sm) Sales Level (Page 3 of 5)</t>
  </si>
  <si>
    <t>( / )</t>
  </si>
  <si>
    <t>As Calculated System Sales Clause Factor - $/Kwh (Ln 5 / Ln 6)</t>
  </si>
  <si>
    <t>*</t>
  </si>
  <si>
    <t>* This factor is a credit to the customer when current month net revenue levels exceed the base month; and a charge when the current month net revenues levels are below the base month.</t>
  </si>
  <si>
    <t>**In accordance with the Stipulation and Settlement Agreement modified and approved by the Commission in Order Dated June 22, 2015 in Case No. 2014-000396.</t>
  </si>
  <si>
    <t>Effective Month for Billing:</t>
  </si>
  <si>
    <t>Submitted by:</t>
  </si>
  <si>
    <t xml:space="preserve"> </t>
  </si>
  <si>
    <t>(Signature)</t>
  </si>
  <si>
    <t>Title:</t>
  </si>
  <si>
    <t>Date Submitted:</t>
  </si>
  <si>
    <t>Page 2 of 2</t>
  </si>
  <si>
    <t>SYSTEM SALES CLAUSE NET REVENUE</t>
  </si>
  <si>
    <r>
      <t xml:space="preserve">Line </t>
    </r>
    <r>
      <rPr>
        <u val="single"/>
        <sz val="10"/>
        <rFont val="Times New Roman"/>
        <family val="1"/>
      </rPr>
      <t>No</t>
    </r>
    <r>
      <rPr>
        <sz val="10"/>
        <rFont val="Times New Roman"/>
        <family val="1"/>
      </rPr>
      <t>.</t>
    </r>
  </si>
  <si>
    <t>CURRENT        MONTH</t>
  </si>
  <si>
    <t>PRIOR MO.       TRUE-UP       ADJUSTMENT</t>
  </si>
  <si>
    <t>TOTAL</t>
  </si>
  <si>
    <t>Sales For Resale Revenues</t>
  </si>
  <si>
    <t>Interchange-Delivered Revenues</t>
  </si>
  <si>
    <t xml:space="preserve"> -0-</t>
  </si>
  <si>
    <t>Total System Sales Revenues</t>
  </si>
  <si>
    <t>Sales For Resale Expenses</t>
  </si>
  <si>
    <t>Interchange-Delivered Expenses</t>
  </si>
  <si>
    <t>Non-Associated Utilities Monthly Environmental Costs*</t>
  </si>
  <si>
    <t>Total System Sales Expenses</t>
  </si>
  <si>
    <t>Total System Sales Net Revenues</t>
  </si>
  <si>
    <t>*Source:</t>
  </si>
  <si>
    <t xml:space="preserve">    ES Form 1.0, Line 3</t>
  </si>
  <si>
    <t xml:space="preserve">    ES Form 3.3, Line 4</t>
  </si>
  <si>
    <t xml:space="preserve">    Non-Associated Environmental Costs</t>
  </si>
  <si>
    <t xml:space="preserve">     (Tariff Sheet No. 19-2, Case No. 2009-00459)</t>
  </si>
  <si>
    <t xml:space="preserve">Customer 60% Sharing </t>
  </si>
  <si>
    <t>Settlement Agreements in Case Nos. 2012-00578 and 2014-00396</t>
  </si>
  <si>
    <t>Settlement Agreements in Case Nos. 2009-00459</t>
  </si>
  <si>
    <t>(1)</t>
  </si>
  <si>
    <t>Month</t>
  </si>
  <si>
    <t>Residential Revenues</t>
  </si>
  <si>
    <t>(2)</t>
  </si>
  <si>
    <t>(3)</t>
  </si>
  <si>
    <t>(4)</t>
  </si>
  <si>
    <t>(5)</t>
  </si>
  <si>
    <t>Residential, Non-Percentage of Revenue Rider Revenues</t>
  </si>
  <si>
    <t>Non-Residential Revenues</t>
  </si>
  <si>
    <t xml:space="preserve">Non-Residential, Non-Fuel Revenues </t>
  </si>
  <si>
    <t xml:space="preserve"> Base Rate Fuel Revenue</t>
  </si>
  <si>
    <t>Fuel Adjustment Clause Revenue</t>
  </si>
  <si>
    <t>Residential Big Sandy Retirement Revenues</t>
  </si>
  <si>
    <t>Residential PPA Revenues</t>
  </si>
  <si>
    <t>Non-Residential Big Sandy Retirement Revenues</t>
  </si>
  <si>
    <t>Non-Residential PPA Revenues</t>
  </si>
  <si>
    <t>Non-Residential, Non-Percentage of Revenue Rider Total  Revenues</t>
  </si>
  <si>
    <t>Non-Residential Environmental Surcharge Revenues</t>
  </si>
  <si>
    <t>Residential Environmental Surcharge Revenues</t>
  </si>
  <si>
    <t>(6)</t>
  </si>
  <si>
    <t>Residential ATR Revenues</t>
  </si>
  <si>
    <t>ATR</t>
  </si>
  <si>
    <t>(7)                                                               (2)-(3)-(4)-(5)-(6)</t>
  </si>
  <si>
    <t>(7)</t>
  </si>
  <si>
    <t>(9)                                                        (2)-(3)-(4)-(5)-(6)-(7)</t>
  </si>
  <si>
    <t>Total Retail kWh</t>
  </si>
  <si>
    <t>Expense Month</t>
  </si>
  <si>
    <t>Billing Month</t>
  </si>
  <si>
    <t>November 2015</t>
  </si>
  <si>
    <t>December 2015</t>
  </si>
  <si>
    <t>January 2016</t>
  </si>
  <si>
    <t>February 2016</t>
  </si>
  <si>
    <t>12 Month Average Residential Revenues</t>
  </si>
  <si>
    <t>Expense Month Residential Revenues</t>
  </si>
  <si>
    <t>Residential ES Factor As Billed</t>
  </si>
  <si>
    <t>Residential Surcharge Factor As Billed (Calculated Using Actual  Expense Month Revenues)</t>
  </si>
  <si>
    <t>Residential Surcharge Factor Calculated Using 12 Month Average Residential Revenues</t>
  </si>
  <si>
    <t>Non-Residential Surcharge Factor As Billed (Calculated Using Actual  Expense Month Revenues)</t>
  </si>
  <si>
    <t>Non-Residential Surcharge Factor Calculated Using 12 Month Average Residential Revenues</t>
  </si>
  <si>
    <t>July 2015</t>
  </si>
  <si>
    <t>August 2015</t>
  </si>
  <si>
    <t>September 2015</t>
  </si>
  <si>
    <t>October 2015</t>
  </si>
  <si>
    <t>Expense Month Non-Residential Revenues</t>
  </si>
  <si>
    <t>Non-Residential ES Factor As Billed</t>
  </si>
  <si>
    <t>12 Month Average Non-Residential Revenues</t>
  </si>
  <si>
    <t>Rev Class 010</t>
  </si>
  <si>
    <t>Rev Class 020</t>
  </si>
  <si>
    <t>FAC Factor</t>
  </si>
  <si>
    <t>Base Fuel</t>
  </si>
  <si>
    <t>June</t>
  </si>
  <si>
    <t xml:space="preserve">July </t>
  </si>
  <si>
    <t>August</t>
  </si>
  <si>
    <t>September</t>
  </si>
  <si>
    <t>October</t>
  </si>
  <si>
    <t>November</t>
  </si>
  <si>
    <t>FAC Revenues</t>
  </si>
  <si>
    <t>Non-Residential Fuel Revenues</t>
  </si>
  <si>
    <t>Total</t>
  </si>
  <si>
    <t>Data</t>
  </si>
  <si>
    <t>Residential Surcharge Factor Using 12 Month Average Residential Revenues</t>
  </si>
  <si>
    <t>Non-Residential Surcharge Factor Using 12 Month Average Non-Residential Revenues</t>
  </si>
  <si>
    <t>*May 2015</t>
  </si>
  <si>
    <t>**June 2015</t>
  </si>
  <si>
    <t>**July 2015</t>
  </si>
  <si>
    <t xml:space="preserve">* The May 2015 ES factors were calculated in accordance with the Company's former Tariff ES.  </t>
  </si>
  <si>
    <t xml:space="preserve">** Although the environmental surcharge factors were pro-rated between the former and current Tariffs ES for June 2015 and July 2015, this table only reflects the factors calculated using current Tariff ES. </t>
  </si>
  <si>
    <t>Change in Non-Residential Billed ES Revenue using Proposed Method</t>
  </si>
  <si>
    <t>*May 2015 has been included in this analysis as requested.  However, because the surcharge was calculated in accordance with the former Tariff ES, the May 2015 factor cannot be compared to the factors in the other months of the review period.</t>
  </si>
  <si>
    <t>Change in (Under) or Over-Recovery</t>
  </si>
  <si>
    <t>Billed Non-Residential ES Revenues***</t>
  </si>
  <si>
    <t>****Assumes that the new calculation method began in May 2015.</t>
  </si>
  <si>
    <t xml:space="preserve">***Revenue amounts are for calculation purposes only and do not tie to revenue amounts reported on ES Forms 3.30. </t>
  </si>
  <si>
    <t>Proposed ES Revenue Requirement****</t>
  </si>
  <si>
    <t>As Filed Residential Revenue Requirement</t>
  </si>
  <si>
    <t>As Filed Non-Residential Revenue Requirement</t>
  </si>
  <si>
    <t>As Billed Residential ES Revenues***</t>
  </si>
  <si>
    <t>ES Revenues Using Proposed Factor</t>
  </si>
  <si>
    <t>Change in Residential ES Revenue using Proposed Method</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</si>
</sst>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00000"/>
    <numFmt numFmtId="166" formatCode="0.00000"/>
    <numFmt numFmtId="167" formatCode="0.000000"/>
    <numFmt numFmtId="168" formatCode="&quot;$&quot;#,##0"/>
    <numFmt numFmtId="169" formatCode="0.0000000_);\(0.0000000\)"/>
    <numFmt numFmtId="170" formatCode="[$-409]mmmm\ d\,\ yyyy;@"/>
    <numFmt numFmtId="171" formatCode="[$-409]dddd\,\ mmmm\ dd\,\ yyyy"/>
    <numFmt numFmtId="172" formatCode="[$-409]d\-mmm;@"/>
    <numFmt numFmtId="173" formatCode="_(&quot;$&quot;* #,##0_);_(&quot;$&quot;* \(#,##0\);_(&quot;$&quot;* &quot;-&quot;??_);_(@_)"/>
    <numFmt numFmtId="174" formatCode="0.0000%"/>
    <numFmt numFmtId="175" formatCode="#,##0.00000_);\(#,##0.00000\)"/>
    <numFmt numFmtId="176" formatCode="0.0%"/>
    <numFmt numFmtId="177" formatCode="[$-409]h:mm:ss\ AM/PM"/>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00000_);[Red]\(0.00000\)"/>
    <numFmt numFmtId="184" formatCode="0.0000000_);[Red]\(0.0000000\)"/>
    <numFmt numFmtId="185" formatCode="0.000000_);[Red]\(0.000000\)"/>
    <numFmt numFmtId="186" formatCode="0.00_);[Red]\(0.00\)"/>
    <numFmt numFmtId="187" formatCode="0.000%"/>
    <numFmt numFmtId="188" formatCode="0.00000%"/>
    <numFmt numFmtId="189" formatCode="0.000000%"/>
    <numFmt numFmtId="190" formatCode="0.000"/>
    <numFmt numFmtId="191" formatCode="0.0000"/>
    <numFmt numFmtId="192" formatCode="0.0000_);[Red]\(0.0000\)"/>
    <numFmt numFmtId="193" formatCode="0.000_);[Red]\(0.000\)"/>
    <numFmt numFmtId="194" formatCode="[$-409]mmmm\-yy;@"/>
    <numFmt numFmtId="195" formatCode="_(&quot;$&quot;* #,##0.0000000_);_(&quot;$&quot;* \(#,##0.0000000\);_(&quot;$&quot;* &quot;-&quot;???????_);_(@_)"/>
    <numFmt numFmtId="196" formatCode="_(&quot;$&quot;* #,##0.000_);_(&quot;$&quot;* \(#,##0.000\);_(&quot;$&quot;* &quot;-&quot;??_);_(@_)"/>
    <numFmt numFmtId="197" formatCode="_(&quot;$&quot;* #,##0.0000_);_(&quot;$&quot;* \(#,##0.0000\);_(&quot;$&quot;* &quot;-&quot;??_);_(@_)"/>
    <numFmt numFmtId="198" formatCode="_(&quot;$&quot;* #,##0.0_);_(&quot;$&quot;* \(#,##0.0\);_(&quot;$&quot;* &quot;-&quot;??_);_(@_)"/>
    <numFmt numFmtId="199" formatCode="_(* #,##0_);_(* \(#,##0\);_(* &quot;-&quot;??_);_(@_)"/>
    <numFmt numFmtId="200" formatCode="&quot;$&quot;#,##0.00"/>
    <numFmt numFmtId="201" formatCode="_(&quot;$&quot;* #,##0.0000000_);_(&quot;$&quot;* \(#,##0.0000000\);_(&quot;$&quot;* &quot;-&quot;??_);_(@_)"/>
    <numFmt numFmtId="202" formatCode="_(&quot;$&quot;* #,##0.00000_);_(&quot;$&quot;* \(#,##0.00000\);_(&quot;$&quot;* &quot;-&quot;??_);_(@_)"/>
    <numFmt numFmtId="203" formatCode="_(* #,##0.00000_);_(* \(#,##0.00000\);_(* &quot;-&quot;?????_);_(@_)"/>
    <numFmt numFmtId="204" formatCode="_(&quot;$&quot;* #,##0.0000_);_(&quot;$&quot;* \(#,##0.0000\);_(&quot;$&quot;* &quot;-&quot;????_);_(@_)"/>
  </numFmts>
  <fonts count="54">
    <font>
      <sz val="10"/>
      <name val="Arial"/>
      <family val="2"/>
    </font>
    <font>
      <sz val="11"/>
      <color indexed="8"/>
      <name val="Calibri"/>
      <family val="2"/>
    </font>
    <font>
      <b/>
      <sz val="10"/>
      <name val="Arial"/>
      <family val="2"/>
    </font>
    <font>
      <sz val="10"/>
      <name val="Times New Roman"/>
      <family val="1"/>
    </font>
    <font>
      <b/>
      <sz val="10"/>
      <name val="Times New Roman"/>
      <family val="1"/>
    </font>
    <font>
      <sz val="9"/>
      <name val="Arial"/>
      <family val="2"/>
    </font>
    <font>
      <vertAlign val="superscript"/>
      <sz val="10"/>
      <name val="Arial"/>
      <family val="2"/>
    </font>
    <font>
      <sz val="8"/>
      <name val="Times New Roman"/>
      <family val="1"/>
    </font>
    <font>
      <vertAlign val="superscript"/>
      <sz val="9"/>
      <name val="Times New Roman"/>
      <family val="1"/>
    </font>
    <font>
      <sz val="9"/>
      <name val="Times New Roman"/>
      <family val="1"/>
    </font>
    <font>
      <u val="single"/>
      <sz val="10"/>
      <name val="Times New Roman"/>
      <family val="1"/>
    </font>
    <font>
      <sz val="10"/>
      <name val="MS Sans Serif"/>
      <family val="2"/>
    </font>
    <font>
      <sz val="12"/>
      <name val="Arial"/>
      <family val="2"/>
    </font>
    <font>
      <b/>
      <sz val="10"/>
      <name val="MS Sans Serif"/>
      <family val="2"/>
    </font>
    <font>
      <b/>
      <sz val="8"/>
      <name val="Arial"/>
      <family val="2"/>
    </font>
    <font>
      <sz val="12"/>
      <name val="Times New Roman"/>
      <family val="1"/>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s>
  <cellStyleXfs count="799">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35" fillId="0" borderId="0" applyFont="0" applyFill="0" applyBorder="0" applyAlignment="0" applyProtection="0"/>
    <xf numFmtId="41" fontId="3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11"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35" fillId="0" borderId="0" applyFont="0" applyFill="0" applyBorder="0" applyAlignment="0" applyProtection="0"/>
    <xf numFmtId="40" fontId="11"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35" fillId="0" borderId="0" applyFont="0" applyFill="0" applyBorder="0" applyAlignment="0" applyProtection="0"/>
    <xf numFmtId="42" fontId="35" fillId="0" borderId="0" applyFont="0" applyFill="0" applyBorder="0" applyAlignment="0" applyProtection="0"/>
    <xf numFmtId="44" fontId="0" fillId="0" borderId="0" applyFont="0" applyFill="0" applyBorder="0" applyAlignment="0" applyProtection="0"/>
    <xf numFmtId="44" fontId="3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12"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11" fillId="0" borderId="0">
      <alignment/>
      <protection/>
    </xf>
    <xf numFmtId="0" fontId="48" fillId="0" borderId="0">
      <alignment/>
      <protection/>
    </xf>
    <xf numFmtId="0" fontId="35" fillId="0" borderId="0">
      <alignment/>
      <protection/>
    </xf>
    <xf numFmtId="0" fontId="48"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32" borderId="7" applyNumberFormat="0" applyFont="0" applyAlignment="0" applyProtection="0"/>
    <xf numFmtId="0" fontId="49" fillId="27" borderId="8" applyNumberFormat="0" applyAlignment="0" applyProtection="0"/>
    <xf numFmtId="9" fontId="3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15"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4" fontId="11" fillId="0" borderId="0" applyFont="0" applyFill="0" applyBorder="0" applyAlignment="0" applyProtection="0"/>
    <xf numFmtId="0" fontId="13" fillId="0" borderId="9">
      <alignment horizontal="center"/>
      <protection/>
    </xf>
    <xf numFmtId="0" fontId="13" fillId="0" borderId="9">
      <alignment horizontal="center"/>
      <protection/>
    </xf>
    <xf numFmtId="0" fontId="13" fillId="0" borderId="9">
      <alignment horizontal="center"/>
      <protection/>
    </xf>
    <xf numFmtId="0" fontId="13" fillId="0" borderId="9">
      <alignment horizontal="center"/>
      <protection/>
    </xf>
    <xf numFmtId="0" fontId="13" fillId="0" borderId="9">
      <alignment horizontal="center"/>
      <protection/>
    </xf>
    <xf numFmtId="0" fontId="13" fillId="0" borderId="9">
      <alignment horizontal="center"/>
      <protection/>
    </xf>
    <xf numFmtId="0" fontId="13" fillId="0" borderId="9">
      <alignment horizontal="center"/>
      <protection/>
    </xf>
    <xf numFmtId="0" fontId="13" fillId="0" borderId="9">
      <alignment horizontal="center"/>
      <protection/>
    </xf>
    <xf numFmtId="0" fontId="13" fillId="0" borderId="9">
      <alignment horizontal="center"/>
      <protection/>
    </xf>
    <xf numFmtId="0" fontId="13" fillId="0" borderId="9">
      <alignment horizontal="center"/>
      <protection/>
    </xf>
    <xf numFmtId="0" fontId="13" fillId="0" borderId="9">
      <alignment horizontal="center"/>
      <protection/>
    </xf>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3" fontId="11" fillId="0" borderId="0" applyFont="0" applyFill="0" applyBorder="0" applyAlignment="0" applyProtection="0"/>
    <xf numFmtId="0" fontId="11" fillId="33" borderId="0" applyNumberFormat="0" applyFont="0" applyBorder="0" applyAlignment="0" applyProtection="0"/>
    <xf numFmtId="0" fontId="11" fillId="33" borderId="0" applyNumberFormat="0" applyFont="0" applyBorder="0" applyAlignment="0" applyProtection="0"/>
    <xf numFmtId="0" fontId="11" fillId="33" borderId="0" applyNumberFormat="0" applyFont="0" applyBorder="0" applyAlignment="0" applyProtection="0"/>
    <xf numFmtId="0" fontId="11" fillId="33" borderId="0" applyNumberFormat="0" applyFont="0" applyBorder="0" applyAlignment="0" applyProtection="0"/>
    <xf numFmtId="0" fontId="11" fillId="33" borderId="0" applyNumberFormat="0" applyFont="0" applyBorder="0" applyAlignment="0" applyProtection="0"/>
    <xf numFmtId="0" fontId="11" fillId="33" borderId="0" applyNumberFormat="0" applyFont="0" applyBorder="0" applyAlignment="0" applyProtection="0"/>
    <xf numFmtId="0" fontId="11" fillId="33" borderId="0" applyNumberFormat="0" applyFont="0" applyBorder="0" applyAlignment="0" applyProtection="0"/>
    <xf numFmtId="0" fontId="11" fillId="33" borderId="0" applyNumberFormat="0" applyFont="0" applyBorder="0" applyAlignment="0" applyProtection="0"/>
    <xf numFmtId="0" fontId="11" fillId="33" borderId="0" applyNumberFormat="0" applyFont="0" applyBorder="0" applyAlignment="0" applyProtection="0"/>
    <xf numFmtId="0" fontId="11" fillId="33" borderId="0" applyNumberFormat="0" applyFont="0" applyBorder="0" applyAlignment="0" applyProtection="0"/>
    <xf numFmtId="0" fontId="11" fillId="33" borderId="0" applyNumberFormat="0" applyFont="0" applyBorder="0" applyAlignment="0" applyProtection="0"/>
    <xf numFmtId="0" fontId="11" fillId="33" borderId="0" applyNumberFormat="0" applyFont="0" applyBorder="0" applyAlignment="0" applyProtection="0"/>
    <xf numFmtId="0" fontId="11" fillId="33" borderId="0" applyNumberFormat="0" applyFont="0" applyBorder="0" applyAlignment="0" applyProtection="0"/>
    <xf numFmtId="0" fontId="11" fillId="33" borderId="0" applyNumberFormat="0" applyFont="0" applyBorder="0" applyAlignment="0" applyProtection="0"/>
    <xf numFmtId="0" fontId="11" fillId="33" borderId="0" applyNumberFormat="0" applyFont="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cellStyleXfs>
  <cellXfs count="166">
    <xf numFmtId="0" fontId="0" fillId="0" borderId="0" xfId="0" applyAlignment="1">
      <alignment/>
    </xf>
    <xf numFmtId="0" fontId="0" fillId="0" borderId="0" xfId="0" applyAlignment="1">
      <alignment horizontal="center"/>
    </xf>
    <xf numFmtId="0" fontId="0" fillId="0" borderId="0" xfId="0" applyFont="1" applyBorder="1" applyAlignment="1">
      <alignment/>
    </xf>
    <xf numFmtId="0" fontId="0" fillId="0" borderId="0" xfId="0" applyBorder="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horizontal="center"/>
    </xf>
    <xf numFmtId="49" fontId="3" fillId="0" borderId="0" xfId="0" applyNumberFormat="1" applyFont="1" applyAlignment="1">
      <alignment wrapText="1"/>
    </xf>
    <xf numFmtId="49" fontId="4" fillId="0" borderId="0" xfId="0" applyNumberFormat="1" applyFont="1" applyAlignment="1">
      <alignment horizontal="center"/>
    </xf>
    <xf numFmtId="49" fontId="4" fillId="0" borderId="0" xfId="0" applyNumberFormat="1" applyFont="1" applyAlignment="1">
      <alignment horizontal="center" wrapText="1"/>
    </xf>
    <xf numFmtId="0" fontId="2" fillId="0" borderId="0" xfId="0" applyFont="1" applyAlignment="1">
      <alignment horizontal="center"/>
    </xf>
    <xf numFmtId="49" fontId="4" fillId="0" borderId="0" xfId="0" applyNumberFormat="1" applyFont="1" applyAlignment="1">
      <alignment horizontal="right" wrapText="1"/>
    </xf>
    <xf numFmtId="49" fontId="3" fillId="0" borderId="0" xfId="0" applyNumberFormat="1" applyFont="1" applyAlignment="1">
      <alignment/>
    </xf>
    <xf numFmtId="0" fontId="5" fillId="0" borderId="0" xfId="0" applyFont="1" applyBorder="1" applyAlignment="1">
      <alignment/>
    </xf>
    <xf numFmtId="0" fontId="4" fillId="0" borderId="0" xfId="0" applyFont="1" applyAlignment="1">
      <alignment/>
    </xf>
    <xf numFmtId="17" fontId="0" fillId="0" borderId="0" xfId="0" applyNumberFormat="1" applyFont="1" applyBorder="1" applyAlignment="1">
      <alignment horizontal="left"/>
    </xf>
    <xf numFmtId="3" fontId="0" fillId="0" borderId="0" xfId="0" applyNumberFormat="1" applyFont="1" applyBorder="1" applyAlignment="1">
      <alignment/>
    </xf>
    <xf numFmtId="0" fontId="4" fillId="0" borderId="0" xfId="0" applyFont="1" applyAlignment="1">
      <alignment wrapText="1"/>
    </xf>
    <xf numFmtId="0" fontId="4" fillId="0" borderId="0" xfId="0" applyNumberFormat="1" applyFont="1" applyAlignment="1">
      <alignment horizontal="center"/>
    </xf>
    <xf numFmtId="0" fontId="0" fillId="0" borderId="0" xfId="0" applyFont="1" applyAlignment="1">
      <alignment horizontal="center"/>
    </xf>
    <xf numFmtId="17" fontId="3" fillId="0" borderId="0" xfId="0" applyNumberFormat="1" applyFont="1" applyBorder="1" applyAlignment="1">
      <alignment horizontal="left"/>
    </xf>
    <xf numFmtId="3" fontId="3" fillId="0" borderId="0" xfId="0" applyNumberFormat="1" applyFont="1" applyBorder="1" applyAlignment="1">
      <alignment/>
    </xf>
    <xf numFmtId="5" fontId="3" fillId="0" borderId="0" xfId="0" applyNumberFormat="1" applyFont="1" applyAlignment="1">
      <alignment wrapText="1"/>
    </xf>
    <xf numFmtId="49" fontId="3" fillId="0" borderId="0" xfId="0" applyNumberFormat="1" applyFont="1" applyAlignment="1">
      <alignment horizontal="center" wrapText="1"/>
    </xf>
    <xf numFmtId="37" fontId="3" fillId="0" borderId="0" xfId="0" applyNumberFormat="1" applyFont="1" applyAlignment="1">
      <alignment/>
    </xf>
    <xf numFmtId="5" fontId="3" fillId="0" borderId="0" xfId="0" applyNumberFormat="1" applyFont="1" applyAlignment="1">
      <alignment/>
    </xf>
    <xf numFmtId="168" fontId="3" fillId="0" borderId="0" xfId="0" applyNumberFormat="1" applyFont="1" applyBorder="1" applyAlignment="1">
      <alignment/>
    </xf>
    <xf numFmtId="37" fontId="3" fillId="0" borderId="11" xfId="0" applyNumberFormat="1" applyFont="1" applyBorder="1" applyAlignment="1">
      <alignment/>
    </xf>
    <xf numFmtId="37" fontId="3" fillId="0" borderId="0" xfId="0" applyNumberFormat="1" applyFont="1" applyBorder="1" applyAlignment="1">
      <alignment/>
    </xf>
    <xf numFmtId="37" fontId="3" fillId="0" borderId="0" xfId="0" applyNumberFormat="1" applyFont="1" applyBorder="1" applyAlignment="1">
      <alignment/>
    </xf>
    <xf numFmtId="9" fontId="3" fillId="0" borderId="11" xfId="0" applyNumberFormat="1" applyFont="1" applyBorder="1" applyAlignment="1">
      <alignment horizontal="center"/>
    </xf>
    <xf numFmtId="0" fontId="0" fillId="0" borderId="0" xfId="0" applyFont="1" applyAlignment="1">
      <alignment horizontal="right"/>
    </xf>
    <xf numFmtId="0" fontId="3" fillId="0" borderId="0" xfId="0" applyFont="1" applyBorder="1" applyAlignment="1">
      <alignment/>
    </xf>
    <xf numFmtId="0" fontId="6" fillId="0" borderId="0" xfId="0" applyFont="1" applyBorder="1" applyAlignment="1">
      <alignment horizontal="left"/>
    </xf>
    <xf numFmtId="17" fontId="3" fillId="0" borderId="0" xfId="0" applyNumberFormat="1" applyFont="1" applyBorder="1" applyAlignment="1">
      <alignment/>
    </xf>
    <xf numFmtId="0" fontId="6" fillId="0" borderId="0" xfId="0" applyFont="1" applyAlignment="1">
      <alignment/>
    </xf>
    <xf numFmtId="37" fontId="3" fillId="0" borderId="11" xfId="0" applyNumberFormat="1" applyFont="1" applyBorder="1" applyAlignment="1">
      <alignment/>
    </xf>
    <xf numFmtId="165" fontId="3" fillId="0" borderId="0" xfId="0" applyNumberFormat="1" applyFont="1" applyAlignment="1">
      <alignment horizontal="center" wrapText="1"/>
    </xf>
    <xf numFmtId="49" fontId="0" fillId="0" borderId="0" xfId="0" applyNumberFormat="1" applyFont="1" applyAlignment="1">
      <alignment horizontal="center"/>
    </xf>
    <xf numFmtId="49" fontId="3" fillId="0" borderId="0" xfId="0" applyNumberFormat="1" applyFont="1" applyAlignment="1">
      <alignment vertical="top" wrapText="1"/>
    </xf>
    <xf numFmtId="0" fontId="3" fillId="0" borderId="0" xfId="0" applyFont="1" applyAlignment="1">
      <alignment horizontal="right"/>
    </xf>
    <xf numFmtId="49" fontId="7" fillId="0" borderId="0" xfId="0" applyNumberFormat="1" applyFont="1" applyAlignment="1">
      <alignment wrapText="1"/>
    </xf>
    <xf numFmtId="49" fontId="3" fillId="0" borderId="0" xfId="0" applyNumberFormat="1" applyFont="1" applyAlignment="1">
      <alignment/>
    </xf>
    <xf numFmtId="49" fontId="3" fillId="0" borderId="0" xfId="0" applyNumberFormat="1" applyFont="1" applyAlignment="1">
      <alignment horizontal="right"/>
    </xf>
    <xf numFmtId="49" fontId="4" fillId="0" borderId="0" xfId="0" applyNumberFormat="1" applyFont="1" applyAlignment="1">
      <alignment horizontal="centerContinuous"/>
    </xf>
    <xf numFmtId="49" fontId="3" fillId="0" borderId="0" xfId="0" applyNumberFormat="1" applyFont="1" applyAlignment="1">
      <alignment horizontal="centerContinuous"/>
    </xf>
    <xf numFmtId="0" fontId="0" fillId="0" borderId="0" xfId="0" applyAlignment="1">
      <alignment horizontal="centerContinuous"/>
    </xf>
    <xf numFmtId="0" fontId="3" fillId="0" borderId="0" xfId="0" applyFont="1" applyAlignment="1">
      <alignment/>
    </xf>
    <xf numFmtId="49" fontId="4" fillId="0" borderId="0" xfId="0" applyNumberFormat="1" applyFont="1" applyAlignment="1">
      <alignment horizontal="right"/>
    </xf>
    <xf numFmtId="0" fontId="3" fillId="0" borderId="0" xfId="0" applyFont="1" applyBorder="1" applyAlignment="1">
      <alignment horizontal="center" wrapText="1"/>
    </xf>
    <xf numFmtId="49" fontId="3" fillId="0" borderId="11" xfId="0" applyNumberFormat="1" applyFont="1" applyBorder="1" applyAlignment="1">
      <alignment horizontal="center" wrapText="1"/>
    </xf>
    <xf numFmtId="5" fontId="3" fillId="0" borderId="0" xfId="0" applyNumberFormat="1" applyFont="1" applyBorder="1" applyAlignment="1">
      <alignment/>
    </xf>
    <xf numFmtId="37" fontId="3" fillId="0" borderId="11" xfId="0" applyNumberFormat="1" applyFont="1" applyBorder="1" applyAlignment="1">
      <alignment horizontal="right"/>
    </xf>
    <xf numFmtId="37" fontId="3" fillId="0" borderId="0" xfId="0" applyNumberFormat="1" applyFont="1" applyBorder="1" applyAlignment="1">
      <alignment horizontal="right"/>
    </xf>
    <xf numFmtId="0" fontId="3" fillId="0" borderId="0" xfId="0" applyFont="1" applyAlignment="1">
      <alignment horizontal="center" vertical="top"/>
    </xf>
    <xf numFmtId="0" fontId="3" fillId="0" borderId="0" xfId="0" applyFont="1" applyAlignment="1">
      <alignment wrapText="1"/>
    </xf>
    <xf numFmtId="5" fontId="3" fillId="0" borderId="12" xfId="0" applyNumberFormat="1" applyFont="1" applyBorder="1" applyAlignment="1">
      <alignment/>
    </xf>
    <xf numFmtId="169" fontId="3" fillId="0" borderId="11" xfId="0" applyNumberFormat="1" applyFont="1" applyBorder="1" applyAlignment="1">
      <alignment horizontal="center" vertical="top"/>
    </xf>
    <xf numFmtId="49" fontId="3" fillId="0" borderId="11" xfId="0" applyNumberFormat="1" applyFont="1" applyBorder="1" applyAlignment="1">
      <alignment vertical="top" wrapText="1"/>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53" fillId="0" borderId="0" xfId="0" applyFont="1" applyAlignment="1">
      <alignment/>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164" fontId="14" fillId="0" borderId="0" xfId="0" applyNumberFormat="1" applyFont="1" applyFill="1" applyBorder="1" applyAlignment="1">
      <alignment horizontal="center" vertical="top"/>
    </xf>
    <xf numFmtId="185" fontId="0" fillId="0" borderId="0" xfId="0" applyNumberFormat="1" applyFont="1" applyFill="1" applyBorder="1" applyAlignment="1">
      <alignment wrapText="1"/>
    </xf>
    <xf numFmtId="186" fontId="0" fillId="0" borderId="0" xfId="0" applyNumberFormat="1" applyFont="1" applyFill="1" applyBorder="1" applyAlignment="1">
      <alignment wrapText="1"/>
    </xf>
    <xf numFmtId="185" fontId="0" fillId="0" borderId="0" xfId="0" applyNumberFormat="1" applyFont="1" applyFill="1" applyBorder="1" applyAlignment="1">
      <alignment wrapText="1"/>
    </xf>
    <xf numFmtId="184" fontId="0" fillId="0" borderId="0" xfId="0" applyNumberFormat="1" applyFont="1" applyFill="1" applyBorder="1" applyAlignment="1">
      <alignment wrapText="1"/>
    </xf>
    <xf numFmtId="185" fontId="2" fillId="0" borderId="0" xfId="0" applyNumberFormat="1" applyFont="1" applyFill="1" applyBorder="1" applyAlignment="1">
      <alignment wrapText="1"/>
    </xf>
    <xf numFmtId="184" fontId="0" fillId="0" borderId="0" xfId="0" applyNumberFormat="1" applyFont="1" applyFill="1" applyBorder="1" applyAlignment="1">
      <alignment wrapText="1"/>
    </xf>
    <xf numFmtId="166" fontId="0" fillId="0" borderId="0" xfId="439" applyNumberFormat="1" applyFont="1" applyFill="1" applyBorder="1" applyAlignment="1">
      <alignment wrapText="1"/>
    </xf>
    <xf numFmtId="183" fontId="0" fillId="0" borderId="0" xfId="0" applyNumberFormat="1" applyFont="1" applyFill="1" applyBorder="1" applyAlignment="1">
      <alignment wrapText="1"/>
    </xf>
    <xf numFmtId="183" fontId="0" fillId="0" borderId="0" xfId="0" applyNumberFormat="1" applyFont="1" applyFill="1" applyBorder="1" applyAlignment="1">
      <alignment wrapText="1"/>
    </xf>
    <xf numFmtId="0" fontId="2" fillId="0" borderId="13" xfId="0" applyFont="1" applyFill="1" applyBorder="1" applyAlignment="1">
      <alignment horizontal="center" vertical="center" wrapText="1"/>
    </xf>
    <xf numFmtId="49" fontId="14" fillId="0" borderId="13" xfId="0" applyNumberFormat="1" applyFont="1" applyFill="1" applyBorder="1" applyAlignment="1">
      <alignment horizontal="center" vertical="top" wrapText="1"/>
    </xf>
    <xf numFmtId="164" fontId="14" fillId="0" borderId="13" xfId="0" applyNumberFormat="1" applyFont="1" applyFill="1" applyBorder="1" applyAlignment="1">
      <alignment horizontal="center" vertical="top"/>
    </xf>
    <xf numFmtId="2" fontId="2" fillId="0" borderId="14"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49" fontId="14" fillId="0" borderId="16" xfId="0" applyNumberFormat="1" applyFont="1" applyFill="1" applyBorder="1" applyAlignment="1">
      <alignment horizontal="center" vertical="top"/>
    </xf>
    <xf numFmtId="194" fontId="2" fillId="0" borderId="16" xfId="0" applyNumberFormat="1" applyFont="1" applyFill="1" applyBorder="1" applyAlignment="1">
      <alignment/>
    </xf>
    <xf numFmtId="164" fontId="14" fillId="0" borderId="17" xfId="0" applyNumberFormat="1" applyFont="1" applyFill="1" applyBorder="1" applyAlignment="1">
      <alignment horizontal="center" vertical="top" wrapText="1"/>
    </xf>
    <xf numFmtId="0" fontId="2" fillId="0" borderId="0" xfId="0" applyFont="1" applyBorder="1" applyAlignment="1">
      <alignment vertical="center"/>
    </xf>
    <xf numFmtId="186" fontId="0" fillId="0" borderId="0" xfId="0" applyNumberFormat="1" applyFont="1" applyFill="1" applyBorder="1" applyAlignment="1">
      <alignment wrapText="1"/>
    </xf>
    <xf numFmtId="0" fontId="2" fillId="0" borderId="18" xfId="0" applyFont="1" applyBorder="1" applyAlignment="1">
      <alignment horizontal="center" vertical="center" wrapText="1"/>
    </xf>
    <xf numFmtId="167" fontId="2" fillId="0" borderId="14" xfId="0" applyNumberFormat="1" applyFont="1" applyBorder="1" applyAlignment="1">
      <alignment horizontal="center" vertical="center" wrapText="1"/>
    </xf>
    <xf numFmtId="0" fontId="2" fillId="0" borderId="13" xfId="0" applyFont="1" applyBorder="1" applyAlignment="1">
      <alignment horizontal="center" vertical="center" wrapText="1"/>
    </xf>
    <xf numFmtId="167" fontId="2" fillId="0" borderId="13"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49" fontId="14" fillId="0" borderId="20" xfId="0" applyNumberFormat="1" applyFont="1" applyFill="1" applyBorder="1" applyAlignment="1">
      <alignment horizontal="center" vertical="top" wrapText="1"/>
    </xf>
    <xf numFmtId="173" fontId="15" fillId="0" borderId="0" xfId="369" applyNumberFormat="1" applyFont="1" applyFill="1" applyBorder="1" applyAlignment="1">
      <alignment horizontal="center" wrapText="1"/>
    </xf>
    <xf numFmtId="173" fontId="15" fillId="0" borderId="20" xfId="369" applyNumberFormat="1" applyFont="1" applyFill="1" applyBorder="1" applyAlignment="1">
      <alignment horizontal="center" wrapText="1"/>
    </xf>
    <xf numFmtId="173" fontId="15" fillId="0" borderId="21" xfId="369" applyNumberFormat="1" applyFont="1" applyBorder="1" applyAlignment="1">
      <alignment/>
    </xf>
    <xf numFmtId="173" fontId="15" fillId="0" borderId="13" xfId="369" applyNumberFormat="1" applyFont="1" applyFill="1" applyBorder="1" applyAlignment="1">
      <alignment wrapText="1"/>
    </xf>
    <xf numFmtId="173" fontId="15" fillId="0" borderId="20" xfId="369" applyNumberFormat="1" applyFont="1" applyFill="1" applyBorder="1" applyAlignment="1">
      <alignment wrapText="1"/>
    </xf>
    <xf numFmtId="173" fontId="15" fillId="0" borderId="22" xfId="369" applyNumberFormat="1" applyFont="1" applyBorder="1" applyAlignment="1">
      <alignment/>
    </xf>
    <xf numFmtId="173" fontId="15" fillId="0" borderId="13" xfId="369" applyNumberFormat="1" applyFont="1" applyFill="1" applyBorder="1" applyAlignment="1">
      <alignment horizontal="center" vertical="top" wrapText="1"/>
    </xf>
    <xf numFmtId="173" fontId="15" fillId="0" borderId="17" xfId="369" applyNumberFormat="1" applyFont="1" applyFill="1" applyBorder="1" applyAlignment="1">
      <alignment horizontal="center" vertical="top" wrapText="1"/>
    </xf>
    <xf numFmtId="173" fontId="15" fillId="0" borderId="0" xfId="369" applyNumberFormat="1" applyFont="1" applyFill="1" applyBorder="1" applyAlignment="1">
      <alignment horizontal="center" vertical="top"/>
    </xf>
    <xf numFmtId="173" fontId="15" fillId="0" borderId="22" xfId="369" applyNumberFormat="1" applyFont="1" applyBorder="1" applyAlignment="1">
      <alignment/>
    </xf>
    <xf numFmtId="0" fontId="0" fillId="0" borderId="0" xfId="412" applyAlignment="1">
      <alignment horizontal="center"/>
      <protection/>
    </xf>
    <xf numFmtId="0" fontId="0" fillId="0" borderId="0" xfId="412">
      <alignment/>
      <protection/>
    </xf>
    <xf numFmtId="0" fontId="16" fillId="0" borderId="0" xfId="412" applyFont="1" applyAlignment="1">
      <alignment horizontal="center"/>
      <protection/>
    </xf>
    <xf numFmtId="0" fontId="0" fillId="0" borderId="0" xfId="412" applyFont="1">
      <alignment/>
      <protection/>
    </xf>
    <xf numFmtId="0" fontId="2" fillId="0" borderId="0" xfId="412" applyFont="1">
      <alignment/>
      <protection/>
    </xf>
    <xf numFmtId="173" fontId="15" fillId="0" borderId="17" xfId="369" applyNumberFormat="1" applyFont="1" applyFill="1" applyBorder="1" applyAlignment="1">
      <alignment wrapText="1"/>
    </xf>
    <xf numFmtId="0" fontId="0" fillId="0" borderId="13" xfId="0" applyBorder="1" applyAlignment="1">
      <alignment/>
    </xf>
    <xf numFmtId="0" fontId="2" fillId="0" borderId="13" xfId="0" applyFont="1" applyBorder="1" applyAlignment="1">
      <alignment/>
    </xf>
    <xf numFmtId="0" fontId="2" fillId="0" borderId="13" xfId="0" applyFont="1" applyBorder="1" applyAlignment="1">
      <alignment horizontal="center" wrapText="1"/>
    </xf>
    <xf numFmtId="0" fontId="0" fillId="0" borderId="13" xfId="0" applyBorder="1" applyAlignment="1" quotePrefix="1">
      <alignment/>
    </xf>
    <xf numFmtId="173" fontId="0" fillId="0" borderId="13" xfId="369" applyNumberFormat="1" applyFont="1" applyBorder="1" applyAlignment="1">
      <alignment/>
    </xf>
    <xf numFmtId="174" fontId="0" fillId="0" borderId="13" xfId="439" applyNumberFormat="1" applyFont="1" applyBorder="1" applyAlignment="1">
      <alignment/>
    </xf>
    <xf numFmtId="0" fontId="0" fillId="0" borderId="13" xfId="0" applyFill="1" applyBorder="1" applyAlignment="1" quotePrefix="1">
      <alignment/>
    </xf>
    <xf numFmtId="0" fontId="0" fillId="0" borderId="0" xfId="0" applyAlignment="1">
      <alignment wrapText="1"/>
    </xf>
    <xf numFmtId="173" fontId="15" fillId="0" borderId="23" xfId="369" applyNumberFormat="1" applyFont="1" applyFill="1" applyBorder="1" applyAlignment="1">
      <alignment wrapText="1"/>
    </xf>
    <xf numFmtId="173" fontId="15" fillId="0" borderId="24" xfId="369" applyNumberFormat="1" applyFont="1" applyFill="1" applyBorder="1" applyAlignment="1">
      <alignment horizontal="center" wrapText="1"/>
    </xf>
    <xf numFmtId="173" fontId="15" fillId="0" borderId="25" xfId="369" applyNumberFormat="1" applyFont="1" applyFill="1" applyBorder="1" applyAlignment="1">
      <alignment wrapText="1"/>
    </xf>
    <xf numFmtId="173" fontId="15" fillId="0" borderId="23" xfId="369" applyNumberFormat="1" applyFont="1" applyFill="1" applyBorder="1" applyAlignment="1">
      <alignment horizontal="center" vertical="top" wrapText="1"/>
    </xf>
    <xf numFmtId="173" fontId="15" fillId="0" borderId="25" xfId="369" applyNumberFormat="1" applyFont="1" applyFill="1" applyBorder="1" applyAlignment="1">
      <alignment horizontal="center" vertical="top" wrapText="1"/>
    </xf>
    <xf numFmtId="0" fontId="0" fillId="0" borderId="0" xfId="412" applyFont="1">
      <alignment/>
      <protection/>
    </xf>
    <xf numFmtId="41" fontId="0" fillId="0" borderId="0" xfId="42" applyNumberFormat="1" applyFont="1" applyAlignment="1">
      <alignment/>
    </xf>
    <xf numFmtId="0" fontId="16" fillId="0" borderId="0" xfId="412" applyFont="1">
      <alignment/>
      <protection/>
    </xf>
    <xf numFmtId="43" fontId="0" fillId="0" borderId="0" xfId="412" applyNumberFormat="1">
      <alignment/>
      <protection/>
    </xf>
    <xf numFmtId="43" fontId="0" fillId="0" borderId="0" xfId="412" applyNumberFormat="1" applyFont="1">
      <alignment/>
      <protection/>
    </xf>
    <xf numFmtId="173" fontId="15" fillId="0" borderId="13" xfId="369" applyNumberFormat="1" applyFont="1" applyFill="1" applyBorder="1" applyAlignment="1">
      <alignment horizontal="center" wrapText="1"/>
    </xf>
    <xf numFmtId="43" fontId="0" fillId="0" borderId="13" xfId="412" applyNumberFormat="1" applyBorder="1">
      <alignment/>
      <protection/>
    </xf>
    <xf numFmtId="2" fontId="15" fillId="0" borderId="13" xfId="369" applyNumberFormat="1" applyFont="1" applyFill="1" applyBorder="1" applyAlignment="1">
      <alignment wrapText="1"/>
    </xf>
    <xf numFmtId="173" fontId="15" fillId="0" borderId="26" xfId="369" applyNumberFormat="1" applyFont="1" applyFill="1" applyBorder="1" applyAlignment="1">
      <alignment wrapText="1"/>
    </xf>
    <xf numFmtId="174" fontId="0" fillId="0" borderId="0" xfId="439" applyNumberFormat="1" applyFont="1" applyBorder="1" applyAlignment="1">
      <alignment/>
    </xf>
    <xf numFmtId="0" fontId="16" fillId="0" borderId="0" xfId="412" applyFont="1" applyAlignment="1">
      <alignment horizontal="left"/>
      <protection/>
    </xf>
    <xf numFmtId="0" fontId="0" fillId="0" borderId="0" xfId="0" applyFill="1" applyBorder="1" applyAlignment="1">
      <alignment horizontal="left"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0" xfId="0" applyAlignment="1">
      <alignment/>
    </xf>
    <xf numFmtId="0" fontId="0" fillId="0" borderId="0" xfId="0" applyFont="1" applyAlignment="1">
      <alignment horizontal="left" wrapText="1"/>
    </xf>
    <xf numFmtId="0" fontId="9" fillId="0" borderId="0" xfId="0" applyFont="1" applyAlignment="1">
      <alignment/>
    </xf>
    <xf numFmtId="0" fontId="3" fillId="0" borderId="30" xfId="0" applyFont="1" applyBorder="1" applyAlignment="1">
      <alignment horizontal="center"/>
    </xf>
    <xf numFmtId="0" fontId="0" fillId="0" borderId="30" xfId="0" applyBorder="1" applyAlignment="1">
      <alignment/>
    </xf>
    <xf numFmtId="0" fontId="3" fillId="0" borderId="11" xfId="0" applyFont="1" applyBorder="1" applyAlignment="1">
      <alignment horizontal="center"/>
    </xf>
    <xf numFmtId="170" fontId="3" fillId="0" borderId="11" xfId="0" applyNumberFormat="1" applyFont="1" applyBorder="1" applyAlignment="1">
      <alignment horizontal="center"/>
    </xf>
    <xf numFmtId="0" fontId="8" fillId="0" borderId="0" xfId="0" applyFont="1" applyAlignment="1">
      <alignment wrapText="1"/>
    </xf>
    <xf numFmtId="0" fontId="9" fillId="0" borderId="0" xfId="0" applyFont="1" applyAlignment="1">
      <alignment wrapText="1"/>
    </xf>
    <xf numFmtId="0" fontId="9" fillId="0" borderId="0" xfId="0" applyFont="1" applyAlignment="1">
      <alignment horizontal="center" wrapText="1"/>
    </xf>
    <xf numFmtId="49" fontId="4" fillId="0" borderId="0" xfId="0" applyNumberFormat="1" applyFont="1" applyAlignment="1">
      <alignment horizontal="center" wrapText="1"/>
    </xf>
    <xf numFmtId="0" fontId="2" fillId="0" borderId="0" xfId="0" applyFont="1" applyAlignment="1">
      <alignment horizontal="center"/>
    </xf>
    <xf numFmtId="0" fontId="4" fillId="0" borderId="0" xfId="0" applyFont="1" applyAlignment="1">
      <alignment horizontal="center"/>
    </xf>
    <xf numFmtId="49" fontId="3" fillId="0" borderId="0" xfId="0" applyNumberFormat="1" applyFont="1" applyAlignment="1">
      <alignment/>
    </xf>
    <xf numFmtId="17" fontId="4" fillId="0" borderId="0" xfId="0" applyNumberFormat="1" applyFont="1" applyBorder="1" applyAlignment="1">
      <alignment horizontal="left"/>
    </xf>
    <xf numFmtId="0" fontId="4" fillId="0" borderId="0" xfId="0" applyFont="1" applyBorder="1" applyAlignment="1">
      <alignment/>
    </xf>
    <xf numFmtId="49" fontId="4" fillId="0" borderId="0" xfId="0" applyNumberFormat="1" applyFont="1" applyAlignment="1">
      <alignment horizontal="center"/>
    </xf>
    <xf numFmtId="0" fontId="0" fillId="0" borderId="0" xfId="0" applyFill="1" applyBorder="1" applyAlignment="1">
      <alignment wrapText="1"/>
    </xf>
    <xf numFmtId="0" fontId="0" fillId="0" borderId="0" xfId="0" applyAlignment="1">
      <alignment horizontal="left" wrapText="1"/>
    </xf>
    <xf numFmtId="0" fontId="2" fillId="0" borderId="13" xfId="0" applyFont="1" applyFill="1" applyBorder="1" applyAlignment="1">
      <alignment horizontal="center" wrapText="1"/>
    </xf>
    <xf numFmtId="173" fontId="0" fillId="0" borderId="13" xfId="369" applyNumberFormat="1" applyFont="1" applyFill="1" applyBorder="1" applyAlignment="1">
      <alignment/>
    </xf>
    <xf numFmtId="173" fontId="0" fillId="0" borderId="13" xfId="369" applyNumberFormat="1" applyFont="1" applyFill="1" applyBorder="1" applyAlignment="1">
      <alignment/>
    </xf>
    <xf numFmtId="41" fontId="0" fillId="0" borderId="13" xfId="43" applyFont="1" applyFill="1" applyBorder="1" applyAlignment="1">
      <alignment/>
    </xf>
    <xf numFmtId="0" fontId="0" fillId="0" borderId="0" xfId="0" applyFill="1" applyAlignment="1">
      <alignment/>
    </xf>
    <xf numFmtId="0" fontId="0" fillId="0" borderId="0" xfId="0" applyFill="1" applyBorder="1" applyAlignment="1">
      <alignment horizontal="left"/>
    </xf>
    <xf numFmtId="0" fontId="0" fillId="0" borderId="0" xfId="0" applyFill="1" applyBorder="1" applyAlignment="1" quotePrefix="1">
      <alignment/>
    </xf>
  </cellXfs>
  <cellStyles count="7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0 3" xfId="46"/>
    <cellStyle name="Comma 10 3 2" xfId="47"/>
    <cellStyle name="Comma 10 3 3" xfId="48"/>
    <cellStyle name="Comma 10 4" xfId="49"/>
    <cellStyle name="Comma 10 4 2" xfId="50"/>
    <cellStyle name="Comma 10 4 3" xfId="51"/>
    <cellStyle name="Comma 10 4 4" xfId="52"/>
    <cellStyle name="Comma 10 5" xfId="53"/>
    <cellStyle name="Comma 10 5 2" xfId="54"/>
    <cellStyle name="Comma 10 5 2 2" xfId="55"/>
    <cellStyle name="Comma 10 5 2 3" xfId="56"/>
    <cellStyle name="Comma 10 5 2 3 2" xfId="57"/>
    <cellStyle name="Comma 10 5 3" xfId="58"/>
    <cellStyle name="Comma 10 6" xfId="59"/>
    <cellStyle name="Comma 10 6 2" xfId="60"/>
    <cellStyle name="Comma 10 6 3" xfId="61"/>
    <cellStyle name="Comma 10 6 3 2" xfId="62"/>
    <cellStyle name="Comma 10 7" xfId="63"/>
    <cellStyle name="Comma 10 8" xfId="64"/>
    <cellStyle name="Comma 10 8 2" xfId="65"/>
    <cellStyle name="Comma 11" xfId="66"/>
    <cellStyle name="Comma 11 10" xfId="67"/>
    <cellStyle name="Comma 11 11" xfId="68"/>
    <cellStyle name="Comma 11 11 2" xfId="69"/>
    <cellStyle name="Comma 11 11 2 2" xfId="70"/>
    <cellStyle name="Comma 11 11 2 3" xfId="71"/>
    <cellStyle name="Comma 11 11 2 3 2" xfId="72"/>
    <cellStyle name="Comma 11 12" xfId="73"/>
    <cellStyle name="Comma 11 13" xfId="74"/>
    <cellStyle name="Comma 11 13 2" xfId="75"/>
    <cellStyle name="Comma 11 13 2 2" xfId="76"/>
    <cellStyle name="Comma 11 13 2 3" xfId="77"/>
    <cellStyle name="Comma 11 13 2 3 2" xfId="78"/>
    <cellStyle name="Comma 11 2" xfId="79"/>
    <cellStyle name="Comma 11 3" xfId="80"/>
    <cellStyle name="Comma 11 4" xfId="81"/>
    <cellStyle name="Comma 11 5" xfId="82"/>
    <cellStyle name="Comma 11 6" xfId="83"/>
    <cellStyle name="Comma 11 7" xfId="84"/>
    <cellStyle name="Comma 11 7 2" xfId="85"/>
    <cellStyle name="Comma 11 7 2 2" xfId="86"/>
    <cellStyle name="Comma 11 7 2 3" xfId="87"/>
    <cellStyle name="Comma 11 8" xfId="88"/>
    <cellStyle name="Comma 11 9" xfId="89"/>
    <cellStyle name="Comma 12" xfId="90"/>
    <cellStyle name="Comma 12 10" xfId="91"/>
    <cellStyle name="Comma 12 10 2" xfId="92"/>
    <cellStyle name="Comma 12 10 2 2" xfId="93"/>
    <cellStyle name="Comma 12 10 2 3" xfId="94"/>
    <cellStyle name="Comma 12 10 2 3 2" xfId="95"/>
    <cellStyle name="Comma 12 11" xfId="96"/>
    <cellStyle name="Comma 12 12" xfId="97"/>
    <cellStyle name="Comma 12 12 2" xfId="98"/>
    <cellStyle name="Comma 12 12 2 2" xfId="99"/>
    <cellStyle name="Comma 12 12 2 3" xfId="100"/>
    <cellStyle name="Comma 12 12 2 3 2" xfId="101"/>
    <cellStyle name="Comma 12 2" xfId="102"/>
    <cellStyle name="Comma 12 3" xfId="103"/>
    <cellStyle name="Comma 12 4" xfId="104"/>
    <cellStyle name="Comma 12 5" xfId="105"/>
    <cellStyle name="Comma 12 6" xfId="106"/>
    <cellStyle name="Comma 12 6 2" xfId="107"/>
    <cellStyle name="Comma 12 6 2 2" xfId="108"/>
    <cellStyle name="Comma 12 6 2 3" xfId="109"/>
    <cellStyle name="Comma 12 7" xfId="110"/>
    <cellStyle name="Comma 12 8" xfId="111"/>
    <cellStyle name="Comma 12 9" xfId="112"/>
    <cellStyle name="Comma 13" xfId="113"/>
    <cellStyle name="Comma 13 2" xfId="114"/>
    <cellStyle name="Comma 13 3" xfId="115"/>
    <cellStyle name="Comma 13 4" xfId="116"/>
    <cellStyle name="Comma 13 5" xfId="117"/>
    <cellStyle name="Comma 13 6" xfId="118"/>
    <cellStyle name="Comma 14" xfId="119"/>
    <cellStyle name="Comma 14 2" xfId="120"/>
    <cellStyle name="Comma 14 3" xfId="121"/>
    <cellStyle name="Comma 14 4" xfId="122"/>
    <cellStyle name="Comma 14 5" xfId="123"/>
    <cellStyle name="Comma 15" xfId="124"/>
    <cellStyle name="Comma 15 2" xfId="125"/>
    <cellStyle name="Comma 15 3" xfId="126"/>
    <cellStyle name="Comma 15 4" xfId="127"/>
    <cellStyle name="Comma 15 5" xfId="128"/>
    <cellStyle name="Comma 16" xfId="129"/>
    <cellStyle name="Comma 16 2" xfId="130"/>
    <cellStyle name="Comma 16 3" xfId="131"/>
    <cellStyle name="Comma 16 3 2" xfId="132"/>
    <cellStyle name="Comma 16 3 3" xfId="133"/>
    <cellStyle name="Comma 16 3 3 2" xfId="134"/>
    <cellStyle name="Comma 17" xfId="135"/>
    <cellStyle name="Comma 17 2" xfId="136"/>
    <cellStyle name="Comma 17 3" xfId="137"/>
    <cellStyle name="Comma 17 3 2" xfId="138"/>
    <cellStyle name="Comma 18" xfId="139"/>
    <cellStyle name="Comma 18 2" xfId="140"/>
    <cellStyle name="Comma 18 3" xfId="141"/>
    <cellStyle name="Comma 18 3 2" xfId="142"/>
    <cellStyle name="Comma 19" xfId="143"/>
    <cellStyle name="Comma 19 2" xfId="144"/>
    <cellStyle name="Comma 19 3" xfId="145"/>
    <cellStyle name="Comma 19 3 2" xfId="146"/>
    <cellStyle name="Comma 2" xfId="147"/>
    <cellStyle name="Comma 2 2" xfId="148"/>
    <cellStyle name="Comma 2 2 2" xfId="149"/>
    <cellStyle name="Comma 2 2 3" xfId="150"/>
    <cellStyle name="Comma 2 2 4" xfId="151"/>
    <cellStyle name="Comma 2 2 5" xfId="152"/>
    <cellStyle name="Comma 2 3" xfId="153"/>
    <cellStyle name="Comma 2 3 2" xfId="154"/>
    <cellStyle name="Comma 2 3 3" xfId="155"/>
    <cellStyle name="Comma 2 3 4" xfId="156"/>
    <cellStyle name="Comma 2 3 4 2" xfId="157"/>
    <cellStyle name="Comma 2 3 4 2 2" xfId="158"/>
    <cellStyle name="Comma 2 3 4 3" xfId="159"/>
    <cellStyle name="Comma 2 3 4 4" xfId="160"/>
    <cellStyle name="Comma 2 3 4 5" xfId="161"/>
    <cellStyle name="Comma 2 3 4 5 2" xfId="162"/>
    <cellStyle name="Comma 2 3 5" xfId="163"/>
    <cellStyle name="Comma 2 4" xfId="164"/>
    <cellStyle name="Comma 2 5" xfId="165"/>
    <cellStyle name="Comma 20" xfId="166"/>
    <cellStyle name="Comma 20 2" xfId="167"/>
    <cellStyle name="Comma 20 3" xfId="168"/>
    <cellStyle name="Comma 20 3 2" xfId="169"/>
    <cellStyle name="Comma 21" xfId="170"/>
    <cellStyle name="Comma 21 2" xfId="171"/>
    <cellStyle name="Comma 21 3" xfId="172"/>
    <cellStyle name="Comma 21 3 2" xfId="173"/>
    <cellStyle name="Comma 22" xfId="174"/>
    <cellStyle name="Comma 22 2" xfId="175"/>
    <cellStyle name="Comma 22 3" xfId="176"/>
    <cellStyle name="Comma 22 3 2" xfId="177"/>
    <cellStyle name="Comma 23" xfId="178"/>
    <cellStyle name="Comma 23 2" xfId="179"/>
    <cellStyle name="Comma 23 3" xfId="180"/>
    <cellStyle name="Comma 23 3 2" xfId="181"/>
    <cellStyle name="Comma 24" xfId="182"/>
    <cellStyle name="Comma 24 2" xfId="183"/>
    <cellStyle name="Comma 24 3" xfId="184"/>
    <cellStyle name="Comma 24 3 2" xfId="185"/>
    <cellStyle name="Comma 25" xfId="186"/>
    <cellStyle name="Comma 25 2" xfId="187"/>
    <cellStyle name="Comma 25 3" xfId="188"/>
    <cellStyle name="Comma 25 3 2" xfId="189"/>
    <cellStyle name="Comma 26" xfId="190"/>
    <cellStyle name="Comma 26 2" xfId="191"/>
    <cellStyle name="Comma 26 3" xfId="192"/>
    <cellStyle name="Comma 26 3 2" xfId="193"/>
    <cellStyle name="Comma 27" xfId="194"/>
    <cellStyle name="Comma 27 2" xfId="195"/>
    <cellStyle name="Comma 27 3" xfId="196"/>
    <cellStyle name="Comma 27 3 2" xfId="197"/>
    <cellStyle name="Comma 28" xfId="198"/>
    <cellStyle name="Comma 28 2" xfId="199"/>
    <cellStyle name="Comma 29" xfId="200"/>
    <cellStyle name="Comma 29 2" xfId="201"/>
    <cellStyle name="Comma 3" xfId="202"/>
    <cellStyle name="Comma 3 2" xfId="203"/>
    <cellStyle name="Comma 3 3" xfId="204"/>
    <cellStyle name="Comma 3 4" xfId="205"/>
    <cellStyle name="Comma 30" xfId="206"/>
    <cellStyle name="Comma 31" xfId="207"/>
    <cellStyle name="Comma 31 2" xfId="208"/>
    <cellStyle name="Comma 31 3" xfId="209"/>
    <cellStyle name="Comma 31 3 2" xfId="210"/>
    <cellStyle name="Comma 32" xfId="211"/>
    <cellStyle name="Comma 32 2" xfId="212"/>
    <cellStyle name="Comma 32 2 2" xfId="213"/>
    <cellStyle name="Comma 32 3" xfId="214"/>
    <cellStyle name="Comma 32 4" xfId="215"/>
    <cellStyle name="Comma 32 4 2" xfId="216"/>
    <cellStyle name="Comma 33" xfId="217"/>
    <cellStyle name="Comma 33 2" xfId="218"/>
    <cellStyle name="Comma 33 3" xfId="219"/>
    <cellStyle name="Comma 33 3 2" xfId="220"/>
    <cellStyle name="Comma 34" xfId="221"/>
    <cellStyle name="Comma 35" xfId="222"/>
    <cellStyle name="Comma 35 2" xfId="223"/>
    <cellStyle name="Comma 36" xfId="224"/>
    <cellStyle name="Comma 37" xfId="225"/>
    <cellStyle name="Comma 38" xfId="226"/>
    <cellStyle name="Comma 4" xfId="227"/>
    <cellStyle name="Comma 4 2" xfId="228"/>
    <cellStyle name="Comma 4 3" xfId="229"/>
    <cellStyle name="Comma 4 4" xfId="230"/>
    <cellStyle name="Comma 4 5" xfId="231"/>
    <cellStyle name="Comma 5" xfId="232"/>
    <cellStyle name="Comma 5 2" xfId="233"/>
    <cellStyle name="Comma 5 3" xfId="234"/>
    <cellStyle name="Comma 5 4" xfId="235"/>
    <cellStyle name="Comma 5 5" xfId="236"/>
    <cellStyle name="Comma 5 6" xfId="237"/>
    <cellStyle name="Comma 6" xfId="238"/>
    <cellStyle name="Comma 6 2" xfId="239"/>
    <cellStyle name="Comma 6 3" xfId="240"/>
    <cellStyle name="Comma 6 4" xfId="241"/>
    <cellStyle name="Comma 6 4 2" xfId="242"/>
    <cellStyle name="Comma 6 4 2 2" xfId="243"/>
    <cellStyle name="Comma 6 4 3" xfId="244"/>
    <cellStyle name="Comma 6 4 4" xfId="245"/>
    <cellStyle name="Comma 6 4 5" xfId="246"/>
    <cellStyle name="Comma 6 4 5 2" xfId="247"/>
    <cellStyle name="Comma 6 5" xfId="248"/>
    <cellStyle name="Comma 7" xfId="249"/>
    <cellStyle name="Comma 7 2" xfId="250"/>
    <cellStyle name="Comma 7 2 2" xfId="251"/>
    <cellStyle name="Comma 7 2 2 2" xfId="252"/>
    <cellStyle name="Comma 7 2 2 2 2" xfId="253"/>
    <cellStyle name="Comma 7 2 2 3" xfId="254"/>
    <cellStyle name="Comma 7 2 2 3 2" xfId="255"/>
    <cellStyle name="Comma 7 2 2 3 2 2" xfId="256"/>
    <cellStyle name="Comma 7 2 2 3 3" xfId="257"/>
    <cellStyle name="Comma 7 2 2 4" xfId="258"/>
    <cellStyle name="Comma 7 2 3" xfId="259"/>
    <cellStyle name="Comma 7 3" xfId="260"/>
    <cellStyle name="Comma 7 3 2" xfId="261"/>
    <cellStyle name="Comma 7 3 2 2" xfId="262"/>
    <cellStyle name="Comma 7 3 3" xfId="263"/>
    <cellStyle name="Comma 7 3 3 2" xfId="264"/>
    <cellStyle name="Comma 7 3 3 2 2" xfId="265"/>
    <cellStyle name="Comma 7 3 3 3" xfId="266"/>
    <cellStyle name="Comma 7 3 4" xfId="267"/>
    <cellStyle name="Comma 7 4" xfId="268"/>
    <cellStyle name="Comma 7 4 2" xfId="269"/>
    <cellStyle name="Comma 7 5" xfId="270"/>
    <cellStyle name="Comma 7 5 2" xfId="271"/>
    <cellStyle name="Comma 7 5 2 2" xfId="272"/>
    <cellStyle name="Comma 7 5 3" xfId="273"/>
    <cellStyle name="Comma 7 6" xfId="274"/>
    <cellStyle name="Comma 8" xfId="275"/>
    <cellStyle name="Comma 8 2" xfId="276"/>
    <cellStyle name="Comma 8 2 2" xfId="277"/>
    <cellStyle name="Comma 8 2 3" xfId="278"/>
    <cellStyle name="Comma 8 2 4" xfId="279"/>
    <cellStyle name="Comma 8 2 4 10" xfId="280"/>
    <cellStyle name="Comma 8 2 4 11" xfId="281"/>
    <cellStyle name="Comma 8 2 4 11 2" xfId="282"/>
    <cellStyle name="Comma 8 2 4 11 2 2" xfId="283"/>
    <cellStyle name="Comma 8 2 4 11 2 3" xfId="284"/>
    <cellStyle name="Comma 8 2 4 11 2 3 2" xfId="285"/>
    <cellStyle name="Comma 8 2 4 2" xfId="286"/>
    <cellStyle name="Comma 8 2 4 3" xfId="287"/>
    <cellStyle name="Comma 8 2 4 4" xfId="288"/>
    <cellStyle name="Comma 8 2 4 5" xfId="289"/>
    <cellStyle name="Comma 8 2 4 5 2" xfId="290"/>
    <cellStyle name="Comma 8 2 4 5 2 2" xfId="291"/>
    <cellStyle name="Comma 8 2 4 5 2 3" xfId="292"/>
    <cellStyle name="Comma 8 2 4 6" xfId="293"/>
    <cellStyle name="Comma 8 2 4 7" xfId="294"/>
    <cellStyle name="Comma 8 2 4 8" xfId="295"/>
    <cellStyle name="Comma 8 2 4 9" xfId="296"/>
    <cellStyle name="Comma 8 2 4 9 2" xfId="297"/>
    <cellStyle name="Comma 8 2 4 9 2 2" xfId="298"/>
    <cellStyle name="Comma 8 2 4 9 2 3" xfId="299"/>
    <cellStyle name="Comma 8 2 4 9 2 3 2" xfId="300"/>
    <cellStyle name="Comma 8 2 5" xfId="301"/>
    <cellStyle name="Comma 8 2 5 2" xfId="302"/>
    <cellStyle name="Comma 8 2 5 3" xfId="303"/>
    <cellStyle name="Comma 8 2 5 4" xfId="304"/>
    <cellStyle name="Comma 8 2 6" xfId="305"/>
    <cellStyle name="Comma 8 2 6 2" xfId="306"/>
    <cellStyle name="Comma 8 2 6 2 2" xfId="307"/>
    <cellStyle name="Comma 8 2 6 2 3" xfId="308"/>
    <cellStyle name="Comma 8 2 6 2 3 2" xfId="309"/>
    <cellStyle name="Comma 8 2 6 3" xfId="310"/>
    <cellStyle name="Comma 8 2 7" xfId="311"/>
    <cellStyle name="Comma 8 2 7 2" xfId="312"/>
    <cellStyle name="Comma 8 2 7 3" xfId="313"/>
    <cellStyle name="Comma 8 2 7 3 2" xfId="314"/>
    <cellStyle name="Comma 8 2 8" xfId="315"/>
    <cellStyle name="Comma 8 2 9" xfId="316"/>
    <cellStyle name="Comma 8 2 9 2" xfId="317"/>
    <cellStyle name="Comma 8 3" xfId="318"/>
    <cellStyle name="Comma 8 4" xfId="319"/>
    <cellStyle name="Comma 8 5" xfId="320"/>
    <cellStyle name="Comma 8 5 2" xfId="321"/>
    <cellStyle name="Comma 8 6" xfId="322"/>
    <cellStyle name="Comma 8 6 2" xfId="323"/>
    <cellStyle name="Comma 9" xfId="324"/>
    <cellStyle name="Comma 9 2" xfId="325"/>
    <cellStyle name="Comma 9 2 2" xfId="326"/>
    <cellStyle name="Comma 9 2 3" xfId="327"/>
    <cellStyle name="Comma 9 2 3 2" xfId="328"/>
    <cellStyle name="Comma 9 2 3 3" xfId="329"/>
    <cellStyle name="Comma 9 2 3 4" xfId="330"/>
    <cellStyle name="Comma 9 2 4" xfId="331"/>
    <cellStyle name="Comma 9 2 4 2" xfId="332"/>
    <cellStyle name="Comma 9 2 4 2 2" xfId="333"/>
    <cellStyle name="Comma 9 2 4 2 3" xfId="334"/>
    <cellStyle name="Comma 9 2 4 2 3 2" xfId="335"/>
    <cellStyle name="Comma 9 2 4 3" xfId="336"/>
    <cellStyle name="Comma 9 2 5" xfId="337"/>
    <cellStyle name="Comma 9 2 5 2" xfId="338"/>
    <cellStyle name="Comma 9 2 5 3" xfId="339"/>
    <cellStyle name="Comma 9 2 5 3 2" xfId="340"/>
    <cellStyle name="Comma 9 2 6" xfId="341"/>
    <cellStyle name="Comma 9 2 7" xfId="342"/>
    <cellStyle name="Comma 9 2 7 2" xfId="343"/>
    <cellStyle name="Comma 9 3" xfId="344"/>
    <cellStyle name="Comma 9 4" xfId="345"/>
    <cellStyle name="Comma 9 5" xfId="346"/>
    <cellStyle name="Comma 9 6" xfId="347"/>
    <cellStyle name="Comma 9 6 10" xfId="348"/>
    <cellStyle name="Comma 9 6 11" xfId="349"/>
    <cellStyle name="Comma 9 6 11 2" xfId="350"/>
    <cellStyle name="Comma 9 6 11 2 2" xfId="351"/>
    <cellStyle name="Comma 9 6 11 2 3" xfId="352"/>
    <cellStyle name="Comma 9 6 11 2 3 2" xfId="353"/>
    <cellStyle name="Comma 9 6 2" xfId="354"/>
    <cellStyle name="Comma 9 6 3" xfId="355"/>
    <cellStyle name="Comma 9 6 4" xfId="356"/>
    <cellStyle name="Comma 9 6 5" xfId="357"/>
    <cellStyle name="Comma 9 6 5 2" xfId="358"/>
    <cellStyle name="Comma 9 6 5 2 2" xfId="359"/>
    <cellStyle name="Comma 9 6 5 2 3" xfId="360"/>
    <cellStyle name="Comma 9 6 6" xfId="361"/>
    <cellStyle name="Comma 9 6 7" xfId="362"/>
    <cellStyle name="Comma 9 6 8" xfId="363"/>
    <cellStyle name="Comma 9 6 9" xfId="364"/>
    <cellStyle name="Comma 9 6 9 2" xfId="365"/>
    <cellStyle name="Comma 9 6 9 2 2" xfId="366"/>
    <cellStyle name="Comma 9 6 9 2 3" xfId="367"/>
    <cellStyle name="Comma 9 6 9 2 3 2" xfId="368"/>
    <cellStyle name="Currency" xfId="369"/>
    <cellStyle name="Currency [0]" xfId="370"/>
    <cellStyle name="Currency 2" xfId="371"/>
    <cellStyle name="Currency 3" xfId="372"/>
    <cellStyle name="Currency 4" xfId="373"/>
    <cellStyle name="Currency 4 2" xfId="374"/>
    <cellStyle name="Currency 4 3" xfId="375"/>
    <cellStyle name="Currency 4 3 2" xfId="376"/>
    <cellStyle name="Currency 5" xfId="377"/>
    <cellStyle name="Currency 5 2" xfId="378"/>
    <cellStyle name="Currency 5 3" xfId="379"/>
    <cellStyle name="Currency 5 3 2" xfId="380"/>
    <cellStyle name="Currency 6" xfId="381"/>
    <cellStyle name="Currency 7" xfId="382"/>
    <cellStyle name="Currency 7 2" xfId="383"/>
    <cellStyle name="Explanatory Text" xfId="384"/>
    <cellStyle name="Good" xfId="385"/>
    <cellStyle name="Heading 1" xfId="386"/>
    <cellStyle name="Heading 2" xfId="387"/>
    <cellStyle name="Heading 3" xfId="388"/>
    <cellStyle name="Heading 4" xfId="389"/>
    <cellStyle name="Input" xfId="390"/>
    <cellStyle name="Linked Cell" xfId="391"/>
    <cellStyle name="Neutral" xfId="392"/>
    <cellStyle name="Normal 10" xfId="393"/>
    <cellStyle name="Normal 11" xfId="394"/>
    <cellStyle name="Normal 12" xfId="395"/>
    <cellStyle name="Normal 13" xfId="396"/>
    <cellStyle name="Normal 14" xfId="397"/>
    <cellStyle name="Normal 2" xfId="398"/>
    <cellStyle name="Normal 2 2" xfId="399"/>
    <cellStyle name="Normal 2 2 2" xfId="400"/>
    <cellStyle name="Normal 2 2 3" xfId="401"/>
    <cellStyle name="Normal 2 2 4" xfId="402"/>
    <cellStyle name="Normal 2 2 4 2" xfId="403"/>
    <cellStyle name="Normal 2 2 4 2 2" xfId="404"/>
    <cellStyle name="Normal 2 2 4 3" xfId="405"/>
    <cellStyle name="Normal 2 2 4 4" xfId="406"/>
    <cellStyle name="Normal 2 2 4 5" xfId="407"/>
    <cellStyle name="Normal 2 2 4 5 2" xfId="408"/>
    <cellStyle name="Normal 2 2 5" xfId="409"/>
    <cellStyle name="Normal 2 3" xfId="410"/>
    <cellStyle name="Normal 2 4" xfId="411"/>
    <cellStyle name="Normal 3" xfId="412"/>
    <cellStyle name="Normal 3 2" xfId="413"/>
    <cellStyle name="Normal 3 3" xfId="414"/>
    <cellStyle name="Normal 3 4" xfId="415"/>
    <cellStyle name="Normal 4" xfId="416"/>
    <cellStyle name="Normal 4 2" xfId="417"/>
    <cellStyle name="Normal 4 3" xfId="418"/>
    <cellStyle name="Normal 4 3 2" xfId="419"/>
    <cellStyle name="Normal 4 3 3" xfId="420"/>
    <cellStyle name="Normal 5" xfId="421"/>
    <cellStyle name="Normal 5 2" xfId="422"/>
    <cellStyle name="Normal 5 2 2" xfId="423"/>
    <cellStyle name="Normal 5 2 3" xfId="424"/>
    <cellStyle name="Normal 5 2 3 2" xfId="425"/>
    <cellStyle name="Normal 5 3" xfId="426"/>
    <cellStyle name="Normal 5 4" xfId="427"/>
    <cellStyle name="Normal 6" xfId="428"/>
    <cellStyle name="Normal 6 2" xfId="429"/>
    <cellStyle name="Normal 7" xfId="430"/>
    <cellStyle name="Normal 7 2" xfId="431"/>
    <cellStyle name="Normal 7 3" xfId="432"/>
    <cellStyle name="Normal 7 3 2" xfId="433"/>
    <cellStyle name="Normal 8" xfId="434"/>
    <cellStyle name="Normal 9" xfId="435"/>
    <cellStyle name="Normal 9 2" xfId="436"/>
    <cellStyle name="Note" xfId="437"/>
    <cellStyle name="Output" xfId="438"/>
    <cellStyle name="Percent" xfId="439"/>
    <cellStyle name="Percent 10" xfId="440"/>
    <cellStyle name="Percent 10 2" xfId="441"/>
    <cellStyle name="Percent 10 3" xfId="442"/>
    <cellStyle name="Percent 10 3 2" xfId="443"/>
    <cellStyle name="Percent 10 3 3" xfId="444"/>
    <cellStyle name="Percent 10 3 3 2" xfId="445"/>
    <cellStyle name="Percent 11" xfId="446"/>
    <cellStyle name="Percent 11 2" xfId="447"/>
    <cellStyle name="Percent 11 3" xfId="448"/>
    <cellStyle name="Percent 11 3 2" xfId="449"/>
    <cellStyle name="Percent 12" xfId="450"/>
    <cellStyle name="Percent 12 2" xfId="451"/>
    <cellStyle name="Percent 12 3" xfId="452"/>
    <cellStyle name="Percent 12 3 2" xfId="453"/>
    <cellStyle name="Percent 13" xfId="454"/>
    <cellStyle name="Percent 13 2" xfId="455"/>
    <cellStyle name="Percent 13 3" xfId="456"/>
    <cellStyle name="Percent 13 3 2" xfId="457"/>
    <cellStyle name="Percent 14" xfId="458"/>
    <cellStyle name="Percent 14 2" xfId="459"/>
    <cellStyle name="Percent 14 3" xfId="460"/>
    <cellStyle name="Percent 14 3 2" xfId="461"/>
    <cellStyle name="Percent 15" xfId="462"/>
    <cellStyle name="Percent 15 2" xfId="463"/>
    <cellStyle name="Percent 15 3" xfId="464"/>
    <cellStyle name="Percent 15 3 2" xfId="465"/>
    <cellStyle name="Percent 16" xfId="466"/>
    <cellStyle name="Percent 16 2" xfId="467"/>
    <cellStyle name="Percent 16 3" xfId="468"/>
    <cellStyle name="Percent 16 3 2" xfId="469"/>
    <cellStyle name="Percent 17" xfId="470"/>
    <cellStyle name="Percent 17 2" xfId="471"/>
    <cellStyle name="Percent 17 3" xfId="472"/>
    <cellStyle name="Percent 17 3 2" xfId="473"/>
    <cellStyle name="Percent 18" xfId="474"/>
    <cellStyle name="Percent 18 2" xfId="475"/>
    <cellStyle name="Percent 18 3" xfId="476"/>
    <cellStyle name="Percent 18 3 2" xfId="477"/>
    <cellStyle name="Percent 19" xfId="478"/>
    <cellStyle name="Percent 19 2" xfId="479"/>
    <cellStyle name="Percent 19 3" xfId="480"/>
    <cellStyle name="Percent 19 3 2" xfId="481"/>
    <cellStyle name="Percent 2" xfId="482"/>
    <cellStyle name="Percent 2 2" xfId="483"/>
    <cellStyle name="Percent 2 2 2" xfId="484"/>
    <cellStyle name="Percent 2 2 2 2" xfId="485"/>
    <cellStyle name="Percent 2 2 2 3" xfId="486"/>
    <cellStyle name="Percent 2 2 2 3 2" xfId="487"/>
    <cellStyle name="Percent 2 2 2 3 3" xfId="488"/>
    <cellStyle name="Percent 2 2 2 3 3 2" xfId="489"/>
    <cellStyle name="Percent 2 2 2 3 3 3" xfId="490"/>
    <cellStyle name="Percent 2 2 2 3 3 4" xfId="491"/>
    <cellStyle name="Percent 2 2 2 3 4" xfId="492"/>
    <cellStyle name="Percent 2 2 2 3 4 2" xfId="493"/>
    <cellStyle name="Percent 2 2 2 3 4 2 2" xfId="494"/>
    <cellStyle name="Percent 2 2 2 3 4 2 3" xfId="495"/>
    <cellStyle name="Percent 2 2 2 3 4 2 3 2" xfId="496"/>
    <cellStyle name="Percent 2 2 2 3 4 3" xfId="497"/>
    <cellStyle name="Percent 2 2 2 3 5" xfId="498"/>
    <cellStyle name="Percent 2 2 2 3 5 2" xfId="499"/>
    <cellStyle name="Percent 2 2 2 3 5 3" xfId="500"/>
    <cellStyle name="Percent 2 2 2 3 5 3 2" xfId="501"/>
    <cellStyle name="Percent 2 2 2 3 6" xfId="502"/>
    <cellStyle name="Percent 2 2 2 3 7" xfId="503"/>
    <cellStyle name="Percent 2 2 2 3 7 2" xfId="504"/>
    <cellStyle name="Percent 2 2 2 4" xfId="505"/>
    <cellStyle name="Percent 2 2 2 4 2" xfId="506"/>
    <cellStyle name="Percent 2 2 2 4 2 2" xfId="507"/>
    <cellStyle name="Percent 2 2 2 4 2 3" xfId="508"/>
    <cellStyle name="Percent 2 2 2 4 2 3 2" xfId="509"/>
    <cellStyle name="Percent 2 2 2 4 3" xfId="510"/>
    <cellStyle name="Percent 2 2 2 5" xfId="511"/>
    <cellStyle name="Percent 2 2 2 5 2" xfId="512"/>
    <cellStyle name="Percent 2 2 2 5 3" xfId="513"/>
    <cellStyle name="Percent 2 2 2 5 3 2" xfId="514"/>
    <cellStyle name="Percent 2 2 2 6" xfId="515"/>
    <cellStyle name="Percent 2 2 2 6 2" xfId="516"/>
    <cellStyle name="Percent 2 2 3" xfId="517"/>
    <cellStyle name="Percent 2 2 3 2" xfId="518"/>
    <cellStyle name="Percent 2 2 3 3" xfId="519"/>
    <cellStyle name="Percent 2 2 3 4" xfId="520"/>
    <cellStyle name="Percent 2 3" xfId="521"/>
    <cellStyle name="Percent 2 4" xfId="522"/>
    <cellStyle name="Percent 2 4 10" xfId="523"/>
    <cellStyle name="Percent 2 4 11" xfId="524"/>
    <cellStyle name="Percent 2 4 11 2" xfId="525"/>
    <cellStyle name="Percent 2 4 11 2 2" xfId="526"/>
    <cellStyle name="Percent 2 4 11 2 3" xfId="527"/>
    <cellStyle name="Percent 2 4 11 2 3 2" xfId="528"/>
    <cellStyle name="Percent 2 4 2" xfId="529"/>
    <cellStyle name="Percent 2 4 3" xfId="530"/>
    <cellStyle name="Percent 2 4 4" xfId="531"/>
    <cellStyle name="Percent 2 4 5" xfId="532"/>
    <cellStyle name="Percent 2 4 5 2" xfId="533"/>
    <cellStyle name="Percent 2 4 5 2 2" xfId="534"/>
    <cellStyle name="Percent 2 4 5 2 3" xfId="535"/>
    <cellStyle name="Percent 2 4 6" xfId="536"/>
    <cellStyle name="Percent 2 4 7" xfId="537"/>
    <cellStyle name="Percent 2 4 8" xfId="538"/>
    <cellStyle name="Percent 2 4 9" xfId="539"/>
    <cellStyle name="Percent 2 4 9 2" xfId="540"/>
    <cellStyle name="Percent 2 4 9 2 2" xfId="541"/>
    <cellStyle name="Percent 2 4 9 2 3" xfId="542"/>
    <cellStyle name="Percent 2 4 9 2 3 2" xfId="543"/>
    <cellStyle name="Percent 2 5" xfId="544"/>
    <cellStyle name="Percent 20" xfId="545"/>
    <cellStyle name="Percent 20 2" xfId="546"/>
    <cellStyle name="Percent 20 3" xfId="547"/>
    <cellStyle name="Percent 20 3 2" xfId="548"/>
    <cellStyle name="Percent 21" xfId="549"/>
    <cellStyle name="Percent 21 2" xfId="550"/>
    <cellStyle name="Percent 21 3" xfId="551"/>
    <cellStyle name="Percent 21 3 2" xfId="552"/>
    <cellStyle name="Percent 22" xfId="553"/>
    <cellStyle name="Percent 22 2" xfId="554"/>
    <cellStyle name="Percent 23" xfId="555"/>
    <cellStyle name="Percent 23 2" xfId="556"/>
    <cellStyle name="Percent 24" xfId="557"/>
    <cellStyle name="Percent 25" xfId="558"/>
    <cellStyle name="Percent 25 2" xfId="559"/>
    <cellStyle name="Percent 25 3" xfId="560"/>
    <cellStyle name="Percent 25 3 2" xfId="561"/>
    <cellStyle name="Percent 26" xfId="562"/>
    <cellStyle name="Percent 27" xfId="563"/>
    <cellStyle name="Percent 27 2" xfId="564"/>
    <cellStyle name="Percent 3" xfId="565"/>
    <cellStyle name="Percent 3 2" xfId="566"/>
    <cellStyle name="Percent 3 2 2" xfId="567"/>
    <cellStyle name="Percent 3 2 3" xfId="568"/>
    <cellStyle name="Percent 3 2 3 2" xfId="569"/>
    <cellStyle name="Percent 3 2 3 3" xfId="570"/>
    <cellStyle name="Percent 3 2 3 4" xfId="571"/>
    <cellStyle name="Percent 3 2 4" xfId="572"/>
    <cellStyle name="Percent 3 2 4 2" xfId="573"/>
    <cellStyle name="Percent 3 2 4 2 2" xfId="574"/>
    <cellStyle name="Percent 3 2 4 2 3" xfId="575"/>
    <cellStyle name="Percent 3 2 4 2 3 2" xfId="576"/>
    <cellStyle name="Percent 3 2 4 3" xfId="577"/>
    <cellStyle name="Percent 3 2 5" xfId="578"/>
    <cellStyle name="Percent 3 2 5 2" xfId="579"/>
    <cellStyle name="Percent 3 2 5 3" xfId="580"/>
    <cellStyle name="Percent 3 2 5 3 2" xfId="581"/>
    <cellStyle name="Percent 3 2 6" xfId="582"/>
    <cellStyle name="Percent 3 2 7" xfId="583"/>
    <cellStyle name="Percent 3 2 7 2" xfId="584"/>
    <cellStyle name="Percent 3 3" xfId="585"/>
    <cellStyle name="Percent 3 4" xfId="586"/>
    <cellStyle name="Percent 3 5" xfId="587"/>
    <cellStyle name="Percent 3 5 2" xfId="588"/>
    <cellStyle name="Percent 3 5 3" xfId="589"/>
    <cellStyle name="Percent 3 5 4" xfId="590"/>
    <cellStyle name="Percent 4" xfId="591"/>
    <cellStyle name="Percent 4 2" xfId="592"/>
    <cellStyle name="Percent 4 3" xfId="593"/>
    <cellStyle name="Percent 4 3 2" xfId="594"/>
    <cellStyle name="Percent 4 3 3" xfId="595"/>
    <cellStyle name="Percent 4 3 4" xfId="596"/>
    <cellStyle name="Percent 4 4" xfId="597"/>
    <cellStyle name="Percent 4 4 2" xfId="598"/>
    <cellStyle name="Percent 4 4 2 2" xfId="599"/>
    <cellStyle name="Percent 4 4 2 3" xfId="600"/>
    <cellStyle name="Percent 4 4 2 3 2" xfId="601"/>
    <cellStyle name="Percent 4 4 3" xfId="602"/>
    <cellStyle name="Percent 4 5" xfId="603"/>
    <cellStyle name="Percent 4 5 2" xfId="604"/>
    <cellStyle name="Percent 4 5 3" xfId="605"/>
    <cellStyle name="Percent 4 5 3 2" xfId="606"/>
    <cellStyle name="Percent 4 6" xfId="607"/>
    <cellStyle name="Percent 4 7" xfId="608"/>
    <cellStyle name="Percent 4 7 2" xfId="609"/>
    <cellStyle name="Percent 5" xfId="610"/>
    <cellStyle name="Percent 5 2" xfId="611"/>
    <cellStyle name="Percent 5 3" xfId="612"/>
    <cellStyle name="Percent 5 3 2" xfId="613"/>
    <cellStyle name="Percent 5 3 3" xfId="614"/>
    <cellStyle name="Percent 5 4" xfId="615"/>
    <cellStyle name="Percent 5 4 2" xfId="616"/>
    <cellStyle name="Percent 5 4 3" xfId="617"/>
    <cellStyle name="Percent 5 4 4" xfId="618"/>
    <cellStyle name="Percent 5 5" xfId="619"/>
    <cellStyle name="Percent 5 5 2" xfId="620"/>
    <cellStyle name="Percent 5 5 2 2" xfId="621"/>
    <cellStyle name="Percent 5 5 2 3" xfId="622"/>
    <cellStyle name="Percent 5 5 2 3 2" xfId="623"/>
    <cellStyle name="Percent 5 5 3" xfId="624"/>
    <cellStyle name="Percent 5 6" xfId="625"/>
    <cellStyle name="Percent 5 6 2" xfId="626"/>
    <cellStyle name="Percent 5 6 3" xfId="627"/>
    <cellStyle name="Percent 5 6 3 2" xfId="628"/>
    <cellStyle name="Percent 5 7" xfId="629"/>
    <cellStyle name="Percent 5 8" xfId="630"/>
    <cellStyle name="Percent 5 8 2" xfId="631"/>
    <cellStyle name="Percent 5 9" xfId="632"/>
    <cellStyle name="Percent 5 9 2" xfId="633"/>
    <cellStyle name="Percent 5 9 3" xfId="634"/>
    <cellStyle name="Percent 5 9 3 2" xfId="635"/>
    <cellStyle name="Percent 6" xfId="636"/>
    <cellStyle name="Percent 6 10" xfId="637"/>
    <cellStyle name="Percent 6 11" xfId="638"/>
    <cellStyle name="Percent 6 11 2" xfId="639"/>
    <cellStyle name="Percent 6 11 2 2" xfId="640"/>
    <cellStyle name="Percent 6 11 2 3" xfId="641"/>
    <cellStyle name="Percent 6 11 2 3 2" xfId="642"/>
    <cellStyle name="Percent 6 12" xfId="643"/>
    <cellStyle name="Percent 6 13" xfId="644"/>
    <cellStyle name="Percent 6 13 2" xfId="645"/>
    <cellStyle name="Percent 6 13 2 2" xfId="646"/>
    <cellStyle name="Percent 6 13 2 3" xfId="647"/>
    <cellStyle name="Percent 6 13 2 3 2" xfId="648"/>
    <cellStyle name="Percent 6 14" xfId="649"/>
    <cellStyle name="Percent 6 14 2" xfId="650"/>
    <cellStyle name="Percent 6 15" xfId="651"/>
    <cellStyle name="Percent 6 16" xfId="652"/>
    <cellStyle name="Percent 6 16 2" xfId="653"/>
    <cellStyle name="Percent 6 2" xfId="654"/>
    <cellStyle name="Percent 6 3" xfId="655"/>
    <cellStyle name="Percent 6 4" xfId="656"/>
    <cellStyle name="Percent 6 5" xfId="657"/>
    <cellStyle name="Percent 6 6" xfId="658"/>
    <cellStyle name="Percent 6 7" xfId="659"/>
    <cellStyle name="Percent 6 7 2" xfId="660"/>
    <cellStyle name="Percent 6 7 2 2" xfId="661"/>
    <cellStyle name="Percent 6 7 2 3" xfId="662"/>
    <cellStyle name="Percent 6 8" xfId="663"/>
    <cellStyle name="Percent 6 9" xfId="664"/>
    <cellStyle name="Percent 7" xfId="665"/>
    <cellStyle name="Percent 7 10" xfId="666"/>
    <cellStyle name="Percent 7 11" xfId="667"/>
    <cellStyle name="Percent 7 11 2" xfId="668"/>
    <cellStyle name="Percent 7 11 2 2" xfId="669"/>
    <cellStyle name="Percent 7 11 2 3" xfId="670"/>
    <cellStyle name="Percent 7 11 2 3 2" xfId="671"/>
    <cellStyle name="Percent 7 12" xfId="672"/>
    <cellStyle name="Percent 7 12 2" xfId="673"/>
    <cellStyle name="Percent 7 13" xfId="674"/>
    <cellStyle name="Percent 7 14" xfId="675"/>
    <cellStyle name="Percent 7 14 2" xfId="676"/>
    <cellStyle name="Percent 7 2" xfId="677"/>
    <cellStyle name="Percent 7 3" xfId="678"/>
    <cellStyle name="Percent 7 4" xfId="679"/>
    <cellStyle name="Percent 7 5" xfId="680"/>
    <cellStyle name="Percent 7 5 2" xfId="681"/>
    <cellStyle name="Percent 7 5 2 2" xfId="682"/>
    <cellStyle name="Percent 7 5 2 3" xfId="683"/>
    <cellStyle name="Percent 7 5 2 4" xfId="684"/>
    <cellStyle name="Percent 7 6" xfId="685"/>
    <cellStyle name="Percent 7 7" xfId="686"/>
    <cellStyle name="Percent 7 8" xfId="687"/>
    <cellStyle name="Percent 7 9" xfId="688"/>
    <cellStyle name="Percent 7 9 2" xfId="689"/>
    <cellStyle name="Percent 7 9 2 2" xfId="690"/>
    <cellStyle name="Percent 7 9 2 3" xfId="691"/>
    <cellStyle name="Percent 7 9 2 3 2" xfId="692"/>
    <cellStyle name="Percent 8" xfId="693"/>
    <cellStyle name="Percent 8 2" xfId="694"/>
    <cellStyle name="Percent 8 3" xfId="695"/>
    <cellStyle name="Percent 8 4" xfId="696"/>
    <cellStyle name="Percent 8 5" xfId="697"/>
    <cellStyle name="Percent 9" xfId="698"/>
    <cellStyle name="Percent 9 2" xfId="699"/>
    <cellStyle name="Percent 9 3" xfId="700"/>
    <cellStyle name="Percent 9 4" xfId="701"/>
    <cellStyle name="Percent 9 5" xfId="702"/>
    <cellStyle name="PSChar" xfId="703"/>
    <cellStyle name="PSChar 2" xfId="704"/>
    <cellStyle name="PSChar 2 2" xfId="705"/>
    <cellStyle name="PSChar 2 2 2" xfId="706"/>
    <cellStyle name="PSChar 3" xfId="707"/>
    <cellStyle name="PSChar 3 2" xfId="708"/>
    <cellStyle name="PSChar 4" xfId="709"/>
    <cellStyle name="PSChar 4 2" xfId="710"/>
    <cellStyle name="PSChar 5" xfId="711"/>
    <cellStyle name="PSChar 5 2" xfId="712"/>
    <cellStyle name="PSChar 5 3" xfId="713"/>
    <cellStyle name="PSChar 5 3 2" xfId="714"/>
    <cellStyle name="PSChar 6" xfId="715"/>
    <cellStyle name="PSChar 6 2" xfId="716"/>
    <cellStyle name="PSChar 7" xfId="717"/>
    <cellStyle name="PSChar 8" xfId="718"/>
    <cellStyle name="PSChar 9" xfId="719"/>
    <cellStyle name="PSDate" xfId="720"/>
    <cellStyle name="PSDate 2" xfId="721"/>
    <cellStyle name="PSDate 2 2" xfId="722"/>
    <cellStyle name="PSDate 2 2 2" xfId="723"/>
    <cellStyle name="PSDate 3" xfId="724"/>
    <cellStyle name="PSDate 3 2" xfId="725"/>
    <cellStyle name="PSDate 4" xfId="726"/>
    <cellStyle name="PSDate 4 2" xfId="727"/>
    <cellStyle name="PSDate 5" xfId="728"/>
    <cellStyle name="PSDate 5 2" xfId="729"/>
    <cellStyle name="PSDate 5 3" xfId="730"/>
    <cellStyle name="PSDate 5 3 2" xfId="731"/>
    <cellStyle name="PSDate 6" xfId="732"/>
    <cellStyle name="PSDate 6 2" xfId="733"/>
    <cellStyle name="PSDate 7" xfId="734"/>
    <cellStyle name="PSDate 8" xfId="735"/>
    <cellStyle name="PSDec" xfId="736"/>
    <cellStyle name="PSDec 2" xfId="737"/>
    <cellStyle name="PSDec 2 2" xfId="738"/>
    <cellStyle name="PSDec 2 2 2" xfId="739"/>
    <cellStyle name="PSDec 3" xfId="740"/>
    <cellStyle name="PSDec 3 2" xfId="741"/>
    <cellStyle name="PSDec 4" xfId="742"/>
    <cellStyle name="PSDec 4 2" xfId="743"/>
    <cellStyle name="PSDec 5" xfId="744"/>
    <cellStyle name="PSDec 5 2" xfId="745"/>
    <cellStyle name="PSDec 5 3" xfId="746"/>
    <cellStyle name="PSDec 5 3 2" xfId="747"/>
    <cellStyle name="PSDec 6" xfId="748"/>
    <cellStyle name="PSDec 6 2" xfId="749"/>
    <cellStyle name="PSDec 7" xfId="750"/>
    <cellStyle name="PSDec 8" xfId="751"/>
    <cellStyle name="PSDec 9" xfId="752"/>
    <cellStyle name="PSHeading" xfId="753"/>
    <cellStyle name="PSHeading 2" xfId="754"/>
    <cellStyle name="PSHeading 2 2" xfId="755"/>
    <cellStyle name="PSHeading 2 2 2" xfId="756"/>
    <cellStyle name="PSHeading 2 2 3" xfId="757"/>
    <cellStyle name="PSHeading 3" xfId="758"/>
    <cellStyle name="PSHeading 3 2" xfId="759"/>
    <cellStyle name="PSHeading 3 3" xfId="760"/>
    <cellStyle name="PSHeading 3 3 2" xfId="761"/>
    <cellStyle name="PSHeading 4" xfId="762"/>
    <cellStyle name="PSHeading 5" xfId="763"/>
    <cellStyle name="PSInt" xfId="764"/>
    <cellStyle name="PSInt 2" xfId="765"/>
    <cellStyle name="PSInt 2 2" xfId="766"/>
    <cellStyle name="PSInt 2 2 2" xfId="767"/>
    <cellStyle name="PSInt 3" xfId="768"/>
    <cellStyle name="PSInt 3 2" xfId="769"/>
    <cellStyle name="PSInt 4" xfId="770"/>
    <cellStyle name="PSInt 4 2" xfId="771"/>
    <cellStyle name="PSInt 5" xfId="772"/>
    <cellStyle name="PSInt 5 2" xfId="773"/>
    <cellStyle name="PSInt 5 3" xfId="774"/>
    <cellStyle name="PSInt 5 3 2" xfId="775"/>
    <cellStyle name="PSInt 6" xfId="776"/>
    <cellStyle name="PSInt 6 2" xfId="777"/>
    <cellStyle name="PSInt 7" xfId="778"/>
    <cellStyle name="PSInt 8" xfId="779"/>
    <cellStyle name="PSInt 9" xfId="780"/>
    <cellStyle name="PSSpacer" xfId="781"/>
    <cellStyle name="PSSpacer 2" xfId="782"/>
    <cellStyle name="PSSpacer 2 2" xfId="783"/>
    <cellStyle name="PSSpacer 3" xfId="784"/>
    <cellStyle name="PSSpacer 3 2" xfId="785"/>
    <cellStyle name="PSSpacer 4" xfId="786"/>
    <cellStyle name="PSSpacer 4 2" xfId="787"/>
    <cellStyle name="PSSpacer 5" xfId="788"/>
    <cellStyle name="PSSpacer 5 2" xfId="789"/>
    <cellStyle name="PSSpacer 5 3" xfId="790"/>
    <cellStyle name="PSSpacer 5 3 2" xfId="791"/>
    <cellStyle name="PSSpacer 6" xfId="792"/>
    <cellStyle name="PSSpacer 6 2" xfId="793"/>
    <cellStyle name="PSSpacer 7" xfId="794"/>
    <cellStyle name="PSSpacer 8" xfId="795"/>
    <cellStyle name="Title" xfId="796"/>
    <cellStyle name="Total" xfId="797"/>
    <cellStyle name="Warning Text" xfId="7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Internal\Regulatory%20Services\Amy%20Elliott\FAC\FAC%202015\July%202015-Revised%20%20FAC%20Per%20Case%20No%202009-004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Internal\Regulatory%20Services\Amy%20Elliott\FAC\FAC%202015\July%202015%20%20FAC%20Per%20Case%20No%202009-0045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Internal\Regulatory%20Services\2014%20Compliance%20Plan\Workpapers\Mitchell%20Environmental%20Expenses,%201-1-14%20--%209-3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Internal\Regulatory%20Services\Amy%20Elliott\ATR%20&amp;%20PPA\ATR%20Monthly%20Filings\ATR-filed%20in%20December%20for%20January%20bill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e Loss Input Sheet"/>
      <sheetName val="SS Tariff"/>
      <sheetName val="Input"/>
      <sheetName val="Summary"/>
      <sheetName val="FAC-Page 1"/>
      <sheetName val="FAC-Page 2"/>
      <sheetName val="FAC-Page 3"/>
      <sheetName val="FAC-Page 4"/>
      <sheetName val="FAC-Page 5"/>
      <sheetName val="Sys Sales - Page 1 of 2"/>
      <sheetName val="Sys Sales - Page 2 of 2"/>
    </sheetNames>
    <sheetDataSet>
      <sheetData sheetId="2">
        <row r="6">
          <cell r="D6" t="str">
            <v>Director, Regulatory Services</v>
          </cell>
        </row>
        <row r="32">
          <cell r="D32">
            <v>6132574</v>
          </cell>
        </row>
        <row r="36">
          <cell r="D36">
            <v>4543952</v>
          </cell>
        </row>
        <row r="41">
          <cell r="D41">
            <v>-234859</v>
          </cell>
        </row>
        <row r="43">
          <cell r="D43">
            <v>1307472</v>
          </cell>
        </row>
      </sheetData>
      <sheetData sheetId="3">
        <row r="6">
          <cell r="E6" t="str">
            <v>May 2015</v>
          </cell>
        </row>
        <row r="19">
          <cell r="E19" t="str">
            <v>July 2015</v>
          </cell>
        </row>
        <row r="30">
          <cell r="E30">
            <v>42181</v>
          </cell>
        </row>
      </sheetData>
      <sheetData sheetId="6">
        <row r="33">
          <cell r="I33">
            <v>492392000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e Loss Input Sheet"/>
      <sheetName val="SS Tariff"/>
      <sheetName val="Input"/>
      <sheetName val="Summary"/>
      <sheetName val="FAC-Page 1"/>
      <sheetName val="FAC-Page 2"/>
      <sheetName val="FAC-Page 3"/>
      <sheetName val="FAC-Page 4"/>
      <sheetName val="FAC-Page 5"/>
      <sheetName val="Sys Sales - Page 1 of 2"/>
      <sheetName val="Sys Sales - Page 2 of 2"/>
    </sheetNames>
    <sheetDataSet>
      <sheetData sheetId="2">
        <row r="6">
          <cell r="D6" t="str">
            <v>Director, Regulatory Services</v>
          </cell>
        </row>
        <row r="32">
          <cell r="D32">
            <v>6132574</v>
          </cell>
        </row>
        <row r="36">
          <cell r="D36">
            <v>4543952</v>
          </cell>
        </row>
        <row r="41">
          <cell r="D41">
            <v>-234859</v>
          </cell>
        </row>
        <row r="43">
          <cell r="D43">
            <v>1307472</v>
          </cell>
        </row>
      </sheetData>
      <sheetData sheetId="3">
        <row r="6">
          <cell r="E6" t="str">
            <v>May 2015</v>
          </cell>
        </row>
        <row r="19">
          <cell r="E19" t="str">
            <v>July 2015</v>
          </cell>
        </row>
        <row r="30">
          <cell r="E30">
            <v>42177</v>
          </cell>
        </row>
      </sheetData>
      <sheetData sheetId="6">
        <row r="33">
          <cell r="I33">
            <v>492392000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y VY"/>
      <sheetName val="FGD"/>
      <sheetName val="Non-FGD"/>
      <sheetName val="Depreciation"/>
      <sheetName val="February"/>
      <sheetName val="March"/>
      <sheetName val="April"/>
      <sheetName val="May"/>
      <sheetName val="June"/>
      <sheetName val="July"/>
      <sheetName val="August"/>
      <sheetName val="September"/>
      <sheetName val="October"/>
      <sheetName val="ADFIT"/>
      <sheetName val="S2"/>
      <sheetName val="AN"/>
      <sheetName val="NOx"/>
      <sheetName val="Cash Working Capital"/>
      <sheetName val="Property Tax"/>
      <sheetName val="Summary"/>
      <sheetName val="Precipitator O &amp; M"/>
    </sheetNames>
    <sheetDataSet>
      <sheetData sheetId="18">
        <row r="2">
          <cell r="B2">
            <v>0.021464</v>
          </cell>
        </row>
        <row r="4">
          <cell r="B4">
            <v>0.6</v>
          </cell>
        </row>
        <row r="6">
          <cell r="B6">
            <v>0.05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S Rev"/>
      <sheetName val="Fuel Rev"/>
      <sheetName val="Fuel + SS Rev (Test)"/>
      <sheetName val="Rev Calcs"/>
      <sheetName val="Input"/>
      <sheetName val="ATR-Page 1"/>
      <sheetName val="ATR-Page 2"/>
      <sheetName val="ATR-Page 3"/>
      <sheetName val="PPA"/>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C22" sqref="C22"/>
    </sheetView>
  </sheetViews>
  <sheetFormatPr defaultColWidth="9.140625" defaultRowHeight="12.75"/>
  <cols>
    <col min="1" max="1" width="17.8515625" style="0" customWidth="1"/>
    <col min="2" max="2" width="22.28125" style="0" customWidth="1"/>
    <col min="3" max="3" width="23.421875" style="0" customWidth="1"/>
    <col min="4" max="4" width="22.8515625" style="0" customWidth="1"/>
    <col min="5" max="5" width="21.7109375" style="0" customWidth="1"/>
  </cols>
  <sheetData>
    <row r="1" ht="12.75">
      <c r="A1" t="s">
        <v>26</v>
      </c>
    </row>
    <row r="3" spans="1:5" ht="80.25" customHeight="1">
      <c r="A3" s="113" t="s">
        <v>80</v>
      </c>
      <c r="B3" s="114" t="s">
        <v>88</v>
      </c>
      <c r="C3" s="114" t="s">
        <v>89</v>
      </c>
      <c r="D3" s="114" t="s">
        <v>90</v>
      </c>
      <c r="E3" s="114" t="s">
        <v>91</v>
      </c>
    </row>
    <row r="4" spans="1:5" ht="12.75">
      <c r="A4" s="115" t="s">
        <v>115</v>
      </c>
      <c r="B4" s="117">
        <v>-0.059182</v>
      </c>
      <c r="C4" s="117">
        <f>'Surcharge Calcs'!I2</f>
        <v>-0.04032129472466185</v>
      </c>
      <c r="D4" s="117">
        <v>-0.068596</v>
      </c>
      <c r="E4" s="117">
        <f>'Surcharge Calcs'!I16</f>
        <v>-0.06689794840827429</v>
      </c>
    </row>
    <row r="5" spans="1:5" ht="12.75">
      <c r="A5" s="115" t="s">
        <v>116</v>
      </c>
      <c r="B5" s="117">
        <v>0.121758</v>
      </c>
      <c r="C5" s="117">
        <f>'Surcharge Calcs'!I3</f>
        <v>0.09065548850181113</v>
      </c>
      <c r="D5" s="117">
        <v>0.171539</v>
      </c>
      <c r="E5" s="117">
        <f>'Surcharge Calcs'!I17</f>
        <v>0.14881896225645144</v>
      </c>
    </row>
    <row r="6" spans="1:5" ht="12.75">
      <c r="A6" s="115" t="s">
        <v>117</v>
      </c>
      <c r="B6" s="117">
        <v>0.097656</v>
      </c>
      <c r="C6" s="117">
        <f>'Surcharge Calcs'!I4</f>
        <v>0.09673210109702941</v>
      </c>
      <c r="D6" s="117">
        <v>0.119583</v>
      </c>
      <c r="E6" s="117">
        <f>'Surcharge Calcs'!I18</f>
        <v>0.13292496467188092</v>
      </c>
    </row>
    <row r="7" spans="1:5" ht="12.75">
      <c r="A7" s="112" t="s">
        <v>93</v>
      </c>
      <c r="B7" s="117">
        <v>0.095035</v>
      </c>
      <c r="C7" s="117">
        <f>'Surcharge Calcs'!I5</f>
        <v>0.06758094864876057</v>
      </c>
      <c r="D7" s="117">
        <v>0.161518</v>
      </c>
      <c r="E7" s="117">
        <f>'Surcharge Calcs'!I19</f>
        <v>0.13896834174110534</v>
      </c>
    </row>
    <row r="8" spans="1:5" ht="12.75">
      <c r="A8" s="112" t="s">
        <v>94</v>
      </c>
      <c r="B8" s="117">
        <v>0.08907</v>
      </c>
      <c r="C8" s="117">
        <f>'Surcharge Calcs'!I6</f>
        <v>0.07630117808503274</v>
      </c>
      <c r="D8" s="117">
        <v>0.091666</v>
      </c>
      <c r="E8" s="117">
        <f>'Surcharge Calcs'!I20</f>
        <v>0.13715046513066886</v>
      </c>
    </row>
    <row r="9" spans="1:5" ht="12.75">
      <c r="A9" s="112" t="s">
        <v>95</v>
      </c>
      <c r="B9" s="117">
        <v>0.161907</v>
      </c>
      <c r="C9" s="117">
        <f>'Surcharge Calcs'!I7</f>
        <v>0.09931840911358275</v>
      </c>
      <c r="D9" s="117">
        <v>0.182986</v>
      </c>
      <c r="E9" s="117">
        <f>'Surcharge Calcs'!I21</f>
        <v>0.1609761920043689</v>
      </c>
    </row>
    <row r="10" ht="12.75">
      <c r="C10" s="134"/>
    </row>
    <row r="11" ht="12.75">
      <c r="C11" s="134"/>
    </row>
    <row r="12" ht="12.75">
      <c r="C12" s="134"/>
    </row>
    <row r="13" spans="1:5" ht="30.75" customHeight="1">
      <c r="A13" s="158" t="s">
        <v>121</v>
      </c>
      <c r="B13" s="158"/>
      <c r="C13" s="158"/>
      <c r="D13" s="158"/>
      <c r="E13" s="158"/>
    </row>
    <row r="14" spans="1:5" ht="12.75">
      <c r="A14" s="158"/>
      <c r="B14" s="158"/>
      <c r="C14" s="158"/>
      <c r="D14" s="158"/>
      <c r="E14" s="158"/>
    </row>
    <row r="17" spans="1:10" ht="12.75" customHeight="1">
      <c r="A17" s="136" t="s">
        <v>119</v>
      </c>
      <c r="B17" s="136"/>
      <c r="C17" s="136"/>
      <c r="D17" s="136"/>
      <c r="E17" s="136"/>
      <c r="F17" s="157"/>
      <c r="G17" s="157"/>
      <c r="H17" s="157"/>
      <c r="I17" s="157"/>
      <c r="J17" s="157"/>
    </row>
    <row r="18" spans="1:10" ht="12.75">
      <c r="A18" s="136"/>
      <c r="B18" s="136"/>
      <c r="C18" s="136"/>
      <c r="D18" s="136"/>
      <c r="E18" s="136"/>
      <c r="F18" s="157"/>
      <c r="G18" s="157"/>
      <c r="H18" s="157"/>
      <c r="I18" s="157"/>
      <c r="J18" s="157"/>
    </row>
    <row r="19" spans="1:10" ht="12.75">
      <c r="A19" s="157"/>
      <c r="B19" s="157"/>
      <c r="C19" s="157"/>
      <c r="D19" s="157"/>
      <c r="E19" s="157"/>
      <c r="F19" s="157"/>
      <c r="G19" s="157"/>
      <c r="H19" s="157"/>
      <c r="I19" s="157"/>
      <c r="J19" s="157"/>
    </row>
  </sheetData>
  <sheetProtection/>
  <mergeCells count="2">
    <mergeCell ref="A17:E18"/>
    <mergeCell ref="A13:E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31"/>
  <sheetViews>
    <sheetView zoomScalePageLayoutView="0" workbookViewId="0" topLeftCell="A16">
      <selection activeCell="F10" sqref="F10"/>
    </sheetView>
  </sheetViews>
  <sheetFormatPr defaultColWidth="9.140625" defaultRowHeight="12.75"/>
  <cols>
    <col min="1" max="1" width="15.28125" style="0" customWidth="1"/>
    <col min="2" max="2" width="23.421875" style="0" customWidth="1"/>
    <col min="3" max="3" width="17.140625" style="0" customWidth="1"/>
    <col min="4" max="4" width="15.57421875" style="0" customWidth="1"/>
    <col min="5" max="8" width="17.28125" style="0" customWidth="1"/>
    <col min="9" max="9" width="16.7109375" style="0" customWidth="1"/>
    <col min="10" max="10" width="18.421875" style="0" customWidth="1"/>
    <col min="11" max="11" width="18.8515625" style="0" customWidth="1"/>
    <col min="12" max="12" width="19.28125" style="0" customWidth="1"/>
  </cols>
  <sheetData>
    <row r="1" spans="1:12" s="61" customFormat="1" ht="84" customHeight="1">
      <c r="A1" s="113" t="s">
        <v>79</v>
      </c>
      <c r="B1" s="113" t="s">
        <v>80</v>
      </c>
      <c r="C1" s="114" t="s">
        <v>127</v>
      </c>
      <c r="D1" s="114" t="s">
        <v>86</v>
      </c>
      <c r="E1" s="114" t="s">
        <v>87</v>
      </c>
      <c r="F1" s="114" t="s">
        <v>129</v>
      </c>
      <c r="G1" s="159" t="s">
        <v>126</v>
      </c>
      <c r="H1" s="114" t="s">
        <v>85</v>
      </c>
      <c r="I1" s="114" t="s">
        <v>113</v>
      </c>
      <c r="J1" s="114" t="s">
        <v>130</v>
      </c>
      <c r="K1" s="114" t="s">
        <v>131</v>
      </c>
      <c r="L1" s="159" t="s">
        <v>122</v>
      </c>
    </row>
    <row r="2" spans="1:12" ht="12.75">
      <c r="A2" s="115" t="s">
        <v>115</v>
      </c>
      <c r="B2" s="115" t="s">
        <v>92</v>
      </c>
      <c r="C2" s="116">
        <v>-742200</v>
      </c>
      <c r="D2" s="116">
        <v>12541031</v>
      </c>
      <c r="E2" s="117">
        <f>ROUND(C2/D2,6)</f>
        <v>-0.059182</v>
      </c>
      <c r="F2" s="116">
        <f>E2*D4</f>
        <v>-886043.9640019999</v>
      </c>
      <c r="G2" s="160">
        <f>C2</f>
        <v>-742200</v>
      </c>
      <c r="H2" s="116">
        <f>AVERAGE('ES 3.32'!G3:G14)</f>
        <v>18407147.019166667</v>
      </c>
      <c r="I2" s="117">
        <f>G2/H2</f>
        <v>-0.04032129472466185</v>
      </c>
      <c r="J2" s="116">
        <f>I2*D4</f>
        <v>-603670.7075045169</v>
      </c>
      <c r="K2" s="116">
        <f>J2-F2</f>
        <v>282373.256497483</v>
      </c>
      <c r="L2" s="161" t="s">
        <v>26</v>
      </c>
    </row>
    <row r="3" spans="1:12" ht="12.75">
      <c r="A3" s="115" t="s">
        <v>116</v>
      </c>
      <c r="B3" s="118" t="s">
        <v>93</v>
      </c>
      <c r="C3" s="116">
        <v>1653858</v>
      </c>
      <c r="D3" s="116">
        <v>13583190</v>
      </c>
      <c r="E3" s="117">
        <f>ROUND(C3/D3,6)</f>
        <v>0.121758</v>
      </c>
      <c r="F3" s="116">
        <f>E3*D5</f>
        <v>2360427.253002</v>
      </c>
      <c r="G3" s="160">
        <f>C3</f>
        <v>1653858</v>
      </c>
      <c r="H3" s="116">
        <f>AVERAGE('ES 3.32'!G4:G15)</f>
        <v>18243330.076666664</v>
      </c>
      <c r="I3" s="117">
        <f>G3/H3</f>
        <v>0.09065548850181113</v>
      </c>
      <c r="J3" s="116">
        <f>I3*D5</f>
        <v>1757467.1536480924</v>
      </c>
      <c r="K3" s="116">
        <f>J3-F3</f>
        <v>-602960.0993539076</v>
      </c>
      <c r="L3" s="161" t="s">
        <v>26</v>
      </c>
    </row>
    <row r="4" spans="1:12" ht="12.75">
      <c r="A4" s="115" t="s">
        <v>117</v>
      </c>
      <c r="B4" s="118" t="s">
        <v>94</v>
      </c>
      <c r="C4" s="116">
        <v>1462054</v>
      </c>
      <c r="D4" s="116">
        <v>14971511</v>
      </c>
      <c r="E4" s="117">
        <f>ROUND(C4/D4,6)</f>
        <v>0.097656</v>
      </c>
      <c r="F4" s="116">
        <f>E4*D6</f>
        <v>1545258.6417840002</v>
      </c>
      <c r="G4" s="160">
        <f>C4+L4</f>
        <v>1744427.256497483</v>
      </c>
      <c r="H4" s="116">
        <f>AVERAGE('ES 3.32'!G5:G16)</f>
        <v>18033592.124166664</v>
      </c>
      <c r="I4" s="117">
        <f>G4/H4</f>
        <v>0.09673210109702941</v>
      </c>
      <c r="J4" s="116">
        <f>I4*D6</f>
        <v>1530639.3376557329</v>
      </c>
      <c r="K4" s="116">
        <f>J4-F4</f>
        <v>-14619.304128267337</v>
      </c>
      <c r="L4" s="161">
        <f>K2</f>
        <v>282373.256497483</v>
      </c>
    </row>
    <row r="5" spans="1:12" ht="12.75">
      <c r="A5" s="118" t="s">
        <v>93</v>
      </c>
      <c r="B5" s="118" t="s">
        <v>95</v>
      </c>
      <c r="C5" s="116">
        <v>1842368</v>
      </c>
      <c r="D5" s="116">
        <v>19386219</v>
      </c>
      <c r="E5" s="117">
        <f>ROUND(C5/D5,6)</f>
        <v>0.095035</v>
      </c>
      <c r="F5" s="116">
        <f>E5*D7</f>
        <v>1287667.7041749998</v>
      </c>
      <c r="G5" s="160">
        <f>C5+L5</f>
        <v>1239407.9006460924</v>
      </c>
      <c r="H5" s="116">
        <f>AVERAGE('ES 3.32'!G6:G17)</f>
        <v>18339604.954166666</v>
      </c>
      <c r="I5" s="117">
        <f>G5/H5</f>
        <v>0.06758094864876057</v>
      </c>
      <c r="J5" s="116">
        <f>I5*D7</f>
        <v>915681.6435262598</v>
      </c>
      <c r="K5" s="116">
        <f>J5-F5</f>
        <v>-371986.06064874004</v>
      </c>
      <c r="L5" s="161">
        <f>K3</f>
        <v>-602960.0993539076</v>
      </c>
    </row>
    <row r="6" spans="1:12" ht="12.75">
      <c r="A6" s="118" t="s">
        <v>94</v>
      </c>
      <c r="B6" s="115" t="s">
        <v>81</v>
      </c>
      <c r="C6" s="116">
        <v>1409406</v>
      </c>
      <c r="D6" s="116">
        <v>15823489</v>
      </c>
      <c r="E6" s="117">
        <f>ROUND(C6/D6,6)</f>
        <v>0.08907</v>
      </c>
      <c r="F6" s="116">
        <f>E6*D8</f>
        <v>1112718.8533752</v>
      </c>
      <c r="G6" s="160">
        <f>C6+L6</f>
        <v>1394786.6958717327</v>
      </c>
      <c r="H6" s="116">
        <f>AVERAGE('ES 3.32'!G7:G18)</f>
        <v>18280015.209166665</v>
      </c>
      <c r="I6" s="117">
        <f>G6/H6</f>
        <v>0.07630117808503274</v>
      </c>
      <c r="J6" s="116">
        <f>I6*D8</f>
        <v>953202.6427523809</v>
      </c>
      <c r="K6" s="116">
        <f>J6-F6</f>
        <v>-159516.21062281902</v>
      </c>
      <c r="L6" s="162">
        <f>K4</f>
        <v>-14619.304128267337</v>
      </c>
    </row>
    <row r="7" spans="1:12" ht="12.75">
      <c r="A7" s="118" t="s">
        <v>95</v>
      </c>
      <c r="B7" s="115" t="s">
        <v>82</v>
      </c>
      <c r="C7" s="116">
        <v>2193740</v>
      </c>
      <c r="D7" s="116">
        <v>13549405</v>
      </c>
      <c r="E7" s="117">
        <f>ROUND(C7/D7,6)</f>
        <v>0.161907</v>
      </c>
      <c r="F7" s="116">
        <f>E7*D9</f>
        <v>3005125.3884839998</v>
      </c>
      <c r="G7" s="160">
        <f>C7+L7</f>
        <v>1821753.93935126</v>
      </c>
      <c r="H7" s="116">
        <f>AVERAGE('ES 3.32'!G8:G19)</f>
        <v>18342560.615</v>
      </c>
      <c r="I7" s="117">
        <f>G7/H7</f>
        <v>0.09931840911358275</v>
      </c>
      <c r="J7" s="116">
        <f>I7*D9</f>
        <v>1843430.319696296</v>
      </c>
      <c r="K7" s="116">
        <f>J7-F7</f>
        <v>-1161695.0687877038</v>
      </c>
      <c r="L7" s="161">
        <f>K5</f>
        <v>-371986.06064874004</v>
      </c>
    </row>
    <row r="8" spans="1:12" ht="18" customHeight="1">
      <c r="A8" s="118" t="s">
        <v>81</v>
      </c>
      <c r="B8" s="115" t="s">
        <v>83</v>
      </c>
      <c r="D8" s="116">
        <v>12492633.36</v>
      </c>
      <c r="G8" s="163"/>
      <c r="L8" s="163"/>
    </row>
    <row r="9" spans="1:12" ht="18" customHeight="1">
      <c r="A9" s="118" t="s">
        <v>82</v>
      </c>
      <c r="B9" s="118" t="s">
        <v>84</v>
      </c>
      <c r="D9" s="116">
        <v>18560812</v>
      </c>
      <c r="G9" s="163"/>
      <c r="L9" s="163"/>
    </row>
    <row r="10" spans="1:12" ht="18" customHeight="1">
      <c r="A10" s="3"/>
      <c r="B10" s="165" t="s">
        <v>26</v>
      </c>
      <c r="F10" s="119"/>
      <c r="G10" s="163"/>
      <c r="J10" s="119"/>
      <c r="L10" s="163"/>
    </row>
    <row r="11" spans="7:12" ht="7.5" customHeight="1">
      <c r="G11" s="163"/>
      <c r="L11" s="163"/>
    </row>
    <row r="12" spans="7:12" ht="12.75">
      <c r="G12" s="163"/>
      <c r="L12" s="163"/>
    </row>
    <row r="13" spans="7:12" ht="12.75">
      <c r="G13" s="163"/>
      <c r="L13" s="163"/>
    </row>
    <row r="14" spans="7:12" ht="12.75">
      <c r="G14" s="163"/>
      <c r="L14" s="163"/>
    </row>
    <row r="15" spans="1:12" ht="78.75">
      <c r="A15" s="113" t="s">
        <v>79</v>
      </c>
      <c r="B15" s="113" t="s">
        <v>80</v>
      </c>
      <c r="C15" s="114" t="s">
        <v>128</v>
      </c>
      <c r="D15" s="114" t="s">
        <v>96</v>
      </c>
      <c r="E15" s="114" t="s">
        <v>97</v>
      </c>
      <c r="F15" s="114" t="s">
        <v>123</v>
      </c>
      <c r="G15" s="159" t="s">
        <v>126</v>
      </c>
      <c r="H15" s="114" t="s">
        <v>98</v>
      </c>
      <c r="I15" s="114" t="s">
        <v>114</v>
      </c>
      <c r="J15" s="114" t="s">
        <v>130</v>
      </c>
      <c r="K15" s="114" t="s">
        <v>120</v>
      </c>
      <c r="L15" s="159" t="s">
        <v>122</v>
      </c>
    </row>
    <row r="16" spans="1:12" ht="12.75">
      <c r="A16" s="115" t="s">
        <v>115</v>
      </c>
      <c r="B16" s="115" t="s">
        <v>92</v>
      </c>
      <c r="C16" s="116">
        <v>-1063639</v>
      </c>
      <c r="D16" s="116">
        <v>15505956</v>
      </c>
      <c r="E16" s="117">
        <f>ROUND(C16/D16,6)</f>
        <v>-0.068596</v>
      </c>
      <c r="F16" s="116">
        <f>E16*D18</f>
        <v>-1201890.820416</v>
      </c>
      <c r="G16" s="160">
        <f>C16</f>
        <v>-1063639</v>
      </c>
      <c r="H16" s="116">
        <f>AVERAGE('ES 3.32'!I30:I41)</f>
        <v>15899426.294939166</v>
      </c>
      <c r="I16" s="117">
        <f>G16/H16</f>
        <v>-0.06689794840827429</v>
      </c>
      <c r="J16" s="116">
        <f>I16*D18</f>
        <v>-1172138.7558541026</v>
      </c>
      <c r="K16" s="116">
        <f>J16-F16</f>
        <v>29752.064561897423</v>
      </c>
      <c r="L16" s="160"/>
    </row>
    <row r="17" spans="1:12" ht="12.75">
      <c r="A17" s="115" t="s">
        <v>116</v>
      </c>
      <c r="B17" s="118" t="s">
        <v>93</v>
      </c>
      <c r="C17" s="116">
        <v>2370127</v>
      </c>
      <c r="D17" s="116">
        <v>13816826</v>
      </c>
      <c r="E17" s="117">
        <f>ROUND(C17/D17,6)</f>
        <v>0.171539</v>
      </c>
      <c r="F17" s="116">
        <f>E17*D19</f>
        <v>2804097.600534</v>
      </c>
      <c r="G17" s="160">
        <f>C17</f>
        <v>2370127</v>
      </c>
      <c r="H17" s="116">
        <f>AVERAGE('ES 3.32'!I31:I42)</f>
        <v>15926243.29630583</v>
      </c>
      <c r="I17" s="117">
        <f>G17/H17</f>
        <v>0.14881896225645144</v>
      </c>
      <c r="J17" s="116">
        <f>I17*D19</f>
        <v>2432699.8232313083</v>
      </c>
      <c r="K17" s="116">
        <f>J17-F17</f>
        <v>-371397.7773026917</v>
      </c>
      <c r="L17" s="160"/>
    </row>
    <row r="18" spans="1:12" ht="12.75">
      <c r="A18" s="115" t="s">
        <v>117</v>
      </c>
      <c r="B18" s="118" t="s">
        <v>94</v>
      </c>
      <c r="C18" s="116">
        <v>2095256</v>
      </c>
      <c r="D18" s="116">
        <v>17521296</v>
      </c>
      <c r="E18" s="117">
        <f>ROUND(C18/D18,6)</f>
        <v>0.119583</v>
      </c>
      <c r="F18" s="116">
        <f>E18*D20</f>
        <v>2634936.546042</v>
      </c>
      <c r="G18" s="160">
        <f>C18+L18</f>
        <v>2125008.0645618974</v>
      </c>
      <c r="H18" s="116">
        <f>AVERAGE('ES 3.32'!I32:I43)</f>
        <v>15986523.448077498</v>
      </c>
      <c r="I18" s="117">
        <f>G18/H18</f>
        <v>0.13292496467188092</v>
      </c>
      <c r="J18" s="116">
        <f>I18*D20</f>
        <v>2928918.3855170114</v>
      </c>
      <c r="K18" s="116">
        <f>J18-F18</f>
        <v>293981.83947501145</v>
      </c>
      <c r="L18" s="161">
        <f>K16</f>
        <v>29752.064561897423</v>
      </c>
    </row>
    <row r="19" spans="1:12" ht="12.75">
      <c r="A19" s="118" t="s">
        <v>93</v>
      </c>
      <c r="B19" s="118" t="s">
        <v>95</v>
      </c>
      <c r="C19" s="116">
        <v>2640280</v>
      </c>
      <c r="D19" s="116">
        <v>16346706</v>
      </c>
      <c r="E19" s="117">
        <f>ROUND(C19/D19,6)</f>
        <v>0.161518</v>
      </c>
      <c r="F19" s="116">
        <f>E19*D21</f>
        <v>2774985.8418799997</v>
      </c>
      <c r="G19" s="160">
        <f>C19+L19</f>
        <v>2268882.2226973083</v>
      </c>
      <c r="H19" s="116">
        <f>AVERAGE('ES 3.32'!I33:I44)</f>
        <v>16326612.192899166</v>
      </c>
      <c r="I19" s="117">
        <f>G19/H19</f>
        <v>0.13896834174110534</v>
      </c>
      <c r="J19" s="116">
        <f>I19*D21</f>
        <v>2387567.8302177386</v>
      </c>
      <c r="K19" s="116">
        <f>J19-F19</f>
        <v>-387418.0116622611</v>
      </c>
      <c r="L19" s="161">
        <f>K17</f>
        <v>-371397.7773026917</v>
      </c>
    </row>
    <row r="20" spans="1:12" ht="12.75">
      <c r="A20" s="118" t="s">
        <v>94</v>
      </c>
      <c r="B20" s="115" t="s">
        <v>81</v>
      </c>
      <c r="C20" s="116">
        <v>2019806</v>
      </c>
      <c r="D20" s="116">
        <v>22034374</v>
      </c>
      <c r="E20" s="117">
        <f>ROUND(C20/D20,6)</f>
        <v>0.091666</v>
      </c>
      <c r="F20" s="116">
        <f>E20*D22</f>
        <v>1663054.81138462</v>
      </c>
      <c r="G20" s="160">
        <f>C20+L20</f>
        <v>2313787.8394750115</v>
      </c>
      <c r="H20" s="116">
        <f>AVERAGE('ES 3.32'!I34:I45)</f>
        <v>16870433.77702417</v>
      </c>
      <c r="I20" s="117">
        <f>G20/H20</f>
        <v>0.13715046513066886</v>
      </c>
      <c r="J20" s="116">
        <f>I20*D22</f>
        <v>2488258.906456019</v>
      </c>
      <c r="K20" s="116">
        <f>J20-F20</f>
        <v>825204.0950713989</v>
      </c>
      <c r="L20" s="161">
        <f>K18</f>
        <v>293981.83947501145</v>
      </c>
    </row>
    <row r="21" spans="1:12" ht="12.75">
      <c r="A21" s="118" t="s">
        <v>95</v>
      </c>
      <c r="B21" s="115" t="s">
        <v>82</v>
      </c>
      <c r="C21" s="116">
        <v>3143827</v>
      </c>
      <c r="D21" s="116">
        <v>17180660</v>
      </c>
      <c r="E21" s="117">
        <f>ROUND(C21/D21,6)</f>
        <v>0.182986</v>
      </c>
      <c r="F21" s="116">
        <f>E21*D23</f>
        <v>3832619.445708</v>
      </c>
      <c r="G21" s="160">
        <f>C21+L21</f>
        <v>2756408.988337739</v>
      </c>
      <c r="H21" s="116">
        <f>AVERAGE('ES 3.32'!I35:I46)</f>
        <v>17123084.81159083</v>
      </c>
      <c r="I21" s="117">
        <f>G21/H21</f>
        <v>0.1609761920043689</v>
      </c>
      <c r="J21" s="116">
        <f>I21*D23</f>
        <v>3371626.7024360825</v>
      </c>
      <c r="K21" s="116">
        <f>J21-F21</f>
        <v>-460992.74327191757</v>
      </c>
      <c r="L21" s="161">
        <f>K19</f>
        <v>-387418.0116622611</v>
      </c>
    </row>
    <row r="22" spans="1:4" ht="15">
      <c r="A22" s="118" t="s">
        <v>81</v>
      </c>
      <c r="B22" s="115" t="s">
        <v>83</v>
      </c>
      <c r="D22" s="99">
        <v>18142548.07</v>
      </c>
    </row>
    <row r="23" spans="1:4" ht="17.25" customHeight="1">
      <c r="A23" s="118" t="s">
        <v>82</v>
      </c>
      <c r="B23" s="118" t="s">
        <v>84</v>
      </c>
      <c r="D23" s="99">
        <v>20944878</v>
      </c>
    </row>
    <row r="24" ht="12.75">
      <c r="A24" t="s">
        <v>26</v>
      </c>
    </row>
    <row r="27" ht="12.75">
      <c r="A27" t="s">
        <v>118</v>
      </c>
    </row>
    <row r="28" spans="1:9" ht="12.75">
      <c r="A28" s="136" t="s">
        <v>119</v>
      </c>
      <c r="B28" s="136"/>
      <c r="C28" s="136"/>
      <c r="D28" s="136"/>
      <c r="E28" s="136"/>
      <c r="F28" s="136"/>
      <c r="G28" s="136"/>
      <c r="H28" s="136"/>
      <c r="I28" s="136"/>
    </row>
    <row r="29" spans="1:9" ht="12.75">
      <c r="A29" s="136"/>
      <c r="B29" s="136"/>
      <c r="C29" s="136"/>
      <c r="D29" s="136"/>
      <c r="E29" s="136"/>
      <c r="F29" s="136"/>
      <c r="G29" s="136"/>
      <c r="H29" s="136"/>
      <c r="I29" s="136"/>
    </row>
    <row r="30" spans="1:9" ht="12.75">
      <c r="A30" s="164" t="s">
        <v>125</v>
      </c>
      <c r="B30" s="164"/>
      <c r="C30" s="164"/>
      <c r="D30" s="164"/>
      <c r="E30" s="164"/>
      <c r="F30" s="164"/>
      <c r="G30" s="164"/>
      <c r="H30" s="164"/>
      <c r="I30" s="164"/>
    </row>
    <row r="31" ht="12.75">
      <c r="A31" t="s">
        <v>124</v>
      </c>
    </row>
  </sheetData>
  <sheetProtection/>
  <mergeCells count="1">
    <mergeCell ref="A28:I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pageSetUpPr fitToPage="1"/>
  </sheetPr>
  <dimension ref="A1:T55"/>
  <sheetViews>
    <sheetView zoomScalePageLayoutView="0" workbookViewId="0" topLeftCell="A37">
      <selection activeCell="B50" sqref="B50"/>
    </sheetView>
  </sheetViews>
  <sheetFormatPr defaultColWidth="9.140625" defaultRowHeight="12.75"/>
  <cols>
    <col min="1" max="1" width="14.140625" style="0" customWidth="1"/>
    <col min="2" max="2" width="21.7109375" style="0" customWidth="1"/>
    <col min="3" max="3" width="21.57421875" style="0" customWidth="1"/>
    <col min="4" max="4" width="24.7109375" style="0" customWidth="1"/>
    <col min="5" max="6" width="23.8515625" style="0" customWidth="1"/>
    <col min="7" max="7" width="26.57421875" style="0" customWidth="1"/>
    <col min="8" max="8" width="20.57421875" style="0" customWidth="1"/>
    <col min="9" max="9" width="26.7109375" style="0" customWidth="1"/>
    <col min="10" max="13" width="13.28125" style="0" customWidth="1"/>
    <col min="14" max="14" width="13.7109375" style="0" customWidth="1"/>
    <col min="15" max="15" width="14.8515625" style="0" customWidth="1"/>
    <col min="16" max="18" width="13.28125" style="0" customWidth="1"/>
  </cols>
  <sheetData>
    <row r="1" spans="1:20" ht="72.75" customHeight="1">
      <c r="A1" s="88" t="s">
        <v>54</v>
      </c>
      <c r="B1" s="80" t="s">
        <v>55</v>
      </c>
      <c r="C1" s="81" t="s">
        <v>65</v>
      </c>
      <c r="D1" s="89" t="s">
        <v>71</v>
      </c>
      <c r="E1" s="81" t="s">
        <v>66</v>
      </c>
      <c r="F1" s="94" t="s">
        <v>73</v>
      </c>
      <c r="G1" s="82" t="s">
        <v>60</v>
      </c>
      <c r="H1" s="65"/>
      <c r="I1" s="65"/>
      <c r="J1" s="65"/>
      <c r="K1" s="65"/>
      <c r="L1" s="65"/>
      <c r="M1" s="65"/>
      <c r="N1" s="66"/>
      <c r="O1" s="66"/>
      <c r="P1" s="65"/>
      <c r="Q1" s="65"/>
      <c r="R1" s="3"/>
      <c r="S1" s="3"/>
      <c r="T1" s="3"/>
    </row>
    <row r="2" spans="1:20" ht="27" customHeight="1">
      <c r="A2" s="83" t="s">
        <v>53</v>
      </c>
      <c r="B2" s="78" t="s">
        <v>56</v>
      </c>
      <c r="C2" s="78" t="s">
        <v>57</v>
      </c>
      <c r="D2" s="78" t="s">
        <v>58</v>
      </c>
      <c r="E2" s="78" t="s">
        <v>59</v>
      </c>
      <c r="F2" s="95" t="s">
        <v>72</v>
      </c>
      <c r="G2" s="85" t="s">
        <v>75</v>
      </c>
      <c r="H2" s="67"/>
      <c r="I2" s="67"/>
      <c r="J2" s="67"/>
      <c r="K2" s="67"/>
      <c r="L2" s="67"/>
      <c r="M2" s="67"/>
      <c r="N2" s="67"/>
      <c r="O2" s="67"/>
      <c r="P2" s="67"/>
      <c r="Q2" s="67"/>
      <c r="R2" s="3"/>
      <c r="S2" s="3"/>
      <c r="T2" s="3"/>
    </row>
    <row r="3" spans="1:20" ht="27" customHeight="1">
      <c r="A3" s="84">
        <f aca="true" t="shared" si="0" ref="A3:A10">A4-30</f>
        <v>41796</v>
      </c>
      <c r="B3" s="97">
        <f>6381768.91+11698007.58</f>
        <v>18079776.490000002</v>
      </c>
      <c r="C3" s="97">
        <v>0</v>
      </c>
      <c r="D3" s="97">
        <v>0</v>
      </c>
      <c r="E3" s="97">
        <v>0</v>
      </c>
      <c r="F3" s="97">
        <v>2530783.6</v>
      </c>
      <c r="G3" s="122">
        <f aca="true" t="shared" si="1" ref="G3:G8">B3-C3-D3-E3-F3</f>
        <v>15548992.890000002</v>
      </c>
      <c r="H3" s="67"/>
      <c r="I3" s="67"/>
      <c r="J3" s="67"/>
      <c r="K3" s="67"/>
      <c r="L3" s="67"/>
      <c r="M3" s="67"/>
      <c r="N3" s="67"/>
      <c r="O3" s="67"/>
      <c r="P3" s="67"/>
      <c r="Q3" s="67"/>
      <c r="R3" s="3"/>
      <c r="S3" s="3"/>
      <c r="T3" s="3"/>
    </row>
    <row r="4" spans="1:20" ht="27" customHeight="1">
      <c r="A4" s="84">
        <f t="shared" si="0"/>
        <v>41826</v>
      </c>
      <c r="B4" s="97">
        <f>7260968+12616078</f>
        <v>19877046</v>
      </c>
      <c r="C4" s="97">
        <v>0</v>
      </c>
      <c r="D4" s="99">
        <v>0</v>
      </c>
      <c r="E4" s="97">
        <v>0</v>
      </c>
      <c r="F4" s="97">
        <v>2388680</v>
      </c>
      <c r="G4" s="122">
        <f t="shared" si="1"/>
        <v>17488366</v>
      </c>
      <c r="H4" s="67"/>
      <c r="I4" s="67"/>
      <c r="J4" s="67"/>
      <c r="K4" s="67"/>
      <c r="L4" s="67"/>
      <c r="M4" s="67"/>
      <c r="N4" s="67"/>
      <c r="O4" s="67"/>
      <c r="P4" s="67"/>
      <c r="Q4" s="67"/>
      <c r="R4" s="3"/>
      <c r="S4" s="3"/>
      <c r="T4" s="3"/>
    </row>
    <row r="5" spans="1:20" ht="27" customHeight="1">
      <c r="A5" s="84">
        <f t="shared" si="0"/>
        <v>41856</v>
      </c>
      <c r="B5" s="97">
        <f>5884675+10280387</f>
        <v>16165062</v>
      </c>
      <c r="C5" s="97">
        <v>0</v>
      </c>
      <c r="D5" s="99">
        <v>0</v>
      </c>
      <c r="E5" s="97">
        <v>0</v>
      </c>
      <c r="F5" s="97">
        <v>450996.96</v>
      </c>
      <c r="G5" s="122">
        <f t="shared" si="1"/>
        <v>15714065.04</v>
      </c>
      <c r="H5" s="67"/>
      <c r="I5" s="67"/>
      <c r="J5" s="67"/>
      <c r="K5" s="67"/>
      <c r="L5" s="67"/>
      <c r="M5" s="67"/>
      <c r="N5" s="67"/>
      <c r="O5" s="67"/>
      <c r="P5" s="67"/>
      <c r="Q5" s="67"/>
      <c r="R5" s="3"/>
      <c r="S5" s="3"/>
      <c r="T5" s="3"/>
    </row>
    <row r="6" spans="1:20" ht="27" customHeight="1">
      <c r="A6" s="84">
        <f t="shared" si="0"/>
        <v>41886</v>
      </c>
      <c r="B6" s="97">
        <f>6245457+10880493</f>
        <v>17125950</v>
      </c>
      <c r="C6" s="97">
        <v>0</v>
      </c>
      <c r="D6" s="99">
        <v>0</v>
      </c>
      <c r="E6" s="97">
        <v>0</v>
      </c>
      <c r="F6" s="97">
        <v>587384.06</v>
      </c>
      <c r="G6" s="122">
        <f t="shared" si="1"/>
        <v>16538565.94</v>
      </c>
      <c r="H6" s="67"/>
      <c r="I6" s="67"/>
      <c r="J6" s="67"/>
      <c r="K6" s="67"/>
      <c r="L6" s="67"/>
      <c r="M6" s="67"/>
      <c r="N6" s="67"/>
      <c r="O6" s="67"/>
      <c r="P6" s="67"/>
      <c r="Q6" s="67"/>
      <c r="R6" s="3"/>
      <c r="S6" s="3"/>
      <c r="T6" s="3"/>
    </row>
    <row r="7" spans="1:20" ht="27" customHeight="1">
      <c r="A7" s="84">
        <f t="shared" si="0"/>
        <v>41916</v>
      </c>
      <c r="B7" s="97">
        <f>5204889+9704046</f>
        <v>14908935</v>
      </c>
      <c r="C7" s="97">
        <v>0</v>
      </c>
      <c r="D7" s="99">
        <v>0</v>
      </c>
      <c r="E7" s="97">
        <v>0</v>
      </c>
      <c r="F7" s="97">
        <v>2110075</v>
      </c>
      <c r="G7" s="122">
        <f t="shared" si="1"/>
        <v>12798860</v>
      </c>
      <c r="H7" s="67"/>
      <c r="I7" s="67"/>
      <c r="J7" s="67"/>
      <c r="K7" s="67"/>
      <c r="L7" s="67"/>
      <c r="M7" s="67"/>
      <c r="N7" s="67"/>
      <c r="O7" s="67"/>
      <c r="P7" s="67"/>
      <c r="Q7" s="67"/>
      <c r="R7" s="3"/>
      <c r="S7" s="3"/>
      <c r="T7" s="3"/>
    </row>
    <row r="8" spans="1:20" ht="27" customHeight="1">
      <c r="A8" s="84">
        <f t="shared" si="0"/>
        <v>41946</v>
      </c>
      <c r="B8" s="97">
        <f>5787515+13085504</f>
        <v>18873019</v>
      </c>
      <c r="C8" s="97">
        <v>0</v>
      </c>
      <c r="D8" s="99">
        <v>0</v>
      </c>
      <c r="E8" s="97">
        <v>0</v>
      </c>
      <c r="F8" s="97">
        <v>2825010</v>
      </c>
      <c r="G8" s="122">
        <f t="shared" si="1"/>
        <v>16048009</v>
      </c>
      <c r="H8" s="67"/>
      <c r="I8" s="67"/>
      <c r="J8" s="67"/>
      <c r="K8" s="67"/>
      <c r="L8" s="67"/>
      <c r="M8" s="67"/>
      <c r="N8" s="67"/>
      <c r="O8" s="67"/>
      <c r="P8" s="67"/>
      <c r="Q8" s="67"/>
      <c r="R8" s="3"/>
      <c r="S8" s="3"/>
      <c r="T8" s="3"/>
    </row>
    <row r="9" spans="1:20" ht="27" customHeight="1">
      <c r="A9" s="84">
        <f t="shared" si="0"/>
        <v>41976</v>
      </c>
      <c r="B9" s="96">
        <v>23898898.67</v>
      </c>
      <c r="C9" s="97">
        <v>0</v>
      </c>
      <c r="D9" s="99">
        <v>0</v>
      </c>
      <c r="E9" s="97">
        <v>0</v>
      </c>
      <c r="F9" s="97">
        <v>1201863.94</v>
      </c>
      <c r="G9" s="122">
        <f aca="true" t="shared" si="2" ref="G9:G21">B9-C9-D9-E9-F9</f>
        <v>22697034.73</v>
      </c>
      <c r="H9" s="67"/>
      <c r="I9" s="67"/>
      <c r="J9" s="67"/>
      <c r="K9" s="67"/>
      <c r="L9" s="67"/>
      <c r="M9" s="67"/>
      <c r="N9" s="67"/>
      <c r="O9" s="67"/>
      <c r="P9" s="67"/>
      <c r="Q9" s="67"/>
      <c r="R9" s="3"/>
      <c r="S9" s="3"/>
      <c r="T9" s="3"/>
    </row>
    <row r="10" spans="1:20" ht="27" customHeight="1">
      <c r="A10" s="84">
        <f t="shared" si="0"/>
        <v>42006</v>
      </c>
      <c r="B10" s="96">
        <v>24430245.18</v>
      </c>
      <c r="C10" s="99">
        <v>0</v>
      </c>
      <c r="D10" s="99">
        <v>0</v>
      </c>
      <c r="E10" s="99">
        <v>0</v>
      </c>
      <c r="F10" s="97">
        <v>292986.63</v>
      </c>
      <c r="G10" s="111">
        <f t="shared" si="2"/>
        <v>24137258.55</v>
      </c>
      <c r="H10" s="67"/>
      <c r="I10" s="67"/>
      <c r="J10" s="67"/>
      <c r="K10" s="67"/>
      <c r="L10" s="67"/>
      <c r="M10" s="67"/>
      <c r="N10" s="67"/>
      <c r="O10" s="67"/>
      <c r="P10" s="67"/>
      <c r="Q10" s="67"/>
      <c r="R10" s="3"/>
      <c r="S10" s="3"/>
      <c r="T10" s="3"/>
    </row>
    <row r="11" spans="1:20" ht="18" customHeight="1">
      <c r="A11" s="84">
        <v>42036</v>
      </c>
      <c r="B11" s="98">
        <v>27968962.509999998</v>
      </c>
      <c r="C11" s="99">
        <v>0</v>
      </c>
      <c r="D11" s="99">
        <v>0</v>
      </c>
      <c r="E11" s="99">
        <v>0</v>
      </c>
      <c r="F11" s="100">
        <v>2023854.75</v>
      </c>
      <c r="G11" s="111">
        <f t="shared" si="2"/>
        <v>25945107.759999998</v>
      </c>
      <c r="H11" s="68"/>
      <c r="I11" s="68"/>
      <c r="J11" s="68"/>
      <c r="K11" s="68"/>
      <c r="L11" s="68"/>
      <c r="M11" s="68"/>
      <c r="N11" s="69"/>
      <c r="O11" s="69"/>
      <c r="P11" s="70"/>
      <c r="Q11" s="70"/>
      <c r="R11" s="3"/>
      <c r="S11" s="3"/>
      <c r="T11" s="3"/>
    </row>
    <row r="12" spans="1:20" ht="18" customHeight="1">
      <c r="A12" s="84">
        <f>A11+31</f>
        <v>42067</v>
      </c>
      <c r="B12" s="101">
        <v>28485635.97</v>
      </c>
      <c r="C12" s="99">
        <v>0</v>
      </c>
      <c r="D12" s="99">
        <v>0</v>
      </c>
      <c r="E12" s="99">
        <v>0</v>
      </c>
      <c r="F12" s="100">
        <v>2968773.21</v>
      </c>
      <c r="G12" s="111">
        <f t="shared" si="2"/>
        <v>25516862.759999998</v>
      </c>
      <c r="H12" s="68"/>
      <c r="I12" s="68"/>
      <c r="J12" s="68"/>
      <c r="K12" s="68"/>
      <c r="L12" s="68"/>
      <c r="M12" s="68"/>
      <c r="N12" s="69"/>
      <c r="O12" s="69"/>
      <c r="P12" s="70"/>
      <c r="Q12" s="70"/>
      <c r="R12" s="3"/>
      <c r="S12" s="3"/>
      <c r="T12" s="3"/>
    </row>
    <row r="13" spans="1:20" ht="18" customHeight="1">
      <c r="A13" s="84">
        <f aca="true" t="shared" si="3" ref="A13:A21">A12+31</f>
        <v>42098</v>
      </c>
      <c r="B13" s="101">
        <v>16436632.559999999</v>
      </c>
      <c r="C13" s="99">
        <v>0</v>
      </c>
      <c r="D13" s="99">
        <v>0</v>
      </c>
      <c r="E13" s="99">
        <v>0</v>
      </c>
      <c r="F13" s="100">
        <v>525022</v>
      </c>
      <c r="G13" s="111">
        <f t="shared" si="2"/>
        <v>15911610.559999999</v>
      </c>
      <c r="H13" s="68"/>
      <c r="I13" s="68"/>
      <c r="J13" s="68"/>
      <c r="K13" s="68"/>
      <c r="L13" s="68"/>
      <c r="M13" s="68"/>
      <c r="N13" s="69"/>
      <c r="O13" s="69"/>
      <c r="P13" s="70"/>
      <c r="Q13" s="70"/>
      <c r="R13" s="3"/>
      <c r="S13" s="3"/>
      <c r="T13" s="3"/>
    </row>
    <row r="14" spans="1:20" ht="18" customHeight="1">
      <c r="A14" s="84">
        <f t="shared" si="3"/>
        <v>42129</v>
      </c>
      <c r="B14" s="101">
        <v>12596581</v>
      </c>
      <c r="C14" s="99">
        <v>0</v>
      </c>
      <c r="D14" s="99">
        <v>0</v>
      </c>
      <c r="E14" s="99">
        <v>0</v>
      </c>
      <c r="F14" s="100">
        <v>55550</v>
      </c>
      <c r="G14" s="111">
        <f t="shared" si="2"/>
        <v>12541031</v>
      </c>
      <c r="H14" s="68"/>
      <c r="I14" s="68"/>
      <c r="J14" s="68"/>
      <c r="K14" s="68"/>
      <c r="L14" s="68"/>
      <c r="M14" s="68"/>
      <c r="N14" s="69"/>
      <c r="O14" s="69"/>
      <c r="P14" s="70"/>
      <c r="Q14" s="70"/>
      <c r="R14" s="3"/>
      <c r="S14" s="3"/>
      <c r="T14" s="3"/>
    </row>
    <row r="15" spans="1:20" ht="18" customHeight="1">
      <c r="A15" s="84">
        <f t="shared" si="3"/>
        <v>42160</v>
      </c>
      <c r="B15" s="101">
        <v>16123157.580000002</v>
      </c>
      <c r="C15" s="99">
        <v>0</v>
      </c>
      <c r="D15" s="99">
        <v>0</v>
      </c>
      <c r="E15" s="99">
        <v>0</v>
      </c>
      <c r="F15" s="100">
        <v>2539968</v>
      </c>
      <c r="G15" s="111">
        <f t="shared" si="2"/>
        <v>13583189.580000002</v>
      </c>
      <c r="H15" s="70"/>
      <c r="I15" s="70"/>
      <c r="J15" s="68"/>
      <c r="K15" s="68"/>
      <c r="L15" s="70"/>
      <c r="M15" s="68"/>
      <c r="N15" s="69"/>
      <c r="O15" s="69"/>
      <c r="P15" s="70"/>
      <c r="Q15" s="70"/>
      <c r="R15" s="3"/>
      <c r="S15" s="3"/>
      <c r="T15" s="3"/>
    </row>
    <row r="16" spans="1:20" ht="18" customHeight="1">
      <c r="A16" s="84">
        <f t="shared" si="3"/>
        <v>42191</v>
      </c>
      <c r="B16" s="101">
        <v>14968871.57</v>
      </c>
      <c r="C16" s="99">
        <v>230730</v>
      </c>
      <c r="D16" s="99">
        <v>-889348</v>
      </c>
      <c r="E16" s="99">
        <v>0</v>
      </c>
      <c r="F16" s="100">
        <v>655979</v>
      </c>
      <c r="G16" s="111">
        <f t="shared" si="2"/>
        <v>14971510.57</v>
      </c>
      <c r="H16" s="70"/>
      <c r="I16" s="70"/>
      <c r="J16" s="70"/>
      <c r="K16" s="70"/>
      <c r="L16" s="70"/>
      <c r="M16" s="70"/>
      <c r="N16" s="69"/>
      <c r="O16" s="69"/>
      <c r="P16" s="70"/>
      <c r="Q16" s="70"/>
      <c r="R16" s="3"/>
      <c r="S16" s="3"/>
      <c r="T16" s="3"/>
    </row>
    <row r="17" spans="1:20" ht="18" customHeight="1">
      <c r="A17" s="84">
        <f t="shared" si="3"/>
        <v>42222</v>
      </c>
      <c r="B17" s="101">
        <v>19451659</v>
      </c>
      <c r="C17" s="99">
        <v>554794</v>
      </c>
      <c r="D17" s="99">
        <v>-924260</v>
      </c>
      <c r="E17" s="99">
        <v>0</v>
      </c>
      <c r="F17" s="100">
        <v>434906</v>
      </c>
      <c r="G17" s="111">
        <f t="shared" si="2"/>
        <v>19386219</v>
      </c>
      <c r="H17" s="70"/>
      <c r="I17" s="71"/>
      <c r="J17" s="71"/>
      <c r="K17" s="70"/>
      <c r="L17" s="70"/>
      <c r="M17" s="70"/>
      <c r="N17" s="69"/>
      <c r="O17" s="69"/>
      <c r="P17" s="70"/>
      <c r="Q17" s="70"/>
      <c r="R17" s="3"/>
      <c r="S17" s="3"/>
      <c r="T17" s="3"/>
    </row>
    <row r="18" spans="1:20" ht="18" customHeight="1">
      <c r="A18" s="84">
        <f t="shared" si="3"/>
        <v>42253</v>
      </c>
      <c r="B18" s="101">
        <v>17003793</v>
      </c>
      <c r="C18" s="99">
        <v>452806</v>
      </c>
      <c r="D18" s="99">
        <v>694919</v>
      </c>
      <c r="E18" s="99">
        <v>32054</v>
      </c>
      <c r="F18" s="100">
        <v>525</v>
      </c>
      <c r="G18" s="111">
        <f t="shared" si="2"/>
        <v>15823489</v>
      </c>
      <c r="H18" s="70"/>
      <c r="I18" s="71"/>
      <c r="J18" s="71"/>
      <c r="K18" s="70"/>
      <c r="L18" s="70"/>
      <c r="M18" s="70"/>
      <c r="N18" s="69"/>
      <c r="O18" s="69"/>
      <c r="P18" s="70"/>
      <c r="Q18" s="70"/>
      <c r="R18" s="3"/>
      <c r="S18" s="3"/>
      <c r="T18" s="3"/>
    </row>
    <row r="19" spans="1:20" ht="18" customHeight="1">
      <c r="A19" s="84">
        <f t="shared" si="3"/>
        <v>42284</v>
      </c>
      <c r="B19" s="101">
        <v>15131180.87</v>
      </c>
      <c r="C19" s="99">
        <v>377950</v>
      </c>
      <c r="D19" s="99">
        <v>1193878</v>
      </c>
      <c r="E19" s="99">
        <v>9448</v>
      </c>
      <c r="F19" s="100">
        <v>500</v>
      </c>
      <c r="G19" s="111">
        <f t="shared" si="2"/>
        <v>13549404.87</v>
      </c>
      <c r="H19" s="72"/>
      <c r="I19" s="71"/>
      <c r="J19" s="73"/>
      <c r="K19" s="74"/>
      <c r="L19" s="70"/>
      <c r="M19" s="70"/>
      <c r="N19" s="69"/>
      <c r="O19" s="69"/>
      <c r="P19" s="70"/>
      <c r="Q19" s="70"/>
      <c r="R19" s="3"/>
      <c r="S19" s="3"/>
      <c r="T19" s="3"/>
    </row>
    <row r="20" spans="1:20" ht="18" customHeight="1">
      <c r="A20" s="84">
        <f t="shared" si="3"/>
        <v>42315</v>
      </c>
      <c r="B20" s="101">
        <v>13983944.36</v>
      </c>
      <c r="C20" s="99">
        <v>377156</v>
      </c>
      <c r="D20" s="99">
        <v>1116800</v>
      </c>
      <c r="E20" s="99">
        <v>2545</v>
      </c>
      <c r="F20" s="100">
        <v>-5190</v>
      </c>
      <c r="G20" s="111">
        <f t="shared" si="2"/>
        <v>12492633.36</v>
      </c>
      <c r="H20" s="70"/>
      <c r="I20" s="70"/>
      <c r="J20" s="70"/>
      <c r="K20" s="70"/>
      <c r="L20" s="70"/>
      <c r="M20" s="70"/>
      <c r="N20" s="69"/>
      <c r="O20" s="69"/>
      <c r="P20" s="70"/>
      <c r="Q20" s="70"/>
      <c r="R20" s="3"/>
      <c r="S20" s="3"/>
      <c r="T20" s="3"/>
    </row>
    <row r="21" spans="1:20" ht="18" customHeight="1">
      <c r="A21" s="84">
        <f t="shared" si="3"/>
        <v>42346</v>
      </c>
      <c r="B21" s="101">
        <v>21931814</v>
      </c>
      <c r="C21" s="99">
        <v>527295</v>
      </c>
      <c r="D21" s="99">
        <v>2837844</v>
      </c>
      <c r="E21" s="99">
        <v>5825</v>
      </c>
      <c r="F21" s="100">
        <v>38</v>
      </c>
      <c r="G21" s="111">
        <f t="shared" si="2"/>
        <v>18560812</v>
      </c>
      <c r="H21" s="70"/>
      <c r="I21" s="71"/>
      <c r="J21" s="71"/>
      <c r="K21" s="70"/>
      <c r="L21" s="70"/>
      <c r="M21" s="70"/>
      <c r="N21" s="69"/>
      <c r="O21" s="69"/>
      <c r="P21" s="70"/>
      <c r="Q21" s="70"/>
      <c r="R21" s="3"/>
      <c r="S21" s="3"/>
      <c r="T21" s="3"/>
    </row>
    <row r="22" spans="1:20" ht="12.75">
      <c r="A22" s="62"/>
      <c r="B22" s="63"/>
      <c r="C22" s="63"/>
      <c r="D22" s="63"/>
      <c r="E22" s="3"/>
      <c r="F22" s="3"/>
      <c r="G22" s="3"/>
      <c r="H22" s="3"/>
      <c r="I22" s="3"/>
      <c r="J22" s="3"/>
      <c r="K22" s="3"/>
      <c r="L22" s="3"/>
      <c r="M22" s="3"/>
      <c r="N22" s="3"/>
      <c r="O22" s="3"/>
      <c r="P22" s="3"/>
      <c r="Q22" s="3"/>
      <c r="R22" s="3"/>
      <c r="S22" s="3"/>
      <c r="T22" s="3"/>
    </row>
    <row r="23" spans="1:20" ht="12.75">
      <c r="A23" s="62"/>
      <c r="B23" s="63"/>
      <c r="C23" s="63"/>
      <c r="D23" s="63"/>
      <c r="E23" s="3"/>
      <c r="F23" s="3"/>
      <c r="G23" s="3"/>
      <c r="H23" s="3"/>
      <c r="I23" s="3"/>
      <c r="J23" s="3"/>
      <c r="K23" s="3"/>
      <c r="L23" s="3"/>
      <c r="M23" s="3"/>
      <c r="N23" s="3"/>
      <c r="O23" s="3"/>
      <c r="P23" s="3"/>
      <c r="Q23" s="3"/>
      <c r="R23" s="3"/>
      <c r="S23" s="3"/>
      <c r="T23" s="3"/>
    </row>
    <row r="24" spans="1:20" ht="12.75">
      <c r="A24" s="62"/>
      <c r="B24" s="63"/>
      <c r="C24" s="63"/>
      <c r="D24" s="63"/>
      <c r="E24" s="3"/>
      <c r="F24" s="3"/>
      <c r="G24" s="3"/>
      <c r="H24" s="3"/>
      <c r="I24" s="3"/>
      <c r="J24" s="3"/>
      <c r="K24" s="3"/>
      <c r="L24" s="3"/>
      <c r="M24" s="3"/>
      <c r="N24" s="3"/>
      <c r="O24" s="3"/>
      <c r="P24" s="3"/>
      <c r="Q24" s="3"/>
      <c r="R24" s="3"/>
      <c r="S24" s="3"/>
      <c r="T24" s="3"/>
    </row>
    <row r="25" spans="1:14" ht="12.75">
      <c r="A25" s="62"/>
      <c r="B25" s="63"/>
      <c r="C25" s="63"/>
      <c r="D25" s="63"/>
      <c r="E25" s="3"/>
      <c r="F25" s="3"/>
      <c r="G25" s="3"/>
      <c r="H25" s="3"/>
      <c r="I25" s="3"/>
      <c r="J25" s="3"/>
      <c r="K25" s="3"/>
      <c r="L25" s="3"/>
      <c r="M25" s="3"/>
      <c r="N25" s="3"/>
    </row>
    <row r="26" spans="1:17" ht="13.5" thickBot="1">
      <c r="A26" s="62"/>
      <c r="B26" s="63"/>
      <c r="C26" s="63"/>
      <c r="D26" s="63"/>
      <c r="E26" s="3"/>
      <c r="F26" s="3"/>
      <c r="G26" s="3"/>
      <c r="H26" s="3"/>
      <c r="I26" s="3"/>
      <c r="J26" s="3"/>
      <c r="K26" s="3"/>
      <c r="L26" s="3"/>
      <c r="M26" s="3"/>
      <c r="N26" s="3"/>
      <c r="O26" s="3"/>
      <c r="P26" s="3"/>
      <c r="Q26" s="3"/>
    </row>
    <row r="27" spans="1:17" ht="26.25" customHeight="1">
      <c r="A27" s="137" t="s">
        <v>62</v>
      </c>
      <c r="B27" s="138"/>
      <c r="C27" s="138"/>
      <c r="D27" s="138"/>
      <c r="E27" s="138"/>
      <c r="F27" s="138"/>
      <c r="G27" s="138"/>
      <c r="H27" s="138"/>
      <c r="I27" s="139"/>
      <c r="J27" s="86"/>
      <c r="K27" s="86"/>
      <c r="L27" s="86"/>
      <c r="M27" s="86"/>
      <c r="N27" s="86"/>
      <c r="O27" s="86"/>
      <c r="P27" s="86"/>
      <c r="Q27" s="86"/>
    </row>
    <row r="28" spans="1:17" ht="95.25" customHeight="1">
      <c r="A28" s="92" t="s">
        <v>54</v>
      </c>
      <c r="B28" s="90" t="s">
        <v>61</v>
      </c>
      <c r="C28" s="90" t="s">
        <v>63</v>
      </c>
      <c r="D28" s="90" t="s">
        <v>64</v>
      </c>
      <c r="E28" s="77" t="s">
        <v>67</v>
      </c>
      <c r="F28" s="77" t="s">
        <v>74</v>
      </c>
      <c r="G28" s="91" t="s">
        <v>70</v>
      </c>
      <c r="H28" s="77" t="s">
        <v>68</v>
      </c>
      <c r="I28" s="93" t="s">
        <v>69</v>
      </c>
      <c r="J28" s="66"/>
      <c r="K28" s="66"/>
      <c r="L28" s="66"/>
      <c r="M28" s="66"/>
      <c r="N28" s="66"/>
      <c r="O28" s="66"/>
      <c r="P28" s="66"/>
      <c r="Q28" s="66"/>
    </row>
    <row r="29" spans="1:17" ht="26.25" customHeight="1">
      <c r="A29" s="83" t="s">
        <v>53</v>
      </c>
      <c r="B29" s="78" t="s">
        <v>56</v>
      </c>
      <c r="C29" s="78" t="s">
        <v>57</v>
      </c>
      <c r="D29" s="78" t="s">
        <v>58</v>
      </c>
      <c r="E29" s="78" t="s">
        <v>59</v>
      </c>
      <c r="F29" s="78" t="s">
        <v>72</v>
      </c>
      <c r="G29" s="78" t="s">
        <v>76</v>
      </c>
      <c r="H29" s="79">
        <v>-8</v>
      </c>
      <c r="I29" s="85" t="s">
        <v>77</v>
      </c>
      <c r="J29" s="67"/>
      <c r="K29" s="67"/>
      <c r="L29" s="67"/>
      <c r="M29" s="67"/>
      <c r="N29" s="67"/>
      <c r="O29" s="67"/>
      <c r="P29" s="67"/>
      <c r="Q29" s="67"/>
    </row>
    <row r="30" spans="1:17" ht="26.25" customHeight="1">
      <c r="A30" s="84">
        <f aca="true" t="shared" si="4" ref="A30:A37">A31-30</f>
        <v>41796</v>
      </c>
      <c r="B30" s="130">
        <f>46598098.64-B3</f>
        <v>28518322.15</v>
      </c>
      <c r="C30" s="130">
        <f>'Fuel Calcs'!D8</f>
        <v>9520997.476</v>
      </c>
      <c r="D30" s="131">
        <v>3137906.2104</v>
      </c>
      <c r="E30" s="130">
        <v>0</v>
      </c>
      <c r="F30" s="130">
        <v>2364396</v>
      </c>
      <c r="G30" s="130"/>
      <c r="H30" s="130">
        <v>0</v>
      </c>
      <c r="I30" s="132">
        <f aca="true" t="shared" si="5" ref="I30:I35">B30-C30-D30-E30-F30-G30-H30</f>
        <v>13495022.463599999</v>
      </c>
      <c r="J30" s="67"/>
      <c r="K30" s="67"/>
      <c r="L30" s="67"/>
      <c r="M30" s="67"/>
      <c r="N30" s="67"/>
      <c r="O30" s="67"/>
      <c r="P30" s="67"/>
      <c r="Q30" s="67"/>
    </row>
    <row r="31" spans="1:17" ht="26.25" customHeight="1">
      <c r="A31" s="84">
        <f t="shared" si="4"/>
        <v>41826</v>
      </c>
      <c r="B31" s="130">
        <f>55601063-B4</f>
        <v>35724017</v>
      </c>
      <c r="C31" s="130">
        <f>'Fuel Calcs'!E8</f>
        <v>12694778.2456</v>
      </c>
      <c r="D31" s="131">
        <v>3124524.64566</v>
      </c>
      <c r="E31" s="130">
        <v>0</v>
      </c>
      <c r="F31" s="130">
        <v>3106779</v>
      </c>
      <c r="G31" s="130"/>
      <c r="H31" s="130"/>
      <c r="I31" s="132">
        <f t="shared" si="5"/>
        <v>16797935.108740002</v>
      </c>
      <c r="J31" s="67"/>
      <c r="K31" s="67"/>
      <c r="L31" s="67"/>
      <c r="M31" s="67"/>
      <c r="N31" s="67"/>
      <c r="O31" s="67"/>
      <c r="P31" s="67"/>
      <c r="Q31" s="67"/>
    </row>
    <row r="32" spans="1:17" ht="26.25" customHeight="1">
      <c r="A32" s="84">
        <f t="shared" si="4"/>
        <v>41856</v>
      </c>
      <c r="B32" s="130">
        <f>38706622-B5</f>
        <v>22541560</v>
      </c>
      <c r="C32" s="130">
        <f>'Fuel Calcs'!F8</f>
        <v>7293048.6308</v>
      </c>
      <c r="D32" s="131">
        <v>1638367.9670600002</v>
      </c>
      <c r="E32" s="130">
        <v>0</v>
      </c>
      <c r="F32" s="130">
        <v>1344502.47</v>
      </c>
      <c r="G32" s="130"/>
      <c r="H32" s="130"/>
      <c r="I32" s="132">
        <f t="shared" si="5"/>
        <v>12265640.932139998</v>
      </c>
      <c r="J32" s="67"/>
      <c r="K32" s="67"/>
      <c r="L32" s="67"/>
      <c r="M32" s="67"/>
      <c r="N32" s="67"/>
      <c r="O32" s="67"/>
      <c r="P32" s="67"/>
      <c r="Q32" s="67"/>
    </row>
    <row r="33" spans="1:17" ht="26.25" customHeight="1">
      <c r="A33" s="84">
        <f t="shared" si="4"/>
        <v>41886</v>
      </c>
      <c r="B33" s="130">
        <f>47884867-B6</f>
        <v>30758917</v>
      </c>
      <c r="C33" s="130">
        <f>'Fuel Calcs'!G8</f>
        <v>11255352.674</v>
      </c>
      <c r="D33" s="131">
        <v>2893101.2155</v>
      </c>
      <c r="E33" s="130">
        <v>0</v>
      </c>
      <c r="F33" s="130">
        <v>1147886.12</v>
      </c>
      <c r="G33" s="130"/>
      <c r="H33" s="130"/>
      <c r="I33" s="132">
        <f t="shared" si="5"/>
        <v>15462576.990499996</v>
      </c>
      <c r="J33" s="67"/>
      <c r="K33" s="67"/>
      <c r="L33" s="67"/>
      <c r="M33" s="67"/>
      <c r="N33" s="67"/>
      <c r="O33" s="67"/>
      <c r="P33" s="67"/>
      <c r="Q33" s="67"/>
    </row>
    <row r="34" spans="1:17" ht="26.25" customHeight="1">
      <c r="A34" s="84">
        <f t="shared" si="4"/>
        <v>41916</v>
      </c>
      <c r="B34" s="130">
        <f>43540908-B7</f>
        <v>28631973</v>
      </c>
      <c r="C34" s="130">
        <f>'Fuel Calcs'!H8</f>
        <v>9604822.9728</v>
      </c>
      <c r="D34" s="131">
        <v>2451935.4420000003</v>
      </c>
      <c r="E34" s="130">
        <v>0</v>
      </c>
      <c r="F34" s="130">
        <v>2439907</v>
      </c>
      <c r="G34" s="130"/>
      <c r="H34" s="130"/>
      <c r="I34" s="132">
        <f t="shared" si="5"/>
        <v>14135307.585199999</v>
      </c>
      <c r="J34" s="67"/>
      <c r="K34" s="67"/>
      <c r="L34" s="67"/>
      <c r="M34" s="67"/>
      <c r="N34" s="67"/>
      <c r="O34" s="67"/>
      <c r="P34" s="67"/>
      <c r="Q34" s="67"/>
    </row>
    <row r="35" spans="1:17" ht="26.25" customHeight="1">
      <c r="A35" s="84">
        <f t="shared" si="4"/>
        <v>41946</v>
      </c>
      <c r="B35" s="130">
        <f>41390230-B8</f>
        <v>22517211</v>
      </c>
      <c r="C35" s="130">
        <f>'Fuel Calcs'!I8</f>
        <v>6411447.4812</v>
      </c>
      <c r="D35" s="131">
        <v>1923434.24436</v>
      </c>
      <c r="E35" s="130">
        <v>0</v>
      </c>
      <c r="F35" s="130">
        <v>2798711</v>
      </c>
      <c r="G35" s="130"/>
      <c r="H35" s="130"/>
      <c r="I35" s="132">
        <f t="shared" si="5"/>
        <v>11383618.27444</v>
      </c>
      <c r="J35" s="67"/>
      <c r="K35" s="67"/>
      <c r="L35" s="67"/>
      <c r="M35" s="67"/>
      <c r="N35" s="67"/>
      <c r="O35" s="67"/>
      <c r="P35" s="67"/>
      <c r="Q35" s="67"/>
    </row>
    <row r="36" spans="1:20" ht="19.5" customHeight="1">
      <c r="A36" s="84">
        <f t="shared" si="4"/>
        <v>41976</v>
      </c>
      <c r="B36" s="96">
        <v>35809360.33</v>
      </c>
      <c r="C36" s="123">
        <v>13573568.704</v>
      </c>
      <c r="D36" s="123">
        <v>975002.8224000001</v>
      </c>
      <c r="E36" s="123">
        <v>0</v>
      </c>
      <c r="F36" s="121">
        <v>1985696.67</v>
      </c>
      <c r="G36" s="124">
        <v>0</v>
      </c>
      <c r="H36" s="104">
        <v>0</v>
      </c>
      <c r="I36" s="120">
        <f aca="true" t="shared" si="6" ref="I36:I46">B36-C36-D36-E36-F36-G36-H36</f>
        <v>19275092.133599997</v>
      </c>
      <c r="J36" s="67"/>
      <c r="K36" s="67"/>
      <c r="L36" s="67"/>
      <c r="M36" s="67"/>
      <c r="N36" s="67"/>
      <c r="O36" s="67"/>
      <c r="P36" s="67"/>
      <c r="Q36" s="67"/>
      <c r="R36" s="3"/>
      <c r="S36" s="3"/>
      <c r="T36" s="3"/>
    </row>
    <row r="37" spans="1:20" ht="16.5" customHeight="1">
      <c r="A37" s="84">
        <f t="shared" si="4"/>
        <v>42006</v>
      </c>
      <c r="B37" s="96">
        <v>21618798.770000003</v>
      </c>
      <c r="C37" s="102">
        <v>8431852.790000001</v>
      </c>
      <c r="D37" s="102">
        <v>-409716.7905</v>
      </c>
      <c r="E37" s="102">
        <v>0</v>
      </c>
      <c r="F37" s="97">
        <v>1011957.68</v>
      </c>
      <c r="G37" s="103">
        <v>0</v>
      </c>
      <c r="H37" s="104">
        <v>0</v>
      </c>
      <c r="I37" s="99">
        <f t="shared" si="6"/>
        <v>12584705.090500003</v>
      </c>
      <c r="J37" s="67"/>
      <c r="K37" s="67"/>
      <c r="L37" s="67"/>
      <c r="M37" s="67"/>
      <c r="N37" s="67"/>
      <c r="O37" s="67"/>
      <c r="P37" s="67"/>
      <c r="Q37" s="67"/>
      <c r="R37" s="3"/>
      <c r="S37" s="3"/>
      <c r="T37" s="3"/>
    </row>
    <row r="38" spans="1:17" ht="18" customHeight="1">
      <c r="A38" s="84">
        <f aca="true" t="shared" si="7" ref="A38:A46">A11</f>
        <v>42036</v>
      </c>
      <c r="B38" s="98">
        <v>33215678.490000002</v>
      </c>
      <c r="C38" s="99">
        <v>12629436.2356</v>
      </c>
      <c r="D38" s="99">
        <v>-5340828.49259</v>
      </c>
      <c r="E38" s="99">
        <v>0</v>
      </c>
      <c r="F38" s="99">
        <v>2641843.81</v>
      </c>
      <c r="G38" s="99">
        <v>0</v>
      </c>
      <c r="H38" s="99">
        <v>0</v>
      </c>
      <c r="I38" s="99">
        <f t="shared" si="6"/>
        <v>23285226.93699</v>
      </c>
      <c r="J38" s="75"/>
      <c r="K38" s="87"/>
      <c r="L38" s="75"/>
      <c r="M38" s="75"/>
      <c r="N38" s="87"/>
      <c r="O38" s="75"/>
      <c r="P38" s="76"/>
      <c r="Q38" s="76"/>
    </row>
    <row r="39" spans="1:17" ht="18" customHeight="1">
      <c r="A39" s="84">
        <f t="shared" si="7"/>
        <v>42067</v>
      </c>
      <c r="B39" s="101">
        <v>31507945.33</v>
      </c>
      <c r="C39" s="99">
        <v>10410883.672400001</v>
      </c>
      <c r="D39" s="99">
        <v>-2426762.32082</v>
      </c>
      <c r="E39" s="99">
        <v>0</v>
      </c>
      <c r="F39" s="99">
        <v>3413983.07</v>
      </c>
      <c r="G39" s="99">
        <v>0</v>
      </c>
      <c r="H39" s="99">
        <v>0</v>
      </c>
      <c r="I39" s="99">
        <f t="shared" si="6"/>
        <v>20109840.908419997</v>
      </c>
      <c r="J39" s="75"/>
      <c r="K39" s="87"/>
      <c r="L39" s="75"/>
      <c r="M39" s="75"/>
      <c r="N39" s="87"/>
      <c r="O39" s="75"/>
      <c r="P39" s="76"/>
      <c r="Q39" s="76"/>
    </row>
    <row r="40" spans="1:17" ht="18" customHeight="1">
      <c r="A40" s="84">
        <f t="shared" si="7"/>
        <v>42098</v>
      </c>
      <c r="B40" s="101">
        <v>26378140.599999998</v>
      </c>
      <c r="C40" s="99">
        <v>9622051.4068</v>
      </c>
      <c r="D40" s="99">
        <v>-752146.27194</v>
      </c>
      <c r="E40" s="99">
        <v>0</v>
      </c>
      <c r="F40" s="99">
        <v>1019043</v>
      </c>
      <c r="G40" s="99">
        <v>0</v>
      </c>
      <c r="H40" s="99">
        <v>0</v>
      </c>
      <c r="I40" s="99">
        <f t="shared" si="6"/>
        <v>16489192.465139996</v>
      </c>
      <c r="J40" s="75"/>
      <c r="K40" s="87"/>
      <c r="L40" s="75"/>
      <c r="M40" s="75"/>
      <c r="N40" s="87"/>
      <c r="O40" s="75"/>
      <c r="P40" s="76"/>
      <c r="Q40" s="76"/>
    </row>
    <row r="41" spans="1:17" ht="18" customHeight="1">
      <c r="A41" s="84">
        <f t="shared" si="7"/>
        <v>42129</v>
      </c>
      <c r="B41" s="101">
        <v>23393041.65</v>
      </c>
      <c r="C41" s="99">
        <v>9028753</v>
      </c>
      <c r="D41" s="99">
        <v>-1735810</v>
      </c>
      <c r="E41" s="99">
        <v>0</v>
      </c>
      <c r="F41" s="99">
        <v>591142</v>
      </c>
      <c r="G41" s="99">
        <v>0</v>
      </c>
      <c r="H41" s="99">
        <v>0</v>
      </c>
      <c r="I41" s="99">
        <f t="shared" si="6"/>
        <v>15508956.649999999</v>
      </c>
      <c r="J41" s="75"/>
      <c r="K41" s="87"/>
      <c r="L41" s="75"/>
      <c r="M41" s="75"/>
      <c r="N41" s="87"/>
      <c r="O41" s="75"/>
      <c r="P41" s="76"/>
      <c r="Q41" s="76"/>
    </row>
    <row r="42" spans="1:17" ht="18" customHeight="1">
      <c r="A42" s="84">
        <f t="shared" si="7"/>
        <v>42160</v>
      </c>
      <c r="B42" s="101">
        <v>20915551.479999997</v>
      </c>
      <c r="C42" s="99">
        <v>6075924</v>
      </c>
      <c r="D42" s="99">
        <v>-1176676</v>
      </c>
      <c r="E42" s="99">
        <v>0</v>
      </c>
      <c r="F42" s="99">
        <v>2199477</v>
      </c>
      <c r="G42" s="133">
        <v>0</v>
      </c>
      <c r="H42" s="99"/>
      <c r="I42" s="99">
        <f>B42-C42-D42-E42-F42-H42-G42</f>
        <v>13816826.479999997</v>
      </c>
      <c r="J42" s="76"/>
      <c r="K42" s="69"/>
      <c r="L42" s="76"/>
      <c r="M42" s="76"/>
      <c r="N42" s="69"/>
      <c r="O42" s="76"/>
      <c r="P42" s="76"/>
      <c r="Q42" s="76"/>
    </row>
    <row r="43" spans="1:17" ht="18" customHeight="1">
      <c r="A43" s="84">
        <f t="shared" si="7"/>
        <v>42191</v>
      </c>
      <c r="B43" s="101">
        <v>25257225.1</v>
      </c>
      <c r="C43" s="99">
        <v>12163672.17</v>
      </c>
      <c r="D43" s="99">
        <v>-6510134</v>
      </c>
      <c r="E43" s="99">
        <v>367076</v>
      </c>
      <c r="F43" s="99">
        <v>2591229</v>
      </c>
      <c r="G43" s="99">
        <v>-875915</v>
      </c>
      <c r="H43" s="99">
        <v>0</v>
      </c>
      <c r="I43" s="99">
        <f t="shared" si="6"/>
        <v>17521296.93</v>
      </c>
      <c r="J43" s="76"/>
      <c r="K43" s="69"/>
      <c r="L43" s="76"/>
      <c r="M43" s="76"/>
      <c r="N43" s="69"/>
      <c r="O43" s="76"/>
      <c r="P43" s="76"/>
      <c r="Q43" s="76"/>
    </row>
    <row r="44" spans="1:17" ht="18" customHeight="1">
      <c r="A44" s="84">
        <f t="shared" si="7"/>
        <v>42222</v>
      </c>
      <c r="B44" s="105">
        <v>27414218.689999998</v>
      </c>
      <c r="C44" s="99">
        <v>9587490.68</v>
      </c>
      <c r="D44" s="99">
        <v>874352.14</v>
      </c>
      <c r="E44" s="99">
        <v>790110</v>
      </c>
      <c r="F44" s="99">
        <v>816257</v>
      </c>
      <c r="G44" s="99">
        <v>-1000697</v>
      </c>
      <c r="H44" s="99">
        <v>0</v>
      </c>
      <c r="I44" s="99">
        <f t="shared" si="6"/>
        <v>16346705.869999997</v>
      </c>
      <c r="J44" s="76"/>
      <c r="K44" s="69"/>
      <c r="L44" s="76"/>
      <c r="M44" s="76"/>
      <c r="N44" s="69"/>
      <c r="O44" s="76"/>
      <c r="P44" s="76"/>
      <c r="Q44" s="76"/>
    </row>
    <row r="45" spans="1:17" ht="18" customHeight="1">
      <c r="A45" s="84">
        <f t="shared" si="7"/>
        <v>42253</v>
      </c>
      <c r="B45" s="105">
        <v>31937827</v>
      </c>
      <c r="C45" s="99">
        <v>11700762</v>
      </c>
      <c r="D45" s="99">
        <v>-3584388</v>
      </c>
      <c r="E45" s="99">
        <v>889415</v>
      </c>
      <c r="F45" s="99">
        <v>-161553</v>
      </c>
      <c r="G45" s="99">
        <v>1059218</v>
      </c>
      <c r="H45" s="99">
        <v>45937</v>
      </c>
      <c r="I45" s="99">
        <f t="shared" si="6"/>
        <v>21988436</v>
      </c>
      <c r="J45" s="76"/>
      <c r="K45" s="69"/>
      <c r="L45" s="76"/>
      <c r="M45" s="76"/>
      <c r="N45" s="69"/>
      <c r="O45" s="76"/>
      <c r="P45" s="76"/>
      <c r="Q45" s="76"/>
    </row>
    <row r="46" spans="1:17" ht="18" customHeight="1">
      <c r="A46" s="84">
        <f t="shared" si="7"/>
        <v>42284</v>
      </c>
      <c r="B46" s="105">
        <v>24304194.580000002</v>
      </c>
      <c r="C46" s="99">
        <v>6474539.15</v>
      </c>
      <c r="D46" s="99">
        <v>-2067100.57</v>
      </c>
      <c r="E46" s="99">
        <v>646219</v>
      </c>
      <c r="F46" s="99">
        <v>-5159</v>
      </c>
      <c r="G46" s="99">
        <v>2075036</v>
      </c>
      <c r="H46" s="99">
        <v>13540</v>
      </c>
      <c r="I46" s="99">
        <f t="shared" si="6"/>
        <v>17167120</v>
      </c>
      <c r="J46" s="76"/>
      <c r="K46" s="69"/>
      <c r="L46" s="76"/>
      <c r="M46" s="76"/>
      <c r="N46" s="69"/>
      <c r="O46" s="76"/>
      <c r="P46" s="76"/>
      <c r="Q46" s="76"/>
    </row>
    <row r="47" spans="1:17" ht="18" customHeight="1">
      <c r="A47" s="84">
        <v>42315</v>
      </c>
      <c r="B47" s="105">
        <v>27054419</v>
      </c>
      <c r="C47" s="99">
        <v>10295024.63</v>
      </c>
      <c r="D47" s="99">
        <v>-3774212.7</v>
      </c>
      <c r="E47" s="99">
        <v>800416</v>
      </c>
      <c r="F47" s="99">
        <v>-17065</v>
      </c>
      <c r="G47" s="99">
        <v>1604062</v>
      </c>
      <c r="H47" s="99">
        <v>3646</v>
      </c>
      <c r="I47" s="99">
        <v>18142548.07</v>
      </c>
      <c r="J47" s="76"/>
      <c r="K47" s="69"/>
      <c r="L47" s="76"/>
      <c r="M47" s="76"/>
      <c r="N47" s="69"/>
      <c r="O47" s="76"/>
      <c r="P47" s="76"/>
      <c r="Q47" s="76"/>
    </row>
    <row r="48" spans="1:17" ht="18" customHeight="1">
      <c r="A48" s="84">
        <v>42346</v>
      </c>
      <c r="B48" s="105">
        <v>29930786</v>
      </c>
      <c r="C48" s="99">
        <v>8806773</v>
      </c>
      <c r="D48" s="99">
        <v>-3477463</v>
      </c>
      <c r="E48" s="99">
        <v>789906</v>
      </c>
      <c r="F48" s="99">
        <v>-647</v>
      </c>
      <c r="G48" s="99">
        <v>2859471</v>
      </c>
      <c r="H48" s="99">
        <v>7868</v>
      </c>
      <c r="I48" s="99">
        <v>20944878</v>
      </c>
      <c r="J48" s="76"/>
      <c r="K48" s="69"/>
      <c r="L48" s="76"/>
      <c r="M48" s="76"/>
      <c r="N48" s="69"/>
      <c r="O48" s="76"/>
      <c r="P48" s="76"/>
      <c r="Q48" s="76"/>
    </row>
    <row r="49" spans="1:14" ht="12.75">
      <c r="A49" s="62"/>
      <c r="B49" s="63"/>
      <c r="C49" s="63"/>
      <c r="D49" s="63"/>
      <c r="E49" s="3"/>
      <c r="F49" s="3"/>
      <c r="G49" s="3"/>
      <c r="H49" s="3"/>
      <c r="I49" s="3"/>
      <c r="J49" s="3"/>
      <c r="K49" s="3"/>
      <c r="L49" s="3"/>
      <c r="M49" s="3"/>
      <c r="N49" s="3"/>
    </row>
    <row r="50" spans="1:15" ht="12.75">
      <c r="A50" s="62"/>
      <c r="B50" s="63"/>
      <c r="C50" s="63"/>
      <c r="D50" s="63"/>
      <c r="E50" s="3"/>
      <c r="F50" s="3"/>
      <c r="G50" s="3"/>
      <c r="H50" s="3"/>
      <c r="I50" s="3"/>
      <c r="J50" s="3"/>
      <c r="K50" s="3"/>
      <c r="L50" s="3"/>
      <c r="M50" s="140"/>
      <c r="N50" s="140"/>
      <c r="O50" s="140"/>
    </row>
    <row r="51" spans="1:14" ht="12.75">
      <c r="A51" s="141"/>
      <c r="B51" s="141"/>
      <c r="C51" s="141"/>
      <c r="D51" s="141"/>
      <c r="E51" s="141"/>
      <c r="F51" s="141"/>
      <c r="G51" s="141"/>
      <c r="H51" s="141"/>
      <c r="I51" s="141"/>
      <c r="J51" s="141"/>
      <c r="K51" s="141"/>
      <c r="L51" s="141"/>
      <c r="M51" s="141"/>
      <c r="N51" s="141"/>
    </row>
    <row r="53" ht="12.75">
      <c r="A53" s="5" t="s">
        <v>26</v>
      </c>
    </row>
    <row r="55" s="64" customFormat="1" ht="12.75">
      <c r="A55" s="64" t="s">
        <v>26</v>
      </c>
    </row>
  </sheetData>
  <sheetProtection/>
  <mergeCells count="3">
    <mergeCell ref="A27:I27"/>
    <mergeCell ref="M50:O50"/>
    <mergeCell ref="A51:N51"/>
  </mergeCells>
  <printOptions horizontalCentered="1" verticalCentered="1"/>
  <pageMargins left="1" right="0.25" top="0.5" bottom="0.5" header="0.5" footer="0.5"/>
  <pageSetup fitToHeight="1" fitToWidth="1" horizontalDpi="600" verticalDpi="600" orientation="landscape" scale="60" r:id="rId1"/>
  <headerFooter alignWithMargins="0">
    <oddHeader>&amp;C&amp;"Arial,Bold"KENTUCKY POWER COMPANY
Environmental Surcharge 
Billed Revenues
</oddHeader>
  </headerFooter>
</worksheet>
</file>

<file path=xl/worksheets/sheet4.xml><?xml version="1.0" encoding="utf-8"?>
<worksheet xmlns="http://schemas.openxmlformats.org/spreadsheetml/2006/main" xmlns:r="http://schemas.openxmlformats.org/officeDocument/2006/relationships">
  <sheetPr>
    <tabColor theme="5" tint="0.7999799847602844"/>
  </sheetPr>
  <dimension ref="B1:IV11"/>
  <sheetViews>
    <sheetView zoomScalePageLayoutView="0" workbookViewId="0" topLeftCell="A1">
      <selection activeCell="B41" sqref="B41"/>
    </sheetView>
  </sheetViews>
  <sheetFormatPr defaultColWidth="9.140625" defaultRowHeight="12.75"/>
  <cols>
    <col min="1" max="1" width="4.8515625" style="106" customWidth="1"/>
    <col min="2" max="2" width="50.57421875" style="107" customWidth="1"/>
    <col min="3" max="3" width="7.28125" style="107" customWidth="1"/>
    <col min="4" max="4" width="17.28125" style="107" bestFit="1" customWidth="1"/>
    <col min="5" max="5" width="23.00390625" style="107" customWidth="1"/>
    <col min="6" max="6" width="16.57421875" style="107" bestFit="1" customWidth="1"/>
    <col min="7" max="7" width="13.7109375" style="107" customWidth="1"/>
    <col min="8" max="8" width="16.8515625" style="107" customWidth="1"/>
    <col min="9" max="9" width="13.28125" style="107" customWidth="1"/>
    <col min="10" max="16384" width="8.8515625" style="107" customWidth="1"/>
  </cols>
  <sheetData>
    <row r="1" spans="2:9" s="108" customFormat="1" ht="12.75">
      <c r="B1" s="135" t="s">
        <v>112</v>
      </c>
      <c r="D1" s="108" t="s">
        <v>103</v>
      </c>
      <c r="E1" s="108" t="s">
        <v>104</v>
      </c>
      <c r="F1" s="108" t="s">
        <v>105</v>
      </c>
      <c r="G1" s="108" t="s">
        <v>106</v>
      </c>
      <c r="H1" s="108" t="s">
        <v>107</v>
      </c>
      <c r="I1" s="108" t="s">
        <v>108</v>
      </c>
    </row>
    <row r="2" spans="2:9" ht="12.75">
      <c r="B2" s="109" t="s">
        <v>78</v>
      </c>
      <c r="D2" s="126">
        <v>482198829</v>
      </c>
      <c r="E2" s="126">
        <v>618419933</v>
      </c>
      <c r="F2" s="126">
        <v>410562021</v>
      </c>
      <c r="G2" s="126">
        <v>557531924</v>
      </c>
      <c r="H2" s="126">
        <v>460075893</v>
      </c>
      <c r="I2" s="126">
        <v>380241836</v>
      </c>
    </row>
    <row r="3" spans="2:9" ht="12.75">
      <c r="B3" s="125" t="s">
        <v>99</v>
      </c>
      <c r="D3" s="126">
        <v>51316966</v>
      </c>
      <c r="E3" s="126">
        <v>62244012</v>
      </c>
      <c r="F3" s="126">
        <v>55588338</v>
      </c>
      <c r="G3" s="126">
        <v>58425257</v>
      </c>
      <c r="H3" s="126">
        <v>41978089</v>
      </c>
      <c r="I3" s="126">
        <v>46235049</v>
      </c>
    </row>
    <row r="4" spans="2:9" ht="12.75">
      <c r="B4" s="125" t="s">
        <v>100</v>
      </c>
      <c r="D4" s="126">
        <v>95635473</v>
      </c>
      <c r="E4" s="126">
        <v>109176687</v>
      </c>
      <c r="F4" s="126">
        <v>98176196</v>
      </c>
      <c r="G4" s="126">
        <v>102791432</v>
      </c>
      <c r="H4" s="126">
        <v>79899812</v>
      </c>
      <c r="I4" s="126">
        <v>108251594</v>
      </c>
    </row>
    <row r="5" spans="2:9" ht="12.75">
      <c r="B5" s="125" t="s">
        <v>101</v>
      </c>
      <c r="D5" s="107">
        <v>0.00936</v>
      </c>
      <c r="E5" s="107">
        <v>0.00699</v>
      </c>
      <c r="F5" s="107">
        <v>0.00638</v>
      </c>
      <c r="G5" s="107">
        <v>0.0073</v>
      </c>
      <c r="H5" s="107">
        <v>0.00725</v>
      </c>
      <c r="I5" s="107">
        <v>0.00852</v>
      </c>
    </row>
    <row r="6" ht="12.75">
      <c r="B6" s="125"/>
    </row>
    <row r="7" spans="2:9" ht="12.75">
      <c r="B7" s="127" t="s">
        <v>110</v>
      </c>
      <c r="D7" s="126"/>
      <c r="E7" s="126"/>
      <c r="F7" s="126"/>
      <c r="G7" s="126"/>
      <c r="H7" s="126"/>
      <c r="I7" s="126"/>
    </row>
    <row r="8" spans="2:9" ht="12.75">
      <c r="B8" s="125" t="s">
        <v>102</v>
      </c>
      <c r="C8" s="107">
        <v>0.0284</v>
      </c>
      <c r="D8" s="128">
        <f>$C$8*(D$2-D$3-D$4)</f>
        <v>9520997.476</v>
      </c>
      <c r="E8" s="128">
        <f>$C$8*(E2-E3-E4)</f>
        <v>12694778.2456</v>
      </c>
      <c r="F8" s="128">
        <f>$C$8*(F2-F3-F4)</f>
        <v>7293048.6308</v>
      </c>
      <c r="G8" s="128">
        <f>$C$8*(G2-G3-G4)</f>
        <v>11255352.674</v>
      </c>
      <c r="H8" s="128">
        <f>$C$8*(H2-H3-H4)</f>
        <v>9604822.9728</v>
      </c>
      <c r="I8" s="128">
        <f>$C$8*(I2-I3-I4)</f>
        <v>6411447.4812</v>
      </c>
    </row>
    <row r="9" spans="2:256" ht="12.75">
      <c r="B9" s="125" t="s">
        <v>109</v>
      </c>
      <c r="D9" s="128">
        <f aca="true" t="shared" si="0" ref="D9:I9">D5*(D$2-D$3-D$4)</f>
        <v>3137906.2104</v>
      </c>
      <c r="E9" s="128">
        <f t="shared" si="0"/>
        <v>3124524.64566</v>
      </c>
      <c r="F9" s="128">
        <f t="shared" si="0"/>
        <v>1638367.9670600002</v>
      </c>
      <c r="G9" s="128">
        <f t="shared" si="0"/>
        <v>2893101.2155</v>
      </c>
      <c r="H9" s="128">
        <f t="shared" si="0"/>
        <v>2451935.4420000003</v>
      </c>
      <c r="I9" s="128">
        <f t="shared" si="0"/>
        <v>1923434.24436</v>
      </c>
      <c r="IV9" s="129" t="s">
        <v>26</v>
      </c>
    </row>
    <row r="10" spans="2:9" ht="12.75">
      <c r="B10" s="110" t="s">
        <v>111</v>
      </c>
      <c r="D10" s="128">
        <f aca="true" t="shared" si="1" ref="D10:I10">D8+D9</f>
        <v>12658903.6864</v>
      </c>
      <c r="E10" s="128">
        <f t="shared" si="1"/>
        <v>15819302.89126</v>
      </c>
      <c r="F10" s="128">
        <f t="shared" si="1"/>
        <v>8931416.597860001</v>
      </c>
      <c r="G10" s="128">
        <f t="shared" si="1"/>
        <v>14148453.8895</v>
      </c>
      <c r="H10" s="128">
        <f t="shared" si="1"/>
        <v>12056758.4148</v>
      </c>
      <c r="I10" s="128">
        <f t="shared" si="1"/>
        <v>8334881.72556</v>
      </c>
    </row>
    <row r="11" ht="12.75">
      <c r="B11" s="125"/>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52"/>
  <sheetViews>
    <sheetView zoomScalePageLayoutView="0" workbookViewId="0" topLeftCell="A1">
      <pane ySplit="15" topLeftCell="A16" activePane="bottomLeft" state="frozen"/>
      <selection pane="topLeft" activeCell="I35" sqref="I35"/>
      <selection pane="bottomLeft" activeCell="I35" sqref="I35"/>
    </sheetView>
  </sheetViews>
  <sheetFormatPr defaultColWidth="9.140625" defaultRowHeight="12.75"/>
  <cols>
    <col min="1" max="1" width="4.7109375" style="0" customWidth="1"/>
    <col min="2" max="2" width="41.28125" style="0" customWidth="1"/>
    <col min="3" max="3" width="4.28125" style="0" customWidth="1"/>
    <col min="4" max="4" width="12.421875" style="1" customWidth="1"/>
    <col min="5" max="5" width="5.00390625" style="0" customWidth="1"/>
    <col min="6" max="6" width="1.8515625" style="0" customWidth="1"/>
    <col min="7" max="7" width="15.140625" style="0" customWidth="1"/>
    <col min="8" max="8" width="1.7109375" style="0" customWidth="1"/>
  </cols>
  <sheetData>
    <row r="1" spans="2:7" ht="12.75">
      <c r="B1" s="6"/>
      <c r="C1" s="6"/>
      <c r="D1" s="7"/>
      <c r="G1" s="8" t="s">
        <v>0</v>
      </c>
    </row>
    <row r="2" spans="2:7" ht="12.75">
      <c r="B2" s="6"/>
      <c r="C2" s="6"/>
      <c r="D2" s="7"/>
      <c r="G2" s="8"/>
    </row>
    <row r="3" spans="2:7" ht="12.75">
      <c r="B3" s="6"/>
      <c r="C3" s="6"/>
      <c r="D3" s="7"/>
      <c r="G3" s="8"/>
    </row>
    <row r="4" spans="2:5" ht="12.75">
      <c r="B4" s="9"/>
      <c r="C4" s="6"/>
      <c r="D4" s="7"/>
      <c r="E4" s="6"/>
    </row>
    <row r="5" spans="2:5" ht="12.75">
      <c r="B5" s="9"/>
      <c r="C5" s="10" t="s">
        <v>1</v>
      </c>
      <c r="D5" s="7"/>
      <c r="E5" s="6"/>
    </row>
    <row r="6" spans="2:5" ht="12.75">
      <c r="B6" s="9"/>
      <c r="C6" s="10" t="s">
        <v>2</v>
      </c>
      <c r="D6" s="7"/>
      <c r="E6" s="6"/>
    </row>
    <row r="7" spans="2:5" ht="12.75">
      <c r="B7" s="9"/>
      <c r="C7" s="10" t="s">
        <v>3</v>
      </c>
      <c r="D7" s="7"/>
      <c r="E7" s="6"/>
    </row>
    <row r="8" spans="2:7" ht="12.75">
      <c r="B8" s="150" t="s">
        <v>51</v>
      </c>
      <c r="C8" s="151"/>
      <c r="D8" s="151"/>
      <c r="E8" s="151"/>
      <c r="F8" s="151"/>
      <c r="G8" s="151"/>
    </row>
    <row r="9" spans="2:7" ht="12.75">
      <c r="B9" s="11"/>
      <c r="C9" s="12"/>
      <c r="D9" s="12"/>
      <c r="E9" s="12"/>
      <c r="F9" s="12"/>
      <c r="G9" s="12"/>
    </row>
    <row r="10" spans="2:7" ht="12.75">
      <c r="B10" s="13" t="s">
        <v>4</v>
      </c>
      <c r="C10" s="152" t="str">
        <f>'[1]Summary'!$E$6</f>
        <v>May 2015</v>
      </c>
      <c r="D10" s="152"/>
      <c r="E10" s="152"/>
      <c r="F10" s="12"/>
      <c r="G10" s="12"/>
    </row>
    <row r="11" spans="2:7" ht="12.75">
      <c r="B11" s="9"/>
      <c r="C11" s="153"/>
      <c r="D11" s="153"/>
      <c r="E11" s="6"/>
      <c r="F11" s="4"/>
      <c r="G11" s="4"/>
    </row>
    <row r="12" spans="2:8" ht="12.75">
      <c r="B12" s="9"/>
      <c r="C12" s="10"/>
      <c r="D12" s="7"/>
      <c r="E12" s="6"/>
      <c r="F12" s="15"/>
      <c r="G12" s="15"/>
      <c r="H12" s="3"/>
    </row>
    <row r="13" spans="2:8" ht="12.75">
      <c r="B13" s="9"/>
      <c r="C13" s="10"/>
      <c r="D13" s="7"/>
      <c r="E13" s="6"/>
      <c r="F13" s="2"/>
      <c r="G13" s="2"/>
      <c r="H13" s="3"/>
    </row>
    <row r="14" spans="1:8" ht="12.75">
      <c r="A14" s="16" t="s">
        <v>5</v>
      </c>
      <c r="B14" s="9"/>
      <c r="C14" s="10"/>
      <c r="D14" s="7"/>
      <c r="E14" s="6"/>
      <c r="F14" s="17"/>
      <c r="G14" s="18"/>
      <c r="H14" s="3"/>
    </row>
    <row r="15" spans="1:8" ht="12" customHeight="1">
      <c r="A15" s="19" t="s">
        <v>6</v>
      </c>
      <c r="C15" s="20"/>
      <c r="D15" s="21"/>
      <c r="E15" s="6"/>
      <c r="F15" s="154"/>
      <c r="G15" s="155"/>
      <c r="H15" s="3"/>
    </row>
    <row r="16" spans="2:8" ht="12.75">
      <c r="B16" s="9"/>
      <c r="C16" s="6"/>
      <c r="D16" s="6"/>
      <c r="E16" s="4"/>
      <c r="F16" s="22"/>
      <c r="G16" s="23"/>
      <c r="H16" s="3"/>
    </row>
    <row r="17" spans="1:8" ht="12.75" customHeight="1">
      <c r="A17" s="7">
        <v>1</v>
      </c>
      <c r="B17" s="24" t="s">
        <v>7</v>
      </c>
      <c r="C17" s="25" t="s">
        <v>8</v>
      </c>
      <c r="D17" s="26">
        <f>'SS-75%, Page 2'!$H$28</f>
        <v>1823481</v>
      </c>
      <c r="E17" s="27"/>
      <c r="F17" s="22"/>
      <c r="G17" s="28"/>
      <c r="H17" s="3"/>
    </row>
    <row r="18" spans="1:8" ht="12.75" customHeight="1">
      <c r="A18" s="7">
        <v>2</v>
      </c>
      <c r="B18" s="14" t="s">
        <v>9</v>
      </c>
      <c r="C18" s="8" t="s">
        <v>10</v>
      </c>
      <c r="D18" s="29">
        <f>'[1]Input'!D43</f>
        <v>1307472</v>
      </c>
      <c r="E18" s="30"/>
      <c r="F18" s="22"/>
      <c r="G18" s="23"/>
      <c r="H18" s="3"/>
    </row>
    <row r="19" spans="1:8" ht="12.75" customHeight="1">
      <c r="A19" s="7"/>
      <c r="B19" s="14" t="s">
        <v>11</v>
      </c>
      <c r="C19" s="8"/>
      <c r="D19" s="31"/>
      <c r="E19" s="30"/>
      <c r="F19" s="22"/>
      <c r="G19" s="23"/>
      <c r="H19" s="3"/>
    </row>
    <row r="20" spans="1:8" ht="12.75" customHeight="1">
      <c r="A20" s="7"/>
      <c r="B20" s="9"/>
      <c r="C20" s="6"/>
      <c r="D20" s="26"/>
      <c r="E20" s="4"/>
      <c r="F20" s="22"/>
      <c r="G20" s="23"/>
      <c r="H20" s="3"/>
    </row>
    <row r="21" spans="1:8" ht="12.75" customHeight="1">
      <c r="A21" s="7">
        <v>3</v>
      </c>
      <c r="B21" s="9" t="s">
        <v>12</v>
      </c>
      <c r="C21" s="6"/>
      <c r="D21" s="26">
        <f>SUM(D17-D18)</f>
        <v>516009</v>
      </c>
      <c r="E21" s="26"/>
      <c r="F21" s="22"/>
      <c r="G21" s="23"/>
      <c r="H21" s="3"/>
    </row>
    <row r="22" spans="1:8" ht="15" customHeight="1">
      <c r="A22" s="7"/>
      <c r="B22" s="9"/>
      <c r="C22" s="6"/>
      <c r="D22" s="6"/>
      <c r="E22" s="4"/>
      <c r="F22" s="22"/>
      <c r="G22" s="23"/>
      <c r="H22" s="3"/>
    </row>
    <row r="23" spans="1:8" ht="12.75">
      <c r="A23" s="7">
        <v>4</v>
      </c>
      <c r="B23" s="9" t="s">
        <v>13</v>
      </c>
      <c r="C23" s="25" t="s">
        <v>14</v>
      </c>
      <c r="D23" s="32">
        <v>0.75</v>
      </c>
      <c r="E23" s="33" t="s">
        <v>15</v>
      </c>
      <c r="F23" s="22"/>
      <c r="G23" s="23"/>
      <c r="H23" s="3"/>
    </row>
    <row r="24" spans="1:8" ht="12.75">
      <c r="A24" s="7"/>
      <c r="B24" s="9"/>
      <c r="C24" s="25"/>
      <c r="D24" s="34"/>
      <c r="E24" s="4"/>
      <c r="F24" s="34"/>
      <c r="G24" s="23"/>
      <c r="H24" s="3"/>
    </row>
    <row r="25" spans="1:8" ht="12.75" customHeight="1">
      <c r="A25" s="7">
        <v>5</v>
      </c>
      <c r="B25" s="9" t="s">
        <v>16</v>
      </c>
      <c r="C25" s="6"/>
      <c r="D25" s="6"/>
      <c r="E25" s="4"/>
      <c r="F25" s="22"/>
      <c r="G25" s="23"/>
      <c r="H25" s="35"/>
    </row>
    <row r="26" spans="1:7" ht="12.75" customHeight="1">
      <c r="A26" s="7"/>
      <c r="B26" s="9" t="s">
        <v>17</v>
      </c>
      <c r="C26" s="6"/>
      <c r="D26" s="26">
        <f>SUM(D21*0.75)</f>
        <v>387006.75</v>
      </c>
      <c r="E26" s="26"/>
      <c r="F26" s="36"/>
      <c r="G26" s="34"/>
    </row>
    <row r="27" spans="1:8" ht="15" customHeight="1">
      <c r="A27" s="7"/>
      <c r="B27" s="9"/>
      <c r="C27" s="6"/>
      <c r="D27" s="6"/>
      <c r="E27" s="4"/>
      <c r="F27" s="34"/>
      <c r="G27" s="28"/>
      <c r="H27" s="37"/>
    </row>
    <row r="28" spans="1:7" ht="12.75" customHeight="1">
      <c r="A28" s="7">
        <v>6</v>
      </c>
      <c r="B28" s="24" t="s">
        <v>18</v>
      </c>
      <c r="C28" s="25" t="s">
        <v>19</v>
      </c>
      <c r="D28" s="38">
        <f>'[1]FAC-Page 3'!$I$33</f>
        <v>492392000</v>
      </c>
      <c r="E28" s="26"/>
      <c r="F28" s="4"/>
      <c r="G28" s="4"/>
    </row>
    <row r="29" spans="1:7" ht="12.75">
      <c r="A29" s="7"/>
      <c r="B29" s="9"/>
      <c r="C29" s="6"/>
      <c r="D29" s="25"/>
      <c r="E29" s="6"/>
      <c r="F29" s="4"/>
      <c r="G29" s="4"/>
    </row>
    <row r="30" spans="1:7" ht="12.75">
      <c r="A30" s="7"/>
      <c r="B30" s="9"/>
      <c r="C30" s="6"/>
      <c r="D30" s="25"/>
      <c r="E30" s="6"/>
      <c r="F30" s="4"/>
      <c r="G30" s="4"/>
    </row>
    <row r="31" spans="1:7" ht="12.75" customHeight="1">
      <c r="A31" s="7"/>
      <c r="B31" s="9"/>
      <c r="C31" s="6"/>
      <c r="D31" s="39"/>
      <c r="E31" s="39"/>
      <c r="F31" s="40"/>
      <c r="G31" s="4"/>
    </row>
    <row r="32" spans="1:7" ht="26.25">
      <c r="A32" s="7">
        <v>7</v>
      </c>
      <c r="B32" s="41" t="s">
        <v>20</v>
      </c>
      <c r="C32" s="6"/>
      <c r="D32" s="59">
        <f>-D26/D28</f>
        <v>-0.0007859728630846967</v>
      </c>
      <c r="E32" s="42" t="s">
        <v>21</v>
      </c>
      <c r="F32" s="4"/>
      <c r="G32" s="4"/>
    </row>
    <row r="33" spans="1:7" ht="12.75">
      <c r="A33" s="7"/>
      <c r="B33" s="9"/>
      <c r="C33" s="6"/>
      <c r="D33" s="25"/>
      <c r="E33" s="6"/>
      <c r="F33" s="4"/>
      <c r="G33" s="4"/>
    </row>
    <row r="34" spans="1:7" ht="12.75">
      <c r="A34" s="7"/>
      <c r="B34" s="9"/>
      <c r="C34" s="6"/>
      <c r="D34" s="25"/>
      <c r="E34" s="6"/>
      <c r="F34" s="6"/>
      <c r="G34" s="4"/>
    </row>
    <row r="35" spans="2:7" ht="46.5" customHeight="1">
      <c r="B35" s="43" t="s">
        <v>22</v>
      </c>
      <c r="C35" s="6"/>
      <c r="D35" s="25"/>
      <c r="E35" s="6"/>
      <c r="F35" s="6"/>
      <c r="G35" s="4"/>
    </row>
    <row r="36" spans="2:7" ht="12.75">
      <c r="B36" s="9"/>
      <c r="C36" s="6"/>
      <c r="D36" s="25"/>
      <c r="E36" s="6"/>
      <c r="F36" s="6"/>
      <c r="G36" s="4"/>
    </row>
    <row r="37" spans="2:7" ht="36" customHeight="1">
      <c r="B37" s="43" t="s">
        <v>23</v>
      </c>
      <c r="C37" s="6"/>
      <c r="D37" s="25"/>
      <c r="E37" s="6"/>
      <c r="F37" s="6"/>
      <c r="G37" s="4"/>
    </row>
    <row r="38" spans="2:7" ht="12.75">
      <c r="B38" s="9"/>
      <c r="C38" s="6"/>
      <c r="D38" s="25"/>
      <c r="E38" s="6"/>
      <c r="F38" s="4"/>
      <c r="G38" s="4"/>
    </row>
    <row r="39" spans="2:7" ht="12.75" customHeight="1">
      <c r="B39" s="25" t="s">
        <v>24</v>
      </c>
      <c r="C39" s="146" t="str">
        <f>+'[1]Summary'!E19</f>
        <v>July 2015</v>
      </c>
      <c r="D39" s="146"/>
      <c r="E39" s="146"/>
      <c r="F39" s="146"/>
      <c r="G39" s="146"/>
    </row>
    <row r="40" spans="2:7" ht="12.75">
      <c r="B40" s="9"/>
      <c r="C40" s="6"/>
      <c r="D40" s="25"/>
      <c r="E40" s="6"/>
      <c r="F40" s="4"/>
      <c r="G40" s="4"/>
    </row>
    <row r="41" spans="2:7" ht="12.75">
      <c r="B41" s="25" t="s">
        <v>25</v>
      </c>
      <c r="C41" s="145" t="s">
        <v>26</v>
      </c>
      <c r="D41" s="145"/>
      <c r="E41" s="145"/>
      <c r="F41" s="145"/>
      <c r="G41" s="145"/>
    </row>
    <row r="42" spans="2:7" ht="12.75">
      <c r="B42" s="6"/>
      <c r="C42" s="143" t="s">
        <v>27</v>
      </c>
      <c r="D42" s="144"/>
      <c r="E42" s="144"/>
      <c r="F42" s="144"/>
      <c r="G42" s="144"/>
    </row>
    <row r="43" spans="2:7" ht="12.75">
      <c r="B43" s="6"/>
      <c r="C43" s="6"/>
      <c r="D43" s="7"/>
      <c r="E43" s="6"/>
      <c r="F43" s="4"/>
      <c r="G43" s="4"/>
    </row>
    <row r="44" spans="2:7" ht="12.75">
      <c r="B44" s="7" t="s">
        <v>28</v>
      </c>
      <c r="C44" s="145" t="str">
        <f>'[1]Input'!D6</f>
        <v>Director, Regulatory Services</v>
      </c>
      <c r="D44" s="145"/>
      <c r="E44" s="145"/>
      <c r="F44" s="145"/>
      <c r="G44" s="145"/>
    </row>
    <row r="45" spans="2:7" ht="12.75">
      <c r="B45" s="6"/>
      <c r="C45" s="6"/>
      <c r="D45" s="7"/>
      <c r="E45" s="6"/>
      <c r="F45" s="4"/>
      <c r="G45" s="4"/>
    </row>
    <row r="46" spans="2:7" ht="12.75">
      <c r="B46" s="7" t="s">
        <v>29</v>
      </c>
      <c r="C46" s="146">
        <f>'[1]Summary'!$E$30</f>
        <v>42181</v>
      </c>
      <c r="D46" s="146"/>
      <c r="E46" s="146"/>
      <c r="F46" s="146"/>
      <c r="G46" s="146"/>
    </row>
    <row r="49" spans="2:6" ht="14.25">
      <c r="B49" s="147"/>
      <c r="C49" s="148"/>
      <c r="D49" s="149"/>
      <c r="E49" s="148"/>
      <c r="F49" s="148"/>
    </row>
    <row r="50" spans="2:6" ht="12.75">
      <c r="B50" s="148"/>
      <c r="C50" s="142"/>
      <c r="D50" s="142"/>
      <c r="E50" s="142"/>
      <c r="F50" s="142"/>
    </row>
    <row r="51" spans="2:6" ht="12.75">
      <c r="B51" s="142"/>
      <c r="C51" s="142"/>
      <c r="D51" s="142"/>
      <c r="E51" s="142"/>
      <c r="F51" s="142"/>
    </row>
    <row r="52" spans="2:6" ht="12.75">
      <c r="B52" s="142"/>
      <c r="C52" s="142"/>
      <c r="D52" s="142"/>
      <c r="E52" s="142"/>
      <c r="F52" s="142"/>
    </row>
  </sheetData>
  <sheetProtection/>
  <mergeCells count="13">
    <mergeCell ref="B8:G8"/>
    <mergeCell ref="C10:E10"/>
    <mergeCell ref="C11:D11"/>
    <mergeCell ref="F15:G15"/>
    <mergeCell ref="C39:G39"/>
    <mergeCell ref="C41:G41"/>
    <mergeCell ref="B52:F52"/>
    <mergeCell ref="C42:G42"/>
    <mergeCell ref="C44:G44"/>
    <mergeCell ref="C46:G46"/>
    <mergeCell ref="B49:F49"/>
    <mergeCell ref="B50:F50"/>
    <mergeCell ref="B51:F51"/>
  </mergeCells>
  <printOptions horizontalCentered="1"/>
  <pageMargins left="0" right="0" top="0.5" bottom="0.5"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I35"/>
  <sheetViews>
    <sheetView zoomScalePageLayoutView="0" workbookViewId="0" topLeftCell="A1">
      <pane xSplit="2" ySplit="9" topLeftCell="C16" activePane="bottomRight" state="frozen"/>
      <selection pane="topLeft" activeCell="I35" sqref="I35"/>
      <selection pane="topRight" activeCell="I35" sqref="I35"/>
      <selection pane="bottomLeft" activeCell="I35" sqref="I35"/>
      <selection pane="bottomRight" activeCell="I35" sqref="I35"/>
    </sheetView>
  </sheetViews>
  <sheetFormatPr defaultColWidth="9.140625" defaultRowHeight="12.75"/>
  <cols>
    <col min="1" max="1" width="6.140625" style="0" customWidth="1"/>
    <col min="2" max="2" width="30.7109375" style="0" customWidth="1"/>
    <col min="3" max="3" width="1.1484375" style="0" customWidth="1"/>
    <col min="4" max="4" width="13.7109375" style="0" customWidth="1"/>
    <col min="5" max="5" width="1.1484375" style="0" customWidth="1"/>
    <col min="6" max="6" width="13.7109375" style="0" customWidth="1"/>
    <col min="7" max="7" width="0.9921875" style="0" customWidth="1"/>
    <col min="8" max="8" width="13.7109375" style="0" customWidth="1"/>
    <col min="9" max="9" width="2.28125" style="0" customWidth="1"/>
  </cols>
  <sheetData>
    <row r="1" spans="2:9" ht="12.75">
      <c r="B1" s="44"/>
      <c r="C1" s="44"/>
      <c r="D1" s="44"/>
      <c r="E1" s="44"/>
      <c r="F1" s="44"/>
      <c r="G1" s="44"/>
      <c r="H1" s="8" t="s">
        <v>30</v>
      </c>
      <c r="I1" s="6"/>
    </row>
    <row r="2" spans="2:9" ht="12.75">
      <c r="B2" s="44"/>
      <c r="C2" s="44"/>
      <c r="D2" s="44"/>
      <c r="E2" s="44"/>
      <c r="F2" s="44"/>
      <c r="G2" s="44"/>
      <c r="H2" s="45"/>
      <c r="I2" s="6"/>
    </row>
    <row r="3" spans="1:9" ht="12.75">
      <c r="A3" s="46" t="s">
        <v>1</v>
      </c>
      <c r="B3" s="47"/>
      <c r="C3" s="47"/>
      <c r="D3" s="47"/>
      <c r="E3" s="48"/>
      <c r="F3" s="47"/>
      <c r="G3" s="47"/>
      <c r="H3" s="47"/>
      <c r="I3" s="49"/>
    </row>
    <row r="4" spans="2:9" ht="12.75">
      <c r="B4" s="44"/>
      <c r="C4" s="44"/>
      <c r="D4" s="44"/>
      <c r="E4" s="10"/>
      <c r="F4" s="44"/>
      <c r="G4" s="44"/>
      <c r="H4" s="44"/>
      <c r="I4" s="6"/>
    </row>
    <row r="5" spans="1:9" ht="12.75">
      <c r="A5" s="46" t="s">
        <v>31</v>
      </c>
      <c r="B5" s="47"/>
      <c r="C5" s="47"/>
      <c r="D5" s="47"/>
      <c r="E5" s="48"/>
      <c r="F5" s="47"/>
      <c r="G5" s="47"/>
      <c r="H5" s="47"/>
      <c r="I5" s="6"/>
    </row>
    <row r="6" spans="2:9" ht="12.75">
      <c r="B6" s="44"/>
      <c r="C6" s="44"/>
      <c r="D6" s="44"/>
      <c r="E6" s="10"/>
      <c r="F6" s="44"/>
      <c r="G6" s="44"/>
      <c r="H6" s="44"/>
      <c r="I6" s="6"/>
    </row>
    <row r="7" spans="2:9" ht="12.75">
      <c r="B7" s="50" t="s">
        <v>4</v>
      </c>
      <c r="C7" s="44"/>
      <c r="D7" s="156" t="str">
        <f>'[1]Summary'!$E$6</f>
        <v>May 2015</v>
      </c>
      <c r="E7" s="156"/>
      <c r="H7" s="44"/>
      <c r="I7" s="6"/>
    </row>
    <row r="8" spans="2:9" ht="12.75">
      <c r="B8" s="44"/>
      <c r="C8" s="44"/>
      <c r="D8" s="44"/>
      <c r="E8" s="8"/>
      <c r="F8" s="44"/>
      <c r="G8" s="44"/>
      <c r="H8" s="44"/>
      <c r="I8" s="6"/>
    </row>
    <row r="9" spans="1:9" ht="39">
      <c r="A9" s="51" t="s">
        <v>32</v>
      </c>
      <c r="B9" s="6"/>
      <c r="C9" s="6"/>
      <c r="D9" s="52" t="s">
        <v>33</v>
      </c>
      <c r="E9" s="9"/>
      <c r="F9" s="52" t="s">
        <v>34</v>
      </c>
      <c r="G9" s="9"/>
      <c r="H9" s="52" t="s">
        <v>35</v>
      </c>
      <c r="I9" s="6"/>
    </row>
    <row r="10" spans="1:9" ht="12.75" customHeight="1">
      <c r="A10" s="7"/>
      <c r="B10" s="6"/>
      <c r="C10" s="6"/>
      <c r="D10" s="6"/>
      <c r="E10" s="6"/>
      <c r="F10" s="6"/>
      <c r="G10" s="6"/>
      <c r="H10" s="6"/>
      <c r="I10" s="6"/>
    </row>
    <row r="11" spans="1:9" ht="12.75" customHeight="1">
      <c r="A11" s="7">
        <v>1</v>
      </c>
      <c r="B11" s="6" t="s">
        <v>36</v>
      </c>
      <c r="C11" s="6"/>
      <c r="D11" s="53">
        <f>'[1]Input'!D32</f>
        <v>6132574</v>
      </c>
      <c r="E11" s="27"/>
      <c r="F11" s="53">
        <v>0</v>
      </c>
      <c r="G11" s="27"/>
      <c r="H11" s="53">
        <f>D11+F11</f>
        <v>6132574</v>
      </c>
      <c r="I11" s="6"/>
    </row>
    <row r="12" spans="1:9" ht="12.75" customHeight="1">
      <c r="A12" s="7"/>
      <c r="B12" s="6"/>
      <c r="C12" s="6"/>
      <c r="D12" s="6"/>
      <c r="E12" s="6"/>
      <c r="F12" s="6"/>
      <c r="G12" s="6"/>
      <c r="H12" s="6"/>
      <c r="I12" s="6"/>
    </row>
    <row r="13" spans="1:9" ht="12.75" customHeight="1">
      <c r="A13" s="7">
        <v>2</v>
      </c>
      <c r="B13" s="6" t="s">
        <v>37</v>
      </c>
      <c r="C13" s="6"/>
      <c r="D13" s="54" t="s">
        <v>38</v>
      </c>
      <c r="E13" s="26"/>
      <c r="F13" s="54" t="s">
        <v>38</v>
      </c>
      <c r="G13" s="26"/>
      <c r="H13" s="54" t="s">
        <v>38</v>
      </c>
      <c r="I13" s="6"/>
    </row>
    <row r="14" spans="1:9" ht="12.75">
      <c r="A14" s="7"/>
      <c r="B14" s="6"/>
      <c r="C14" s="6"/>
      <c r="D14" s="6"/>
      <c r="E14" s="6"/>
      <c r="F14" s="6"/>
      <c r="G14" s="6"/>
      <c r="H14" s="6"/>
      <c r="I14" s="6"/>
    </row>
    <row r="15" spans="1:9" ht="12.75" customHeight="1">
      <c r="A15" s="7">
        <v>3</v>
      </c>
      <c r="B15" s="6" t="s">
        <v>39</v>
      </c>
      <c r="C15" s="6"/>
      <c r="D15" s="26">
        <f>SUM(D11:D13)</f>
        <v>6132574</v>
      </c>
      <c r="E15" s="26"/>
      <c r="F15" s="26">
        <f>SUM(F11:F13)</f>
        <v>0</v>
      </c>
      <c r="G15" s="26"/>
      <c r="H15" s="26">
        <f>SUM(D15+F15)</f>
        <v>6132574</v>
      </c>
      <c r="I15" s="6"/>
    </row>
    <row r="16" spans="1:9" ht="12.75">
      <c r="A16" s="7"/>
      <c r="B16" s="6"/>
      <c r="C16" s="6"/>
      <c r="D16" s="34"/>
      <c r="E16" s="6"/>
      <c r="F16" s="34"/>
      <c r="G16" s="6"/>
      <c r="H16" s="34"/>
      <c r="I16" s="6"/>
    </row>
    <row r="17" spans="1:9" ht="12.75">
      <c r="A17" s="7"/>
      <c r="B17" s="6"/>
      <c r="C17" s="6"/>
      <c r="D17" s="6"/>
      <c r="E17" s="6"/>
      <c r="F17" s="6"/>
      <c r="G17" s="6"/>
      <c r="H17" s="6"/>
      <c r="I17" s="6"/>
    </row>
    <row r="18" spans="1:9" ht="12.75">
      <c r="A18" s="7"/>
      <c r="B18" s="6"/>
      <c r="C18" s="6"/>
      <c r="D18" s="6"/>
      <c r="E18" s="6"/>
      <c r="F18" s="6"/>
      <c r="G18" s="6"/>
      <c r="H18" s="6"/>
      <c r="I18" s="6"/>
    </row>
    <row r="19" spans="1:9" ht="12.75" customHeight="1">
      <c r="A19" s="7">
        <v>4</v>
      </c>
      <c r="B19" s="6" t="s">
        <v>40</v>
      </c>
      <c r="C19" s="6"/>
      <c r="D19" s="53">
        <f>'[1]Input'!D36</f>
        <v>4543952</v>
      </c>
      <c r="E19" s="27"/>
      <c r="F19" s="53">
        <v>0</v>
      </c>
      <c r="G19" s="27"/>
      <c r="H19" s="53">
        <f>D19+F19</f>
        <v>4543952</v>
      </c>
      <c r="I19" s="6"/>
    </row>
    <row r="20" spans="1:9" ht="12.75" customHeight="1">
      <c r="A20" s="7"/>
      <c r="B20" s="6"/>
      <c r="C20" s="6"/>
      <c r="D20" s="6"/>
      <c r="E20" s="6"/>
      <c r="F20" s="6"/>
      <c r="G20" s="6"/>
      <c r="H20" s="6"/>
      <c r="I20" s="6"/>
    </row>
    <row r="21" spans="1:9" ht="12.75" customHeight="1">
      <c r="A21" s="7">
        <v>5</v>
      </c>
      <c r="B21" s="6" t="s">
        <v>41</v>
      </c>
      <c r="C21" s="6"/>
      <c r="D21" s="55" t="s">
        <v>38</v>
      </c>
      <c r="E21" s="26"/>
      <c r="F21" s="55" t="s">
        <v>38</v>
      </c>
      <c r="G21" s="26"/>
      <c r="H21" s="55" t="s">
        <v>38</v>
      </c>
      <c r="I21" s="6"/>
    </row>
    <row r="22" spans="1:9" ht="12.75">
      <c r="A22" s="7"/>
      <c r="B22" s="6"/>
      <c r="C22" s="6"/>
      <c r="D22" s="6"/>
      <c r="E22" s="6"/>
      <c r="F22" s="6"/>
      <c r="G22" s="6"/>
      <c r="H22" s="6"/>
      <c r="I22" s="6"/>
    </row>
    <row r="23" spans="1:9" ht="26.25">
      <c r="A23" s="56">
        <v>6</v>
      </c>
      <c r="B23" s="57" t="s">
        <v>42</v>
      </c>
      <c r="C23" s="6"/>
      <c r="D23" s="26">
        <f>'[1]Input'!D41</f>
        <v>-234859</v>
      </c>
      <c r="E23" s="26"/>
      <c r="F23" s="26">
        <v>0</v>
      </c>
      <c r="G23" s="26"/>
      <c r="H23" s="26">
        <f>SUM(D23:F23)</f>
        <v>-234859</v>
      </c>
      <c r="I23" s="6"/>
    </row>
    <row r="24" spans="1:9" ht="12.75">
      <c r="A24" s="7"/>
      <c r="B24" s="57"/>
      <c r="C24" s="6"/>
      <c r="D24" s="6"/>
      <c r="E24" s="6"/>
      <c r="F24" s="6"/>
      <c r="G24" s="6"/>
      <c r="H24" s="6"/>
      <c r="I24" s="6"/>
    </row>
    <row r="25" spans="1:9" ht="12.75" customHeight="1">
      <c r="A25" s="7">
        <v>7</v>
      </c>
      <c r="B25" s="6" t="s">
        <v>43</v>
      </c>
      <c r="C25" s="6"/>
      <c r="D25" s="26">
        <f>SUM(D19:D23)</f>
        <v>4309093</v>
      </c>
      <c r="E25" s="26"/>
      <c r="F25" s="26">
        <f>SUM(F19:F23)</f>
        <v>0</v>
      </c>
      <c r="G25" s="26"/>
      <c r="H25" s="26">
        <f>SUM(H19:H23)</f>
        <v>4309093</v>
      </c>
      <c r="I25" s="6"/>
    </row>
    <row r="26" spans="1:9" ht="12.75">
      <c r="A26" s="7"/>
      <c r="B26" s="6"/>
      <c r="C26" s="6"/>
      <c r="D26" s="6"/>
      <c r="E26" s="6"/>
      <c r="F26" s="6"/>
      <c r="G26" s="6"/>
      <c r="H26" s="6" t="s">
        <v>26</v>
      </c>
      <c r="I26" s="6"/>
    </row>
    <row r="27" spans="1:9" ht="12.75">
      <c r="A27" s="7"/>
      <c r="B27" s="6"/>
      <c r="C27" s="6"/>
      <c r="D27" s="6"/>
      <c r="E27" s="6"/>
      <c r="F27" s="6"/>
      <c r="G27" s="6"/>
      <c r="H27" s="6"/>
      <c r="I27" s="6"/>
    </row>
    <row r="28" spans="1:9" ht="12.75" customHeight="1" thickBot="1">
      <c r="A28" s="7">
        <v>8</v>
      </c>
      <c r="B28" s="6" t="s">
        <v>44</v>
      </c>
      <c r="C28" s="6"/>
      <c r="D28" s="58">
        <f>SUM(D15-D25)</f>
        <v>1823481</v>
      </c>
      <c r="E28" s="26"/>
      <c r="F28" s="58">
        <f>SUM(F15-F25)</f>
        <v>0</v>
      </c>
      <c r="G28" s="30"/>
      <c r="H28" s="58">
        <f>SUM(H15-H25)</f>
        <v>1823481</v>
      </c>
      <c r="I28" s="6"/>
    </row>
    <row r="29" spans="2:9" ht="13.5" thickTop="1">
      <c r="B29" s="6"/>
      <c r="C29" s="6"/>
      <c r="D29" s="6"/>
      <c r="E29" s="6"/>
      <c r="F29" s="6"/>
      <c r="G29" s="34"/>
      <c r="H29" s="6"/>
      <c r="I29" s="6"/>
    </row>
    <row r="30" spans="2:9" ht="12.75">
      <c r="B30" s="6"/>
      <c r="C30" s="6"/>
      <c r="D30" s="6"/>
      <c r="E30" s="6"/>
      <c r="F30" s="6"/>
      <c r="G30" s="6"/>
      <c r="H30" s="6"/>
      <c r="I30" s="6"/>
    </row>
    <row r="32" ht="12.75">
      <c r="B32" s="6" t="s">
        <v>45</v>
      </c>
    </row>
    <row r="33" ht="12.75">
      <c r="B33" s="6" t="s">
        <v>46</v>
      </c>
    </row>
    <row r="34" ht="12.75">
      <c r="B34" s="6" t="s">
        <v>47</v>
      </c>
    </row>
    <row r="35" ht="12.75">
      <c r="B35" s="6" t="s">
        <v>48</v>
      </c>
    </row>
  </sheetData>
  <sheetProtection/>
  <mergeCells count="1">
    <mergeCell ref="D7:E7"/>
  </mergeCells>
  <printOptions horizontalCentered="1"/>
  <pageMargins left="0.5" right="0" top="1.5" bottom="0.5" header="0" footer="0"/>
  <pageSetup horizontalDpi="600" verticalDpi="600" orientation="portrait" scale="110" r:id="rId1"/>
</worksheet>
</file>

<file path=xl/worksheets/sheet7.xml><?xml version="1.0" encoding="utf-8"?>
<worksheet xmlns="http://schemas.openxmlformats.org/spreadsheetml/2006/main" xmlns:r="http://schemas.openxmlformats.org/officeDocument/2006/relationships">
  <dimension ref="A1:H52"/>
  <sheetViews>
    <sheetView zoomScalePageLayoutView="0" workbookViewId="0" topLeftCell="A1">
      <pane ySplit="15" topLeftCell="A16" activePane="bottomLeft" state="frozen"/>
      <selection pane="topLeft" activeCell="I35" sqref="I35"/>
      <selection pane="bottomLeft" activeCell="I35" sqref="I35"/>
    </sheetView>
  </sheetViews>
  <sheetFormatPr defaultColWidth="9.140625" defaultRowHeight="12.75"/>
  <cols>
    <col min="1" max="1" width="4.7109375" style="0" customWidth="1"/>
    <col min="2" max="2" width="41.28125" style="0" customWidth="1"/>
    <col min="3" max="3" width="4.28125" style="0" customWidth="1"/>
    <col min="4" max="4" width="12.421875" style="1" customWidth="1"/>
    <col min="5" max="5" width="5.00390625" style="0" customWidth="1"/>
    <col min="6" max="6" width="1.8515625" style="0" customWidth="1"/>
    <col min="7" max="7" width="15.140625" style="0" customWidth="1"/>
    <col min="8" max="8" width="1.7109375" style="0" customWidth="1"/>
  </cols>
  <sheetData>
    <row r="1" spans="2:7" ht="12.75">
      <c r="B1" s="6"/>
      <c r="C1" s="6"/>
      <c r="D1" s="7"/>
      <c r="G1" s="8" t="s">
        <v>0</v>
      </c>
    </row>
    <row r="2" spans="2:7" ht="12.75">
      <c r="B2" s="6"/>
      <c r="C2" s="6"/>
      <c r="D2" s="7"/>
      <c r="G2" s="8"/>
    </row>
    <row r="3" spans="2:7" ht="12.75">
      <c r="B3" s="6"/>
      <c r="C3" s="6"/>
      <c r="D3" s="7"/>
      <c r="G3" s="8"/>
    </row>
    <row r="4" spans="2:5" ht="12.75">
      <c r="B4" s="9"/>
      <c r="C4" s="6"/>
      <c r="D4" s="7"/>
      <c r="E4" s="6"/>
    </row>
    <row r="5" spans="2:5" ht="12.75">
      <c r="B5" s="9"/>
      <c r="C5" s="10" t="s">
        <v>1</v>
      </c>
      <c r="D5" s="7"/>
      <c r="E5" s="6"/>
    </row>
    <row r="6" spans="2:5" ht="12.75">
      <c r="B6" s="9"/>
      <c r="C6" s="10" t="s">
        <v>2</v>
      </c>
      <c r="D6" s="7"/>
      <c r="E6" s="6"/>
    </row>
    <row r="7" spans="2:5" ht="12.75">
      <c r="B7" s="9"/>
      <c r="C7" s="10" t="s">
        <v>3</v>
      </c>
      <c r="D7" s="7"/>
      <c r="E7" s="6"/>
    </row>
    <row r="8" spans="2:7" ht="12.75">
      <c r="B8" s="150" t="s">
        <v>52</v>
      </c>
      <c r="C8" s="151"/>
      <c r="D8" s="151"/>
      <c r="E8" s="151"/>
      <c r="F8" s="151"/>
      <c r="G8" s="151"/>
    </row>
    <row r="9" spans="2:7" ht="12.75">
      <c r="B9" s="11"/>
      <c r="C9" s="12"/>
      <c r="D9" s="12"/>
      <c r="E9" s="12"/>
      <c r="F9" s="12"/>
      <c r="G9" s="12"/>
    </row>
    <row r="10" spans="2:7" ht="12.75">
      <c r="B10" s="13" t="s">
        <v>4</v>
      </c>
      <c r="C10" s="152" t="str">
        <f>'[2]Summary'!$E$6</f>
        <v>May 2015</v>
      </c>
      <c r="D10" s="152"/>
      <c r="E10" s="152"/>
      <c r="F10" s="12"/>
      <c r="G10" s="12"/>
    </row>
    <row r="11" spans="2:7" ht="12.75">
      <c r="B11" s="9"/>
      <c r="C11" s="153"/>
      <c r="D11" s="153"/>
      <c r="E11" s="6"/>
      <c r="F11" s="4"/>
      <c r="G11" s="4"/>
    </row>
    <row r="12" spans="2:8" ht="12.75">
      <c r="B12" s="9"/>
      <c r="C12" s="10"/>
      <c r="D12" s="7"/>
      <c r="E12" s="6"/>
      <c r="F12" s="15"/>
      <c r="G12" s="15"/>
      <c r="H12" s="3"/>
    </row>
    <row r="13" spans="2:8" ht="12.75">
      <c r="B13" s="9"/>
      <c r="C13" s="10"/>
      <c r="D13" s="7"/>
      <c r="E13" s="6"/>
      <c r="F13" s="2"/>
      <c r="G13" s="2"/>
      <c r="H13" s="3"/>
    </row>
    <row r="14" spans="1:8" ht="12.75">
      <c r="A14" s="16" t="s">
        <v>5</v>
      </c>
      <c r="B14" s="9"/>
      <c r="C14" s="10"/>
      <c r="D14" s="7"/>
      <c r="E14" s="6"/>
      <c r="F14" s="17"/>
      <c r="G14" s="18"/>
      <c r="H14" s="3"/>
    </row>
    <row r="15" spans="1:8" ht="12" customHeight="1">
      <c r="A15" s="19" t="s">
        <v>6</v>
      </c>
      <c r="C15" s="20"/>
      <c r="D15" s="21"/>
      <c r="E15" s="6"/>
      <c r="F15" s="154"/>
      <c r="G15" s="155"/>
      <c r="H15" s="3"/>
    </row>
    <row r="16" spans="2:8" ht="12.75">
      <c r="B16" s="9"/>
      <c r="C16" s="6"/>
      <c r="D16" s="6"/>
      <c r="E16" s="4"/>
      <c r="F16" s="22"/>
      <c r="G16" s="23"/>
      <c r="H16" s="3"/>
    </row>
    <row r="17" spans="1:8" ht="12.75" customHeight="1">
      <c r="A17" s="7">
        <v>1</v>
      </c>
      <c r="B17" s="24" t="s">
        <v>7</v>
      </c>
      <c r="C17" s="25" t="s">
        <v>8</v>
      </c>
      <c r="D17" s="26">
        <f>'SS 60%, Page 2'!$H$28</f>
        <v>1823481</v>
      </c>
      <c r="E17" s="27"/>
      <c r="F17" s="22"/>
      <c r="G17" s="28"/>
      <c r="H17" s="3"/>
    </row>
    <row r="18" spans="1:8" ht="12.75" customHeight="1">
      <c r="A18" s="7">
        <v>2</v>
      </c>
      <c r="B18" s="14" t="s">
        <v>9</v>
      </c>
      <c r="C18" s="8" t="s">
        <v>10</v>
      </c>
      <c r="D18" s="29">
        <f>'[2]Input'!D43</f>
        <v>1307472</v>
      </c>
      <c r="E18" s="30"/>
      <c r="F18" s="22"/>
      <c r="G18" s="23"/>
      <c r="H18" s="3"/>
    </row>
    <row r="19" spans="1:8" ht="12.75" customHeight="1">
      <c r="A19" s="7"/>
      <c r="B19" s="14" t="s">
        <v>49</v>
      </c>
      <c r="C19" s="8"/>
      <c r="D19" s="31"/>
      <c r="E19" s="30"/>
      <c r="F19" s="22"/>
      <c r="G19" s="23"/>
      <c r="H19" s="3"/>
    </row>
    <row r="20" spans="1:8" ht="12.75" customHeight="1">
      <c r="A20" s="7"/>
      <c r="B20" s="9"/>
      <c r="C20" s="6"/>
      <c r="D20" s="26"/>
      <c r="E20" s="4"/>
      <c r="F20" s="22"/>
      <c r="G20" s="23"/>
      <c r="H20" s="3"/>
    </row>
    <row r="21" spans="1:8" ht="12.75" customHeight="1">
      <c r="A21" s="7">
        <v>3</v>
      </c>
      <c r="B21" s="9" t="s">
        <v>12</v>
      </c>
      <c r="C21" s="6"/>
      <c r="D21" s="26">
        <f>SUM(D17-D18)</f>
        <v>516009</v>
      </c>
      <c r="E21" s="26"/>
      <c r="F21" s="22"/>
      <c r="G21" s="23"/>
      <c r="H21" s="3"/>
    </row>
    <row r="22" spans="1:8" ht="15" customHeight="1">
      <c r="A22" s="7"/>
      <c r="B22" s="9"/>
      <c r="C22" s="6"/>
      <c r="D22" s="6"/>
      <c r="E22" s="4"/>
      <c r="F22" s="22"/>
      <c r="G22" s="23"/>
      <c r="H22" s="3"/>
    </row>
    <row r="23" spans="1:8" ht="12.75">
      <c r="A23" s="7">
        <v>4</v>
      </c>
      <c r="B23" s="9" t="s">
        <v>50</v>
      </c>
      <c r="C23" s="25" t="s">
        <v>14</v>
      </c>
      <c r="D23" s="32">
        <v>0.6</v>
      </c>
      <c r="E23" s="4"/>
      <c r="F23" s="22"/>
      <c r="G23" s="23"/>
      <c r="H23" s="3"/>
    </row>
    <row r="24" spans="1:8" ht="12.75">
      <c r="A24" s="7"/>
      <c r="B24" s="9"/>
      <c r="C24" s="25"/>
      <c r="D24" s="34"/>
      <c r="E24" s="4"/>
      <c r="F24" s="34"/>
      <c r="G24" s="23"/>
      <c r="H24" s="3"/>
    </row>
    <row r="25" spans="1:8" ht="12.75" customHeight="1">
      <c r="A25" s="7">
        <v>5</v>
      </c>
      <c r="B25" s="9" t="s">
        <v>16</v>
      </c>
      <c r="C25" s="6"/>
      <c r="D25" s="6"/>
      <c r="E25" s="4"/>
      <c r="F25" s="22"/>
      <c r="G25" s="23"/>
      <c r="H25" s="35"/>
    </row>
    <row r="26" spans="1:7" ht="12.75" customHeight="1">
      <c r="A26" s="7"/>
      <c r="B26" s="9" t="s">
        <v>17</v>
      </c>
      <c r="C26" s="6"/>
      <c r="D26" s="26">
        <f>SUM(D21*0.6)</f>
        <v>309605.39999999997</v>
      </c>
      <c r="E26" s="26"/>
      <c r="F26" s="36"/>
      <c r="G26" s="34"/>
    </row>
    <row r="27" spans="1:8" ht="15" customHeight="1">
      <c r="A27" s="7"/>
      <c r="B27" s="9"/>
      <c r="C27" s="6"/>
      <c r="D27" s="6"/>
      <c r="E27" s="4"/>
      <c r="F27" s="34"/>
      <c r="G27" s="28"/>
      <c r="H27" s="37"/>
    </row>
    <row r="28" spans="1:7" ht="12.75" customHeight="1">
      <c r="A28" s="7">
        <v>6</v>
      </c>
      <c r="B28" s="24" t="s">
        <v>18</v>
      </c>
      <c r="C28" s="25" t="s">
        <v>19</v>
      </c>
      <c r="D28" s="38">
        <f>'[2]FAC-Page 3'!$I$33</f>
        <v>492392000</v>
      </c>
      <c r="E28" s="26"/>
      <c r="F28" s="4"/>
      <c r="G28" s="4"/>
    </row>
    <row r="29" spans="1:7" ht="12.75">
      <c r="A29" s="7"/>
      <c r="B29" s="9"/>
      <c r="C29" s="6"/>
      <c r="D29" s="25"/>
      <c r="E29" s="6"/>
      <c r="F29" s="4"/>
      <c r="G29" s="4"/>
    </row>
    <row r="30" spans="1:7" ht="12.75">
      <c r="A30" s="7"/>
      <c r="B30" s="9"/>
      <c r="C30" s="6"/>
      <c r="D30" s="25"/>
      <c r="E30" s="6"/>
      <c r="F30" s="4"/>
      <c r="G30" s="4"/>
    </row>
    <row r="31" spans="1:7" ht="12.75" customHeight="1">
      <c r="A31" s="7"/>
      <c r="B31" s="9"/>
      <c r="C31" s="6"/>
      <c r="D31" s="39"/>
      <c r="E31" s="39"/>
      <c r="F31" s="40"/>
      <c r="G31" s="4"/>
    </row>
    <row r="32" spans="1:7" ht="26.25">
      <c r="A32" s="7">
        <v>7</v>
      </c>
      <c r="B32" s="60" t="s">
        <v>20</v>
      </c>
      <c r="C32" s="6"/>
      <c r="D32" s="59">
        <f>-D26/D28</f>
        <v>-0.0006287782904677574</v>
      </c>
      <c r="E32" s="42" t="s">
        <v>21</v>
      </c>
      <c r="F32" s="4"/>
      <c r="G32" s="4"/>
    </row>
    <row r="33" spans="1:7" ht="12.75">
      <c r="A33" s="7"/>
      <c r="B33" s="9"/>
      <c r="C33" s="6"/>
      <c r="D33" s="25"/>
      <c r="E33" s="6"/>
      <c r="F33" s="4"/>
      <c r="G33" s="4"/>
    </row>
    <row r="34" spans="1:7" ht="12.75">
      <c r="A34" s="7"/>
      <c r="B34" s="9"/>
      <c r="C34" s="6"/>
      <c r="D34" s="25"/>
      <c r="E34" s="6"/>
      <c r="F34" s="6"/>
      <c r="G34" s="4"/>
    </row>
    <row r="35" spans="2:7" ht="37.5" customHeight="1">
      <c r="B35" s="43" t="s">
        <v>22</v>
      </c>
      <c r="C35" s="6"/>
      <c r="D35" s="25"/>
      <c r="E35" s="6"/>
      <c r="F35" s="6"/>
      <c r="G35" s="4"/>
    </row>
    <row r="36" spans="2:7" ht="12.75">
      <c r="B36" s="9"/>
      <c r="C36" s="6"/>
      <c r="D36" s="25"/>
      <c r="E36" s="6"/>
      <c r="F36" s="6"/>
      <c r="G36" s="4"/>
    </row>
    <row r="37" spans="2:7" ht="36" customHeight="1">
      <c r="B37" s="43"/>
      <c r="C37" s="6"/>
      <c r="D37" s="25"/>
      <c r="E37" s="6"/>
      <c r="F37" s="6"/>
      <c r="G37" s="4"/>
    </row>
    <row r="38" spans="2:7" ht="12.75">
      <c r="B38" s="9"/>
      <c r="C38" s="6"/>
      <c r="D38" s="25"/>
      <c r="E38" s="6"/>
      <c r="F38" s="4"/>
      <c r="G38" s="4"/>
    </row>
    <row r="39" spans="2:7" ht="12.75" customHeight="1">
      <c r="B39" s="25" t="s">
        <v>24</v>
      </c>
      <c r="C39" s="146" t="str">
        <f>+'[2]Summary'!E19</f>
        <v>July 2015</v>
      </c>
      <c r="D39" s="146"/>
      <c r="E39" s="146"/>
      <c r="F39" s="146"/>
      <c r="G39" s="146"/>
    </row>
    <row r="40" spans="2:7" ht="12.75">
      <c r="B40" s="9"/>
      <c r="C40" s="6"/>
      <c r="D40" s="25"/>
      <c r="E40" s="6"/>
      <c r="F40" s="4"/>
      <c r="G40" s="4"/>
    </row>
    <row r="41" spans="2:7" ht="12.75">
      <c r="B41" s="25" t="s">
        <v>25</v>
      </c>
      <c r="C41" s="145" t="s">
        <v>26</v>
      </c>
      <c r="D41" s="145"/>
      <c r="E41" s="145"/>
      <c r="F41" s="145"/>
      <c r="G41" s="145"/>
    </row>
    <row r="42" spans="2:7" ht="12.75">
      <c r="B42" s="6"/>
      <c r="C42" s="143" t="s">
        <v>27</v>
      </c>
      <c r="D42" s="144"/>
      <c r="E42" s="144"/>
      <c r="F42" s="144"/>
      <c r="G42" s="144"/>
    </row>
    <row r="43" spans="2:7" ht="12.75">
      <c r="B43" s="6"/>
      <c r="C43" s="6"/>
      <c r="D43" s="7"/>
      <c r="E43" s="6"/>
      <c r="F43" s="4"/>
      <c r="G43" s="4"/>
    </row>
    <row r="44" spans="2:7" ht="12.75">
      <c r="B44" s="7" t="s">
        <v>28</v>
      </c>
      <c r="C44" s="145" t="str">
        <f>'[2]Input'!D6</f>
        <v>Director, Regulatory Services</v>
      </c>
      <c r="D44" s="145"/>
      <c r="E44" s="145"/>
      <c r="F44" s="145"/>
      <c r="G44" s="145"/>
    </row>
    <row r="45" spans="2:7" ht="12.75">
      <c r="B45" s="6"/>
      <c r="C45" s="6"/>
      <c r="D45" s="7"/>
      <c r="E45" s="6"/>
      <c r="F45" s="4"/>
      <c r="G45" s="4"/>
    </row>
    <row r="46" spans="2:7" ht="12.75">
      <c r="B46" s="7" t="s">
        <v>29</v>
      </c>
      <c r="C46" s="146">
        <f>'[2]Summary'!$E$30</f>
        <v>42177</v>
      </c>
      <c r="D46" s="146"/>
      <c r="E46" s="146"/>
      <c r="F46" s="146"/>
      <c r="G46" s="146"/>
    </row>
    <row r="49" spans="2:6" ht="14.25">
      <c r="B49" s="147"/>
      <c r="C49" s="148"/>
      <c r="D49" s="149"/>
      <c r="E49" s="148"/>
      <c r="F49" s="148"/>
    </row>
    <row r="50" spans="2:6" ht="12.75">
      <c r="B50" s="148"/>
      <c r="C50" s="142"/>
      <c r="D50" s="142"/>
      <c r="E50" s="142"/>
      <c r="F50" s="142"/>
    </row>
    <row r="51" spans="2:6" ht="12.75">
      <c r="B51" s="142"/>
      <c r="C51" s="142"/>
      <c r="D51" s="142"/>
      <c r="E51" s="142"/>
      <c r="F51" s="142"/>
    </row>
    <row r="52" spans="2:6" ht="12.75">
      <c r="B52" s="142"/>
      <c r="C52" s="142"/>
      <c r="D52" s="142"/>
      <c r="E52" s="142"/>
      <c r="F52" s="142"/>
    </row>
  </sheetData>
  <sheetProtection/>
  <mergeCells count="13">
    <mergeCell ref="B8:G8"/>
    <mergeCell ref="C10:E10"/>
    <mergeCell ref="C11:D11"/>
    <mergeCell ref="F15:G15"/>
    <mergeCell ref="C39:G39"/>
    <mergeCell ref="C41:G41"/>
    <mergeCell ref="B52:F52"/>
    <mergeCell ref="C42:G42"/>
    <mergeCell ref="C44:G44"/>
    <mergeCell ref="C46:G46"/>
    <mergeCell ref="B49:F49"/>
    <mergeCell ref="B50:F50"/>
    <mergeCell ref="B51:F51"/>
  </mergeCells>
  <printOptions horizontalCentered="1"/>
  <pageMargins left="0" right="0" top="0.5" bottom="0.5"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I35"/>
  <sheetViews>
    <sheetView zoomScalePageLayoutView="0" workbookViewId="0" topLeftCell="A1">
      <pane xSplit="2" ySplit="9" topLeftCell="C34" activePane="bottomRight" state="frozen"/>
      <selection pane="topLeft" activeCell="I35" sqref="I35"/>
      <selection pane="topRight" activeCell="I35" sqref="I35"/>
      <selection pane="bottomLeft" activeCell="I35" sqref="I35"/>
      <selection pane="bottomRight" activeCell="I35" sqref="I35"/>
    </sheetView>
  </sheetViews>
  <sheetFormatPr defaultColWidth="9.140625" defaultRowHeight="12.75"/>
  <cols>
    <col min="1" max="1" width="6.140625" style="0" customWidth="1"/>
    <col min="2" max="2" width="30.7109375" style="0" customWidth="1"/>
    <col min="3" max="3" width="1.1484375" style="0" customWidth="1"/>
    <col min="4" max="4" width="13.7109375" style="0" customWidth="1"/>
    <col min="5" max="5" width="1.1484375" style="0" customWidth="1"/>
    <col min="6" max="6" width="13.7109375" style="0" customWidth="1"/>
    <col min="7" max="7" width="0.9921875" style="0" customWidth="1"/>
    <col min="8" max="8" width="13.7109375" style="0" customWidth="1"/>
    <col min="9" max="9" width="2.28125" style="0" customWidth="1"/>
  </cols>
  <sheetData>
    <row r="1" spans="2:9" ht="12.75">
      <c r="B1" s="44"/>
      <c r="C1" s="44"/>
      <c r="D1" s="44"/>
      <c r="E1" s="44"/>
      <c r="F1" s="44"/>
      <c r="G1" s="44"/>
      <c r="H1" s="8" t="s">
        <v>30</v>
      </c>
      <c r="I1" s="6"/>
    </row>
    <row r="2" spans="2:9" ht="12.75">
      <c r="B2" s="44"/>
      <c r="C2" s="44"/>
      <c r="D2" s="44"/>
      <c r="E2" s="44"/>
      <c r="F2" s="44"/>
      <c r="G2" s="44"/>
      <c r="H2" s="45"/>
      <c r="I2" s="6"/>
    </row>
    <row r="3" spans="1:9" ht="12.75">
      <c r="A3" s="46" t="s">
        <v>1</v>
      </c>
      <c r="B3" s="47"/>
      <c r="C3" s="47"/>
      <c r="D3" s="47"/>
      <c r="E3" s="48"/>
      <c r="F3" s="47"/>
      <c r="G3" s="47"/>
      <c r="H3" s="47"/>
      <c r="I3" s="49"/>
    </row>
    <row r="4" spans="2:9" ht="12.75">
      <c r="B4" s="44"/>
      <c r="C4" s="44"/>
      <c r="D4" s="44"/>
      <c r="E4" s="10"/>
      <c r="F4" s="44"/>
      <c r="G4" s="44"/>
      <c r="H4" s="44"/>
      <c r="I4" s="6"/>
    </row>
    <row r="5" spans="1:9" ht="12.75">
      <c r="A5" s="46" t="s">
        <v>31</v>
      </c>
      <c r="B5" s="47"/>
      <c r="C5" s="47"/>
      <c r="D5" s="47"/>
      <c r="E5" s="48"/>
      <c r="F5" s="47"/>
      <c r="G5" s="47"/>
      <c r="H5" s="47"/>
      <c r="I5" s="6"/>
    </row>
    <row r="6" spans="2:9" ht="12.75">
      <c r="B6" s="44"/>
      <c r="C6" s="44"/>
      <c r="D6" s="44"/>
      <c r="E6" s="10"/>
      <c r="F6" s="44"/>
      <c r="G6" s="44"/>
      <c r="H6" s="44"/>
      <c r="I6" s="6"/>
    </row>
    <row r="7" spans="2:9" ht="12.75">
      <c r="B7" s="50" t="s">
        <v>4</v>
      </c>
      <c r="C7" s="44"/>
      <c r="D7" s="156" t="str">
        <f>'[2]Summary'!$E$6</f>
        <v>May 2015</v>
      </c>
      <c r="E7" s="156"/>
      <c r="H7" s="44"/>
      <c r="I7" s="6"/>
    </row>
    <row r="8" spans="2:9" ht="12.75">
      <c r="B8" s="44"/>
      <c r="C8" s="44"/>
      <c r="D8" s="44"/>
      <c r="E8" s="8"/>
      <c r="F8" s="44"/>
      <c r="G8" s="44"/>
      <c r="H8" s="44"/>
      <c r="I8" s="6"/>
    </row>
    <row r="9" spans="1:9" ht="39">
      <c r="A9" s="51" t="s">
        <v>32</v>
      </c>
      <c r="B9" s="6"/>
      <c r="C9" s="6"/>
      <c r="D9" s="52" t="s">
        <v>33</v>
      </c>
      <c r="E9" s="9"/>
      <c r="F9" s="52" t="s">
        <v>34</v>
      </c>
      <c r="G9" s="9"/>
      <c r="H9" s="52" t="s">
        <v>35</v>
      </c>
      <c r="I9" s="6"/>
    </row>
    <row r="10" spans="1:9" ht="12.75" customHeight="1">
      <c r="A10" s="7"/>
      <c r="B10" s="6"/>
      <c r="C10" s="6"/>
      <c r="D10" s="6"/>
      <c r="E10" s="6"/>
      <c r="F10" s="6"/>
      <c r="G10" s="6"/>
      <c r="H10" s="6"/>
      <c r="I10" s="6"/>
    </row>
    <row r="11" spans="1:9" ht="12.75" customHeight="1">
      <c r="A11" s="7">
        <v>1</v>
      </c>
      <c r="B11" s="6" t="s">
        <v>36</v>
      </c>
      <c r="C11" s="6"/>
      <c r="D11" s="53">
        <f>'[2]Input'!D32</f>
        <v>6132574</v>
      </c>
      <c r="E11" s="27"/>
      <c r="F11" s="53">
        <v>0</v>
      </c>
      <c r="G11" s="27"/>
      <c r="H11" s="53">
        <f>D11+F11</f>
        <v>6132574</v>
      </c>
      <c r="I11" s="6"/>
    </row>
    <row r="12" spans="1:9" ht="12.75" customHeight="1">
      <c r="A12" s="7"/>
      <c r="B12" s="6"/>
      <c r="C12" s="6"/>
      <c r="D12" s="6"/>
      <c r="E12" s="6"/>
      <c r="F12" s="6"/>
      <c r="G12" s="6"/>
      <c r="H12" s="6"/>
      <c r="I12" s="6"/>
    </row>
    <row r="13" spans="1:9" ht="12.75" customHeight="1">
      <c r="A13" s="7">
        <v>2</v>
      </c>
      <c r="B13" s="6" t="s">
        <v>37</v>
      </c>
      <c r="C13" s="6"/>
      <c r="D13" s="54" t="s">
        <v>38</v>
      </c>
      <c r="E13" s="26"/>
      <c r="F13" s="54" t="s">
        <v>38</v>
      </c>
      <c r="G13" s="26"/>
      <c r="H13" s="54" t="s">
        <v>38</v>
      </c>
      <c r="I13" s="6"/>
    </row>
    <row r="14" spans="1:9" ht="12.75">
      <c r="A14" s="7"/>
      <c r="B14" s="6"/>
      <c r="C14" s="6"/>
      <c r="D14" s="6"/>
      <c r="E14" s="6"/>
      <c r="F14" s="6"/>
      <c r="G14" s="6"/>
      <c r="H14" s="6"/>
      <c r="I14" s="6"/>
    </row>
    <row r="15" spans="1:9" ht="12.75" customHeight="1">
      <c r="A15" s="7">
        <v>3</v>
      </c>
      <c r="B15" s="6" t="s">
        <v>39</v>
      </c>
      <c r="C15" s="6"/>
      <c r="D15" s="26">
        <f>SUM(D11:D13)</f>
        <v>6132574</v>
      </c>
      <c r="E15" s="26"/>
      <c r="F15" s="26">
        <f>SUM(F11:F13)</f>
        <v>0</v>
      </c>
      <c r="G15" s="26"/>
      <c r="H15" s="26">
        <f>SUM(D15+F15)</f>
        <v>6132574</v>
      </c>
      <c r="I15" s="6"/>
    </row>
    <row r="16" spans="1:9" ht="12.75">
      <c r="A16" s="7"/>
      <c r="B16" s="6"/>
      <c r="C16" s="6"/>
      <c r="D16" s="34"/>
      <c r="E16" s="6"/>
      <c r="F16" s="34"/>
      <c r="G16" s="6"/>
      <c r="H16" s="34"/>
      <c r="I16" s="6"/>
    </row>
    <row r="17" spans="1:9" ht="12.75">
      <c r="A17" s="7"/>
      <c r="B17" s="6"/>
      <c r="C17" s="6"/>
      <c r="D17" s="6"/>
      <c r="E17" s="6"/>
      <c r="F17" s="6"/>
      <c r="G17" s="6"/>
      <c r="H17" s="6"/>
      <c r="I17" s="6"/>
    </row>
    <row r="18" spans="1:9" ht="12.75">
      <c r="A18" s="7"/>
      <c r="B18" s="6"/>
      <c r="C18" s="6"/>
      <c r="D18" s="6"/>
      <c r="E18" s="6"/>
      <c r="F18" s="6"/>
      <c r="G18" s="6"/>
      <c r="H18" s="6"/>
      <c r="I18" s="6"/>
    </row>
    <row r="19" spans="1:9" ht="12.75" customHeight="1">
      <c r="A19" s="7">
        <v>4</v>
      </c>
      <c r="B19" s="6" t="s">
        <v>40</v>
      </c>
      <c r="C19" s="6"/>
      <c r="D19" s="53">
        <f>'[2]Input'!D36</f>
        <v>4543952</v>
      </c>
      <c r="E19" s="27"/>
      <c r="F19" s="53">
        <v>0</v>
      </c>
      <c r="G19" s="27"/>
      <c r="H19" s="53">
        <f>D19+F19</f>
        <v>4543952</v>
      </c>
      <c r="I19" s="6"/>
    </row>
    <row r="20" spans="1:9" ht="12.75" customHeight="1">
      <c r="A20" s="7"/>
      <c r="B20" s="6"/>
      <c r="C20" s="6"/>
      <c r="D20" s="6"/>
      <c r="E20" s="6"/>
      <c r="F20" s="6"/>
      <c r="G20" s="6"/>
      <c r="H20" s="6"/>
      <c r="I20" s="6"/>
    </row>
    <row r="21" spans="1:9" ht="12.75" customHeight="1">
      <c r="A21" s="7">
        <v>5</v>
      </c>
      <c r="B21" s="6" t="s">
        <v>41</v>
      </c>
      <c r="C21" s="6"/>
      <c r="D21" s="55" t="s">
        <v>38</v>
      </c>
      <c r="E21" s="26"/>
      <c r="F21" s="55" t="s">
        <v>38</v>
      </c>
      <c r="G21" s="26"/>
      <c r="H21" s="55" t="s">
        <v>38</v>
      </c>
      <c r="I21" s="6"/>
    </row>
    <row r="22" spans="1:9" ht="12.75">
      <c r="A22" s="7"/>
      <c r="B22" s="6"/>
      <c r="C22" s="6"/>
      <c r="D22" s="6"/>
      <c r="E22" s="6"/>
      <c r="F22" s="6"/>
      <c r="G22" s="6"/>
      <c r="H22" s="6"/>
      <c r="I22" s="6"/>
    </row>
    <row r="23" spans="1:9" ht="26.25">
      <c r="A23" s="56">
        <v>6</v>
      </c>
      <c r="B23" s="57" t="s">
        <v>42</v>
      </c>
      <c r="C23" s="6"/>
      <c r="D23" s="26">
        <f>'[2]Input'!D41</f>
        <v>-234859</v>
      </c>
      <c r="E23" s="26"/>
      <c r="F23" s="26">
        <v>0</v>
      </c>
      <c r="G23" s="26"/>
      <c r="H23" s="26">
        <f>SUM(D23:F23)</f>
        <v>-234859</v>
      </c>
      <c r="I23" s="6"/>
    </row>
    <row r="24" spans="1:9" ht="12.75">
      <c r="A24" s="7"/>
      <c r="B24" s="57"/>
      <c r="C24" s="6"/>
      <c r="D24" s="6"/>
      <c r="E24" s="6"/>
      <c r="F24" s="6"/>
      <c r="G24" s="6"/>
      <c r="H24" s="6"/>
      <c r="I24" s="6"/>
    </row>
    <row r="25" spans="1:9" ht="12.75" customHeight="1">
      <c r="A25" s="7">
        <v>7</v>
      </c>
      <c r="B25" s="6" t="s">
        <v>43</v>
      </c>
      <c r="C25" s="6"/>
      <c r="D25" s="26">
        <f>SUM(D19:D23)</f>
        <v>4309093</v>
      </c>
      <c r="E25" s="26"/>
      <c r="F25" s="26">
        <f>SUM(F19:F23)</f>
        <v>0</v>
      </c>
      <c r="G25" s="26"/>
      <c r="H25" s="26">
        <f>SUM(H19:H23)</f>
        <v>4309093</v>
      </c>
      <c r="I25" s="6"/>
    </row>
    <row r="26" spans="1:9" ht="12.75">
      <c r="A26" s="7"/>
      <c r="B26" s="6"/>
      <c r="C26" s="6"/>
      <c r="D26" s="6"/>
      <c r="E26" s="6"/>
      <c r="F26" s="6"/>
      <c r="G26" s="6"/>
      <c r="H26" s="6" t="s">
        <v>26</v>
      </c>
      <c r="I26" s="6"/>
    </row>
    <row r="27" spans="1:9" ht="12.75">
      <c r="A27" s="7"/>
      <c r="B27" s="6"/>
      <c r="C27" s="6"/>
      <c r="D27" s="6"/>
      <c r="E27" s="6"/>
      <c r="F27" s="6"/>
      <c r="G27" s="6"/>
      <c r="H27" s="6"/>
      <c r="I27" s="6"/>
    </row>
    <row r="28" spans="1:9" ht="12.75" customHeight="1" thickBot="1">
      <c r="A28" s="7">
        <v>8</v>
      </c>
      <c r="B28" s="6" t="s">
        <v>44</v>
      </c>
      <c r="C28" s="6"/>
      <c r="D28" s="58">
        <f>SUM(D15-D25)</f>
        <v>1823481</v>
      </c>
      <c r="E28" s="26"/>
      <c r="F28" s="58">
        <f>SUM(F15-F25)</f>
        <v>0</v>
      </c>
      <c r="G28" s="30"/>
      <c r="H28" s="58">
        <f>SUM(H15-H25)</f>
        <v>1823481</v>
      </c>
      <c r="I28" s="6"/>
    </row>
    <row r="29" spans="2:9" ht="13.5" thickTop="1">
      <c r="B29" s="6"/>
      <c r="C29" s="6"/>
      <c r="D29" s="6"/>
      <c r="E29" s="6"/>
      <c r="F29" s="6"/>
      <c r="G29" s="34"/>
      <c r="H29" s="6"/>
      <c r="I29" s="6"/>
    </row>
    <row r="30" spans="2:9" ht="12.75">
      <c r="B30" s="6"/>
      <c r="C30" s="6"/>
      <c r="D30" s="6"/>
      <c r="E30" s="6"/>
      <c r="F30" s="6"/>
      <c r="G30" s="6"/>
      <c r="H30" s="6"/>
      <c r="I30" s="6"/>
    </row>
    <row r="32" ht="12.75">
      <c r="B32" s="6" t="s">
        <v>45</v>
      </c>
    </row>
    <row r="33" ht="12.75">
      <c r="B33" s="6" t="s">
        <v>46</v>
      </c>
    </row>
    <row r="34" ht="12.75">
      <c r="B34" s="6" t="s">
        <v>47</v>
      </c>
    </row>
    <row r="35" ht="12.75">
      <c r="B35" s="6" t="s">
        <v>48</v>
      </c>
    </row>
  </sheetData>
  <sheetProtection/>
  <mergeCells count="1">
    <mergeCell ref="D7:E7"/>
  </mergeCells>
  <printOptions horizontalCentered="1"/>
  <pageMargins left="0.5" right="0" top="1.5" bottom="0.5" header="0" footer="0"/>
  <pageSetup horizontalDpi="600" verticalDpi="600" orientation="portrait"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Electric Power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AEP</dc:creator>
  <cp:keywords/>
  <dc:description/>
  <cp:lastModifiedBy>AEP</cp:lastModifiedBy>
  <cp:lastPrinted>2016-03-29T11:48:24Z</cp:lastPrinted>
  <dcterms:created xsi:type="dcterms:W3CDTF">2015-03-06T20:03:19Z</dcterms:created>
  <dcterms:modified xsi:type="dcterms:W3CDTF">2016-05-20T19:45:36Z</dcterms:modified>
  <cp:category/>
  <cp:version/>
  <cp:contentType/>
  <cp:contentStatus/>
</cp:coreProperties>
</file>