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5300" windowHeight="9528" activeTab="3"/>
  </bookViews>
  <sheets>
    <sheet name="September--ES 1.0" sheetId="1" r:id="rId1"/>
    <sheet name="September--ES 3.32" sheetId="2" r:id="rId2"/>
    <sheet name="October--ES 1.0" sheetId="3" r:id="rId3"/>
    <sheet name="October--ES 3.32 " sheetId="4" r:id="rId4"/>
  </sheets>
  <externalReferences>
    <externalReference r:id="rId7"/>
    <externalReference r:id="rId8"/>
    <externalReference r:id="rId9"/>
    <externalReference r:id="rId10"/>
  </externalReferences>
  <definedNames>
    <definedName name="Marshall_Rate">'[2]Property Tax'!$B$2</definedName>
    <definedName name="PC_Percent">'[2]Property Tax'!$B$6</definedName>
    <definedName name="_xlnm.Print_Area" localSheetId="2">'October--ES 1.0'!$A$9:$I$60</definedName>
    <definedName name="_xlnm.Print_Area" localSheetId="0">'September--ES 1.0'!$A$9:$I$60</definedName>
    <definedName name="_xlnm.Print_Titles" localSheetId="2">'October--ES 1.0'!$1:$8</definedName>
    <definedName name="_xlnm.Print_Titles" localSheetId="0">'September--ES 1.0'!$1:$8</definedName>
    <definedName name="tim">#REF!</definedName>
    <definedName name="WV_List">'[2]Property Tax'!$B$4</definedName>
  </definedNames>
  <calcPr fullCalcOnLoad="1"/>
</workbook>
</file>

<file path=xl/sharedStrings.xml><?xml version="1.0" encoding="utf-8"?>
<sst xmlns="http://schemas.openxmlformats.org/spreadsheetml/2006/main" count="181" uniqueCount="73">
  <si>
    <t xml:space="preserve"> </t>
  </si>
  <si>
    <t>ES FORM 1.00</t>
  </si>
  <si>
    <t>KENTUCKY POWER COMPANY - ENVIRONMENTAL SURCHARGE REPORT</t>
  </si>
  <si>
    <t>CALCULATION OF E(m) and SURCHARGE FACTOR</t>
  </si>
  <si>
    <t>For the Expense Month of September 2015</t>
  </si>
  <si>
    <t>.</t>
  </si>
  <si>
    <t>CALCULATION OF E(m)</t>
  </si>
  <si>
    <t>E(m) = CRR - BRR</t>
  </si>
  <si>
    <t>LINE</t>
  </si>
  <si>
    <t>CRR from ES FORM 3.00</t>
  </si>
  <si>
    <t>BRR from ES FORM 1.10</t>
  </si>
  <si>
    <t>Mitchell FGD Expenses (E.S. Form 3.13, Line 33)</t>
  </si>
  <si>
    <t>E(m) (LINE 1 - LINE 2 + LINE 3)</t>
  </si>
  <si>
    <t>Kentucky Retail Jurisdictional Allocation Factor,                                                from ES FORM 3.30, Schedule of Revenues, LINE 1</t>
  </si>
  <si>
    <t>KY Retail E(m) (LINE 4 * LINE 5)</t>
  </si>
  <si>
    <t xml:space="preserve">LINE </t>
  </si>
  <si>
    <t>Under/ (Over) Collection, ES Form 3.30</t>
  </si>
  <si>
    <t>Net KY Retail E(m) (Line 6 + Line 7)</t>
  </si>
  <si>
    <t>SURCHARGE FACTORS</t>
  </si>
  <si>
    <t>Allocation Factors, % of revenue during previous Calendar Year</t>
  </si>
  <si>
    <t xml:space="preserve">LINE  </t>
  </si>
  <si>
    <t>Current Month's Allocation E(m) (Line 8* Line 9)</t>
  </si>
  <si>
    <t>Kentucky Residential Revenues/All Other Non-Fuel Revenues</t>
  </si>
  <si>
    <t>Surcharge Factors (Line 10/Line 11)</t>
  </si>
  <si>
    <t>1/</t>
  </si>
  <si>
    <t>Case No. 2009-00459, dated June 28, 2010</t>
  </si>
  <si>
    <t>ES 3.32</t>
  </si>
  <si>
    <t>Kentucky Power Company</t>
  </si>
  <si>
    <t>Environmental Surcharge</t>
  </si>
  <si>
    <t xml:space="preserve">Billed Revenue Calculations </t>
  </si>
  <si>
    <r>
      <rPr>
        <b/>
        <sz val="10"/>
        <rFont val="Arial"/>
        <family val="2"/>
      </rPr>
      <t>Line</t>
    </r>
    <r>
      <rPr>
        <b/>
        <u val="single"/>
        <sz val="10"/>
        <rFont val="Arial"/>
        <family val="2"/>
      </rPr>
      <t xml:space="preserve"> No.</t>
    </r>
  </si>
  <si>
    <t>A.  Residential Revenue Calculation</t>
  </si>
  <si>
    <t>As Filed</t>
  </si>
  <si>
    <t>As Revised</t>
  </si>
  <si>
    <t xml:space="preserve">   Revenue Class 010</t>
  </si>
  <si>
    <t>+ Revenue Class 020</t>
  </si>
  <si>
    <t>(+)</t>
  </si>
  <si>
    <t>Current Month Residential Retail Revenue</t>
  </si>
  <si>
    <t>Less Residential BSRR Revenues</t>
  </si>
  <si>
    <t>(-)</t>
  </si>
  <si>
    <t>Less Residential ES Revenues</t>
  </si>
  <si>
    <t>Less Residential ATR Revenues</t>
  </si>
  <si>
    <t>Less Residential PPA Revenues</t>
  </si>
  <si>
    <t>Total Current Month Residential Revenues</t>
  </si>
  <si>
    <t>B.  All Other Revenue Calculation</t>
  </si>
  <si>
    <t>Total Retail Revenues</t>
  </si>
  <si>
    <t>Less Residential Revenue (Rev Class 010 and 020)</t>
  </si>
  <si>
    <t>Less All Other Classifications BSRR Revenues</t>
  </si>
  <si>
    <t xml:space="preserve">Less All Other Classifications ES Revenues </t>
  </si>
  <si>
    <t>Less All Other Classifications ATR Revenues</t>
  </si>
  <si>
    <t>Less All Other Classifications PPA Revenues</t>
  </si>
  <si>
    <t>Non-Residential Retail Revenues</t>
  </si>
  <si>
    <t>Non-Residential Fuel Revenue Calculation:</t>
  </si>
  <si>
    <t>Total Retail kWh</t>
  </si>
  <si>
    <t>010 Metered kWh</t>
  </si>
  <si>
    <t>Less Residential (Rev Class 010 + 020 kWh)</t>
  </si>
  <si>
    <t>020 Metered kWH</t>
  </si>
  <si>
    <t>Non-Residential kWh</t>
  </si>
  <si>
    <t>Non-Residential</t>
  </si>
  <si>
    <t>Base Fuel Amount</t>
  </si>
  <si>
    <t>Non-Residential Embedded Fuel Revenues (Ln 16  * Ln 17)</t>
  </si>
  <si>
    <t>Plus FAC Revenues</t>
  </si>
  <si>
    <t xml:space="preserve">Total Non-Residential Fuel Revenues </t>
  </si>
  <si>
    <t>Non-Residential Non-fuel Revenues (Ln 13 - Ln 20 )</t>
  </si>
  <si>
    <t>Total Current Month Non-Fuel All Other Revenues</t>
  </si>
  <si>
    <r>
      <rPr>
        <b/>
        <sz val="10"/>
        <rFont val="Arial"/>
        <family val="2"/>
      </rPr>
      <t>As Filed</t>
    </r>
    <r>
      <rPr>
        <sz val="10"/>
        <rFont val="Arial"/>
        <family val="2"/>
      </rPr>
      <t xml:space="preserve">     </t>
    </r>
    <r>
      <rPr>
        <u val="single"/>
        <sz val="10"/>
        <rFont val="Arial"/>
        <family val="2"/>
      </rPr>
      <t>Residential</t>
    </r>
  </si>
  <si>
    <r>
      <rPr>
        <b/>
        <sz val="10"/>
        <rFont val="Arial"/>
        <family val="2"/>
      </rPr>
      <t>As Filed</t>
    </r>
    <r>
      <rPr>
        <sz val="10"/>
        <rFont val="Arial"/>
        <family val="2"/>
      </rPr>
      <t xml:space="preserve">                    All Other</t>
    </r>
    <r>
      <rPr>
        <u val="single"/>
        <sz val="10"/>
        <rFont val="Arial"/>
        <family val="2"/>
      </rPr>
      <t xml:space="preserve"> Classifications</t>
    </r>
  </si>
  <si>
    <r>
      <rPr>
        <b/>
        <sz val="10"/>
        <rFont val="Arial"/>
        <family val="2"/>
      </rPr>
      <t xml:space="preserve">As Revised </t>
    </r>
    <r>
      <rPr>
        <sz val="10"/>
        <rFont val="Arial"/>
        <family val="2"/>
      </rPr>
      <t xml:space="preserve">    </t>
    </r>
    <r>
      <rPr>
        <u val="single"/>
        <sz val="10"/>
        <rFont val="Arial"/>
        <family val="2"/>
      </rPr>
      <t>Residential</t>
    </r>
  </si>
  <si>
    <r>
      <rPr>
        <b/>
        <sz val="10"/>
        <rFont val="Arial"/>
        <family val="2"/>
      </rPr>
      <t xml:space="preserve">As Revised  </t>
    </r>
    <r>
      <rPr>
        <sz val="10"/>
        <rFont val="Arial"/>
        <family val="2"/>
      </rPr>
      <t xml:space="preserve">                    All Other</t>
    </r>
    <r>
      <rPr>
        <u val="single"/>
        <sz val="10"/>
        <rFont val="Arial"/>
        <family val="2"/>
      </rPr>
      <t xml:space="preserve"> Classifications</t>
    </r>
  </si>
  <si>
    <t>For the Expense Month of October 2015</t>
  </si>
  <si>
    <r>
      <rPr>
        <b/>
        <sz val="10"/>
        <rFont val="Arial"/>
        <family val="2"/>
      </rPr>
      <t xml:space="preserve">As Filed             </t>
    </r>
    <r>
      <rPr>
        <u val="single"/>
        <sz val="10"/>
        <rFont val="Arial"/>
        <family val="2"/>
      </rPr>
      <t xml:space="preserve">  Residential</t>
    </r>
  </si>
  <si>
    <r>
      <rPr>
        <b/>
        <sz val="10"/>
        <rFont val="Arial"/>
        <family val="2"/>
      </rPr>
      <t>As Filed</t>
    </r>
    <r>
      <rPr>
        <sz val="10"/>
        <rFont val="Arial"/>
        <family val="2"/>
      </rPr>
      <t xml:space="preserve">                     All Other</t>
    </r>
    <r>
      <rPr>
        <u val="single"/>
        <sz val="10"/>
        <rFont val="Arial"/>
        <family val="2"/>
      </rPr>
      <t xml:space="preserve"> Classifications</t>
    </r>
  </si>
  <si>
    <t xml:space="preserve">As Filed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</si>
</sst>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&quot;$&quot;* #,##0_);_(&quot;$&quot;* \(#,##0\);_(&quot;$&quot;* &quot;-&quot;??_);_(@_)"/>
    <numFmt numFmtId="167" formatCode="0.0000%"/>
    <numFmt numFmtId="168" formatCode="_(* #,##0_);_(* \(#,##0\);_(* &quot;-&quot;??_);_(@_)"/>
    <numFmt numFmtId="169" formatCode="0.00000_);[Red]\(0.00000\)"/>
    <numFmt numFmtId="170" formatCode="&quot;$&quot;#,##0.00"/>
    <numFmt numFmtId="171" formatCode="0.00000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</borders>
  <cellStyleXfs count="78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0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45" fillId="0" borderId="0">
      <alignment/>
      <protection/>
    </xf>
    <xf numFmtId="0" fontId="32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3" fillId="0" borderId="9">
      <alignment horizontal="center"/>
      <protection/>
    </xf>
    <xf numFmtId="0" fontId="13" fillId="0" borderId="9">
      <alignment horizontal="center"/>
      <protection/>
    </xf>
    <xf numFmtId="0" fontId="13" fillId="0" borderId="9">
      <alignment horizontal="center"/>
      <protection/>
    </xf>
    <xf numFmtId="0" fontId="13" fillId="0" borderId="9">
      <alignment horizontal="center"/>
      <protection/>
    </xf>
    <xf numFmtId="0" fontId="13" fillId="0" borderId="9">
      <alignment horizontal="center"/>
      <protection/>
    </xf>
    <xf numFmtId="0" fontId="13" fillId="0" borderId="9">
      <alignment horizontal="center"/>
      <protection/>
    </xf>
    <xf numFmtId="0" fontId="13" fillId="0" borderId="9">
      <alignment horizontal="center"/>
      <protection/>
    </xf>
    <xf numFmtId="0" fontId="13" fillId="0" borderId="9">
      <alignment horizontal="center"/>
      <protection/>
    </xf>
    <xf numFmtId="0" fontId="13" fillId="0" borderId="9">
      <alignment horizontal="center"/>
      <protection/>
    </xf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1" fillId="33" borderId="0" applyNumberFormat="0" applyFont="0" applyBorder="0" applyAlignment="0" applyProtection="0"/>
    <xf numFmtId="0" fontId="11" fillId="33" borderId="0" applyNumberFormat="0" applyFont="0" applyBorder="0" applyAlignment="0" applyProtection="0"/>
    <xf numFmtId="0" fontId="11" fillId="33" borderId="0" applyNumberFormat="0" applyFont="0" applyBorder="0" applyAlignment="0" applyProtection="0"/>
    <xf numFmtId="0" fontId="11" fillId="33" borderId="0" applyNumberFormat="0" applyFont="0" applyBorder="0" applyAlignment="0" applyProtection="0"/>
    <xf numFmtId="0" fontId="11" fillId="33" borderId="0" applyNumberFormat="0" applyFont="0" applyBorder="0" applyAlignment="0" applyProtection="0"/>
    <xf numFmtId="0" fontId="11" fillId="33" borderId="0" applyNumberFormat="0" applyFont="0" applyBorder="0" applyAlignment="0" applyProtection="0"/>
    <xf numFmtId="0" fontId="11" fillId="33" borderId="0" applyNumberFormat="0" applyFont="0" applyBorder="0" applyAlignment="0" applyProtection="0"/>
    <xf numFmtId="0" fontId="11" fillId="33" borderId="0" applyNumberFormat="0" applyFont="0" applyBorder="0" applyAlignment="0" applyProtection="0"/>
    <xf numFmtId="0" fontId="11" fillId="33" borderId="0" applyNumberFormat="0" applyFont="0" applyBorder="0" applyAlignment="0" applyProtection="0"/>
    <xf numFmtId="0" fontId="11" fillId="33" borderId="0" applyNumberFormat="0" applyFont="0" applyBorder="0" applyAlignment="0" applyProtection="0"/>
    <xf numFmtId="0" fontId="11" fillId="33" borderId="0" applyNumberFormat="0" applyFont="0" applyBorder="0" applyAlignment="0" applyProtection="0"/>
    <xf numFmtId="0" fontId="11" fillId="33" borderId="0" applyNumberFormat="0" applyFont="0" applyBorder="0" applyAlignment="0" applyProtection="0"/>
    <xf numFmtId="0" fontId="11" fillId="33" borderId="0" applyNumberFormat="0" applyFont="0" applyBorder="0" applyAlignment="0" applyProtection="0"/>
    <xf numFmtId="0" fontId="11" fillId="33" borderId="0" applyNumberFormat="0" applyFont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37" fontId="0" fillId="0" borderId="13" xfId="0" applyNumberFormat="1" applyBorder="1" applyAlignment="1">
      <alignment horizontal="center"/>
    </xf>
    <xf numFmtId="37" fontId="0" fillId="34" borderId="12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34" borderId="12" xfId="0" applyFill="1" applyBorder="1" applyAlignment="1">
      <alignment/>
    </xf>
    <xf numFmtId="5" fontId="0" fillId="0" borderId="17" xfId="0" applyNumberFormat="1" applyBorder="1" applyAlignment="1">
      <alignment/>
    </xf>
    <xf numFmtId="5" fontId="0" fillId="0" borderId="0" xfId="0" applyNumberFormat="1" applyBorder="1" applyAlignment="1">
      <alignment/>
    </xf>
    <xf numFmtId="37" fontId="0" fillId="0" borderId="15" xfId="0" applyNumberFormat="1" applyBorder="1" applyAlignment="1">
      <alignment horizontal="center"/>
    </xf>
    <xf numFmtId="37" fontId="0" fillId="34" borderId="0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34" borderId="0" xfId="0" applyFill="1" applyBorder="1" applyAlignment="1">
      <alignment/>
    </xf>
    <xf numFmtId="5" fontId="0" fillId="0" borderId="18" xfId="0" applyNumberFormat="1" applyBorder="1" applyAlignment="1">
      <alignment/>
    </xf>
    <xf numFmtId="5" fontId="0" fillId="0" borderId="0" xfId="0" applyNumberForma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8" xfId="0" applyFont="1" applyBorder="1" applyAlignment="1">
      <alignment/>
    </xf>
    <xf numFmtId="164" fontId="0" fillId="10" borderId="18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49" fontId="2" fillId="0" borderId="0" xfId="0" applyNumberFormat="1" applyFont="1" applyAlignment="1">
      <alignment horizontal="center" wrapText="1"/>
    </xf>
    <xf numFmtId="37" fontId="0" fillId="0" borderId="0" xfId="0" applyNumberFormat="1" applyBorder="1" applyAlignment="1">
      <alignment/>
    </xf>
    <xf numFmtId="164" fontId="0" fillId="0" borderId="18" xfId="0" applyNumberFormat="1" applyFont="1" applyFill="1" applyBorder="1" applyAlignment="1">
      <alignment/>
    </xf>
    <xf numFmtId="164" fontId="0" fillId="0" borderId="18" xfId="0" applyNumberFormat="1" applyBorder="1" applyAlignment="1">
      <alignment/>
    </xf>
    <xf numFmtId="37" fontId="0" fillId="0" borderId="0" xfId="0" applyNumberFormat="1" applyFill="1" applyBorder="1" applyAlignment="1">
      <alignment/>
    </xf>
    <xf numFmtId="7" fontId="0" fillId="0" borderId="0" xfId="0" applyNumberFormat="1" applyAlignment="1">
      <alignment/>
    </xf>
    <xf numFmtId="37" fontId="0" fillId="0" borderId="18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37" fontId="0" fillId="0" borderId="15" xfId="0" applyNumberFormat="1" applyBorder="1" applyAlignment="1">
      <alignment horizontal="center" vertical="center"/>
    </xf>
    <xf numFmtId="49" fontId="0" fillId="0" borderId="18" xfId="0" applyNumberFormat="1" applyFont="1" applyBorder="1" applyAlignment="1">
      <alignment wrapText="1"/>
    </xf>
    <xf numFmtId="165" fontId="0" fillId="0" borderId="18" xfId="0" applyNumberFormat="1" applyBorder="1" applyAlignment="1">
      <alignment/>
    </xf>
    <xf numFmtId="165" fontId="0" fillId="0" borderId="0" xfId="0" applyNumberFormat="1" applyBorder="1" applyAlignment="1">
      <alignment/>
    </xf>
    <xf numFmtId="5" fontId="7" fillId="0" borderId="18" xfId="0" applyNumberFormat="1" applyFont="1" applyBorder="1" applyAlignment="1">
      <alignment/>
    </xf>
    <xf numFmtId="5" fontId="7" fillId="0" borderId="0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7" fontId="7" fillId="0" borderId="18" xfId="0" applyNumberFormat="1" applyFont="1" applyBorder="1" applyAlignment="1">
      <alignment/>
    </xf>
    <xf numFmtId="0" fontId="0" fillId="34" borderId="0" xfId="0" applyFill="1" applyBorder="1" applyAlignment="1">
      <alignment/>
    </xf>
    <xf numFmtId="37" fontId="0" fillId="35" borderId="12" xfId="0" applyNumberFormat="1" applyFill="1" applyBorder="1" applyAlignment="1">
      <alignment/>
    </xf>
    <xf numFmtId="37" fontId="0" fillId="34" borderId="9" xfId="0" applyNumberFormat="1" applyFill="1" applyBorder="1" applyAlignment="1">
      <alignment/>
    </xf>
    <xf numFmtId="0" fontId="0" fillId="34" borderId="9" xfId="0" applyFill="1" applyBorder="1" applyAlignment="1">
      <alignment/>
    </xf>
    <xf numFmtId="37" fontId="0" fillId="35" borderId="19" xfId="0" applyNumberFormat="1" applyFill="1" applyBorder="1" applyAlignment="1">
      <alignment/>
    </xf>
    <xf numFmtId="37" fontId="0" fillId="0" borderId="18" xfId="0" applyNumberFormat="1" applyBorder="1" applyAlignment="1">
      <alignment horizontal="center"/>
    </xf>
    <xf numFmtId="37" fontId="0" fillId="35" borderId="0" xfId="0" applyNumberFormat="1" applyFill="1" applyBorder="1" applyAlignment="1">
      <alignment/>
    </xf>
    <xf numFmtId="0" fontId="0" fillId="0" borderId="0" xfId="0" applyFont="1" applyBorder="1" applyAlignment="1">
      <alignment horizontal="left" wrapText="1"/>
    </xf>
    <xf numFmtId="166" fontId="0" fillId="35" borderId="0" xfId="366" applyNumberFormat="1" applyFont="1" applyFill="1" applyBorder="1" applyAlignment="1">
      <alignment horizontal="right" wrapText="1"/>
    </xf>
    <xf numFmtId="0" fontId="0" fillId="0" borderId="0" xfId="0" applyBorder="1" applyAlignment="1">
      <alignment horizontal="left" wrapText="1"/>
    </xf>
    <xf numFmtId="164" fontId="0" fillId="0" borderId="18" xfId="432" applyNumberFormat="1" applyFont="1" applyBorder="1" applyAlignment="1">
      <alignment horizontal="right" wrapText="1"/>
    </xf>
    <xf numFmtId="164" fontId="0" fillId="35" borderId="0" xfId="366" applyNumberFormat="1" applyFont="1" applyFill="1" applyBorder="1" applyAlignment="1">
      <alignment horizontal="right" wrapText="1"/>
    </xf>
    <xf numFmtId="164" fontId="0" fillId="0" borderId="18" xfId="0" applyNumberFormat="1" applyFont="1" applyBorder="1" applyAlignment="1">
      <alignment horizontal="right" wrapText="1"/>
    </xf>
    <xf numFmtId="164" fontId="0" fillId="0" borderId="18" xfId="366" applyNumberFormat="1" applyFont="1" applyBorder="1" applyAlignment="1">
      <alignment horizontal="right" wrapText="1"/>
    </xf>
    <xf numFmtId="0" fontId="0" fillId="0" borderId="15" xfId="0" applyBorder="1" applyAlignment="1">
      <alignment horizontal="center"/>
    </xf>
    <xf numFmtId="166" fontId="0" fillId="0" borderId="18" xfId="0" applyNumberFormat="1" applyBorder="1" applyAlignment="1">
      <alignment horizontal="right"/>
    </xf>
    <xf numFmtId="166" fontId="0" fillId="35" borderId="0" xfId="0" applyNumberFormat="1" applyFill="1" applyBorder="1" applyAlignment="1">
      <alignment horizontal="right"/>
    </xf>
    <xf numFmtId="7" fontId="0" fillId="0" borderId="18" xfId="0" applyNumberFormat="1" applyFon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4" fontId="0" fillId="35" borderId="0" xfId="0" applyNumberFormat="1" applyFill="1" applyBorder="1" applyAlignment="1">
      <alignment horizontal="right"/>
    </xf>
    <xf numFmtId="5" fontId="0" fillId="0" borderId="18" xfId="0" applyNumberFormat="1" applyBorder="1" applyAlignment="1">
      <alignment horizontal="right"/>
    </xf>
    <xf numFmtId="5" fontId="0" fillId="35" borderId="0" xfId="0" applyNumberFormat="1" applyFill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4" xfId="0" applyFont="1" applyBorder="1" applyAlignment="1">
      <alignment/>
    </xf>
    <xf numFmtId="167" fontId="0" fillId="0" borderId="18" xfId="432" applyNumberFormat="1" applyFont="1" applyBorder="1" applyAlignment="1">
      <alignment horizontal="right"/>
    </xf>
    <xf numFmtId="167" fontId="0" fillId="35" borderId="0" xfId="0" applyNumberFormat="1" applyFill="1" applyBorder="1" applyAlignment="1">
      <alignment horizontal="right"/>
    </xf>
    <xf numFmtId="49" fontId="0" fillId="0" borderId="0" xfId="0" applyNumberFormat="1" applyFont="1" applyFill="1" applyBorder="1" applyAlignment="1">
      <alignment wrapText="1"/>
    </xf>
    <xf numFmtId="0" fontId="0" fillId="36" borderId="0" xfId="0" applyFill="1" applyAlignment="1">
      <alignment/>
    </xf>
    <xf numFmtId="167" fontId="0" fillId="0" borderId="18" xfId="432" applyNumberFormat="1" applyFont="1" applyBorder="1" applyAlignment="1">
      <alignment horizontal="right"/>
    </xf>
    <xf numFmtId="167" fontId="0" fillId="35" borderId="0" xfId="432" applyNumberFormat="1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37" fontId="0" fillId="0" borderId="20" xfId="0" applyNumberFormat="1" applyBorder="1" applyAlignment="1">
      <alignment horizontal="center"/>
    </xf>
    <xf numFmtId="0" fontId="0" fillId="34" borderId="9" xfId="0" applyFill="1" applyBorder="1" applyAlignment="1">
      <alignment/>
    </xf>
    <xf numFmtId="37" fontId="0" fillId="0" borderId="21" xfId="0" applyNumberFormat="1" applyBorder="1" applyAlignment="1">
      <alignment horizontal="right"/>
    </xf>
    <xf numFmtId="37" fontId="0" fillId="35" borderId="0" xfId="0" applyNumberFormat="1" applyFill="1" applyBorder="1" applyAlignment="1">
      <alignment horizontal="right"/>
    </xf>
    <xf numFmtId="0" fontId="0" fillId="0" borderId="21" xfId="0" applyBorder="1" applyAlignment="1">
      <alignment horizontal="right"/>
    </xf>
    <xf numFmtId="37" fontId="0" fillId="0" borderId="0" xfId="0" applyNumberFormat="1" applyAlignment="1">
      <alignment horizontal="center"/>
    </xf>
    <xf numFmtId="37" fontId="0" fillId="0" borderId="0" xfId="0" applyNumberFormat="1" applyAlignment="1">
      <alignment/>
    </xf>
    <xf numFmtId="0" fontId="50" fillId="0" borderId="0" xfId="0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wrapText="1"/>
    </xf>
    <xf numFmtId="0" fontId="50" fillId="0" borderId="0" xfId="0" applyFont="1" applyAlignment="1">
      <alignment/>
    </xf>
    <xf numFmtId="0" fontId="2" fillId="0" borderId="0" xfId="0" applyFont="1" applyAlignment="1">
      <alignment horizontal="right"/>
    </xf>
    <xf numFmtId="15" fontId="0" fillId="0" borderId="0" xfId="0" applyNumberFormat="1" applyFont="1" applyAlignment="1">
      <alignment/>
    </xf>
    <xf numFmtId="0" fontId="0" fillId="0" borderId="0" xfId="406" applyAlignment="1">
      <alignment horizontal="center"/>
      <protection/>
    </xf>
    <xf numFmtId="0" fontId="0" fillId="0" borderId="0" xfId="406">
      <alignment/>
      <protection/>
    </xf>
    <xf numFmtId="0" fontId="2" fillId="0" borderId="0" xfId="406" applyFont="1" applyAlignment="1">
      <alignment horizontal="right"/>
      <protection/>
    </xf>
    <xf numFmtId="0" fontId="2" fillId="0" borderId="0" xfId="406" applyFont="1" applyAlignment="1">
      <alignment horizontal="center"/>
      <protection/>
    </xf>
    <xf numFmtId="0" fontId="8" fillId="0" borderId="0" xfId="406" applyFont="1" applyAlignment="1">
      <alignment horizontal="center"/>
      <protection/>
    </xf>
    <xf numFmtId="0" fontId="2" fillId="0" borderId="22" xfId="406" applyFont="1" applyBorder="1" applyAlignment="1">
      <alignment horizontal="center" vertical="center"/>
      <protection/>
    </xf>
    <xf numFmtId="0" fontId="2" fillId="0" borderId="0" xfId="406" applyFont="1" applyAlignment="1">
      <alignment horizontal="center" vertical="center"/>
      <protection/>
    </xf>
    <xf numFmtId="0" fontId="0" fillId="0" borderId="0" xfId="406" applyFont="1" applyAlignment="1">
      <alignment horizontal="center"/>
      <protection/>
    </xf>
    <xf numFmtId="49" fontId="0" fillId="0" borderId="0" xfId="406" applyNumberFormat="1" applyFont="1" applyAlignment="1">
      <alignment horizontal="center"/>
      <protection/>
    </xf>
    <xf numFmtId="44" fontId="0" fillId="0" borderId="0" xfId="406" applyNumberFormat="1">
      <alignment/>
      <protection/>
    </xf>
    <xf numFmtId="0" fontId="0" fillId="0" borderId="0" xfId="406" applyBorder="1">
      <alignment/>
      <protection/>
    </xf>
    <xf numFmtId="0" fontId="9" fillId="0" borderId="0" xfId="406" applyFont="1" applyAlignment="1">
      <alignment horizontal="right"/>
      <protection/>
    </xf>
    <xf numFmtId="0" fontId="0" fillId="0" borderId="0" xfId="406" applyFont="1">
      <alignment/>
      <protection/>
    </xf>
    <xf numFmtId="44" fontId="0" fillId="0" borderId="23" xfId="406" applyNumberFormat="1" applyBorder="1">
      <alignment/>
      <protection/>
    </xf>
    <xf numFmtId="44" fontId="0" fillId="0" borderId="0" xfId="368" applyFont="1" applyAlignment="1">
      <alignment/>
    </xf>
    <xf numFmtId="0" fontId="0" fillId="0" borderId="0" xfId="406" applyFont="1" applyAlignment="1">
      <alignment horizontal="right"/>
      <protection/>
    </xf>
    <xf numFmtId="8" fontId="0" fillId="0" borderId="0" xfId="406" applyNumberFormat="1">
      <alignment/>
      <protection/>
    </xf>
    <xf numFmtId="10" fontId="2" fillId="3" borderId="18" xfId="558" applyNumberFormat="1" applyFont="1" applyFill="1" applyBorder="1" applyAlignment="1">
      <alignment/>
    </xf>
    <xf numFmtId="0" fontId="10" fillId="0" borderId="0" xfId="406" applyFont="1" applyAlignment="1">
      <alignment horizontal="right"/>
      <protection/>
    </xf>
    <xf numFmtId="44" fontId="2" fillId="0" borderId="24" xfId="406" applyNumberFormat="1" applyFont="1" applyBorder="1">
      <alignment/>
      <protection/>
    </xf>
    <xf numFmtId="44" fontId="0" fillId="0" borderId="0" xfId="368" applyNumberFormat="1" applyFont="1" applyAlignment="1">
      <alignment/>
    </xf>
    <xf numFmtId="44" fontId="0" fillId="0" borderId="23" xfId="368" applyNumberFormat="1" applyFont="1" applyBorder="1" applyAlignment="1">
      <alignment/>
    </xf>
    <xf numFmtId="166" fontId="0" fillId="0" borderId="0" xfId="406" applyNumberFormat="1">
      <alignment/>
      <protection/>
    </xf>
    <xf numFmtId="0" fontId="2" fillId="0" borderId="0" xfId="406" applyFont="1">
      <alignment/>
      <protection/>
    </xf>
    <xf numFmtId="168" fontId="0" fillId="0" borderId="0" xfId="147" applyNumberFormat="1" applyFont="1" applyAlignment="1">
      <alignment/>
    </xf>
    <xf numFmtId="0" fontId="0" fillId="0" borderId="0" xfId="406" applyAlignment="1">
      <alignment horizontal="right"/>
      <protection/>
    </xf>
    <xf numFmtId="3" fontId="0" fillId="0" borderId="0" xfId="406" applyNumberFormat="1">
      <alignment/>
      <protection/>
    </xf>
    <xf numFmtId="169" fontId="0" fillId="0" borderId="25" xfId="0" applyNumberFormat="1" applyFont="1" applyFill="1" applyBorder="1" applyAlignment="1">
      <alignment wrapText="1"/>
    </xf>
    <xf numFmtId="170" fontId="0" fillId="0" borderId="0" xfId="406" applyNumberFormat="1">
      <alignment/>
      <protection/>
    </xf>
    <xf numFmtId="168" fontId="0" fillId="0" borderId="0" xfId="147" applyNumberFormat="1" applyFont="1" applyAlignment="1">
      <alignment/>
    </xf>
    <xf numFmtId="169" fontId="0" fillId="0" borderId="0" xfId="406" applyNumberFormat="1">
      <alignment/>
      <protection/>
    </xf>
    <xf numFmtId="168" fontId="2" fillId="0" borderId="23" xfId="406" applyNumberFormat="1" applyFont="1" applyBorder="1">
      <alignment/>
      <protection/>
    </xf>
    <xf numFmtId="171" fontId="0" fillId="0" borderId="0" xfId="406" applyNumberFormat="1">
      <alignment/>
      <protection/>
    </xf>
    <xf numFmtId="44" fontId="0" fillId="0" borderId="0" xfId="366" applyFont="1" applyAlignment="1">
      <alignment/>
    </xf>
    <xf numFmtId="44" fontId="0" fillId="0" borderId="0" xfId="406" applyNumberFormat="1" applyFont="1">
      <alignment/>
      <protection/>
    </xf>
    <xf numFmtId="43" fontId="0" fillId="0" borderId="23" xfId="406" applyNumberFormat="1" applyBorder="1">
      <alignment/>
      <protection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0" fontId="0" fillId="0" borderId="18" xfId="432" applyNumberFormat="1" applyFont="1" applyBorder="1" applyAlignment="1">
      <alignment horizontal="right" wrapText="1"/>
    </xf>
    <xf numFmtId="10" fontId="0" fillId="0" borderId="18" xfId="0" applyNumberFormat="1" applyFont="1" applyBorder="1" applyAlignment="1">
      <alignment horizontal="right" wrapText="1"/>
    </xf>
    <xf numFmtId="0" fontId="0" fillId="0" borderId="18" xfId="0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37" fontId="6" fillId="0" borderId="17" xfId="0" applyNumberFormat="1" applyFont="1" applyBorder="1" applyAlignment="1">
      <alignment horizontal="center" wrapText="1"/>
    </xf>
    <xf numFmtId="37" fontId="0" fillId="0" borderId="21" xfId="0" applyNumberForma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37" fontId="6" fillId="0" borderId="21" xfId="0" applyNumberFormat="1" applyFont="1" applyBorder="1" applyAlignment="1">
      <alignment horizontal="center" wrapText="1"/>
    </xf>
    <xf numFmtId="0" fontId="8" fillId="0" borderId="0" xfId="406" applyFont="1" applyAlignment="1">
      <alignment horizontal="center" wrapText="1"/>
      <protection/>
    </xf>
    <xf numFmtId="0" fontId="0" fillId="0" borderId="17" xfId="0" applyFont="1" applyBorder="1" applyAlignment="1">
      <alignment horizontal="center" wrapText="1"/>
    </xf>
  </cellXfs>
  <cellStyles count="7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0 3 2" xfId="47"/>
    <cellStyle name="Comma 10 3 3" xfId="48"/>
    <cellStyle name="Comma 10 4" xfId="49"/>
    <cellStyle name="Comma 10 4 2" xfId="50"/>
    <cellStyle name="Comma 10 4 3" xfId="51"/>
    <cellStyle name="Comma 10 4 4" xfId="52"/>
    <cellStyle name="Comma 10 5" xfId="53"/>
    <cellStyle name="Comma 10 5 2" xfId="54"/>
    <cellStyle name="Comma 10 5 2 2" xfId="55"/>
    <cellStyle name="Comma 10 5 2 3" xfId="56"/>
    <cellStyle name="Comma 10 5 2 3 2" xfId="57"/>
    <cellStyle name="Comma 10 5 3" xfId="58"/>
    <cellStyle name="Comma 10 6" xfId="59"/>
    <cellStyle name="Comma 10 6 2" xfId="60"/>
    <cellStyle name="Comma 10 6 3" xfId="61"/>
    <cellStyle name="Comma 10 6 3 2" xfId="62"/>
    <cellStyle name="Comma 10 7" xfId="63"/>
    <cellStyle name="Comma 10 8" xfId="64"/>
    <cellStyle name="Comma 10 8 2" xfId="65"/>
    <cellStyle name="Comma 11" xfId="66"/>
    <cellStyle name="Comma 11 10" xfId="67"/>
    <cellStyle name="Comma 11 11" xfId="68"/>
    <cellStyle name="Comma 11 11 2" xfId="69"/>
    <cellStyle name="Comma 11 11 2 2" xfId="70"/>
    <cellStyle name="Comma 11 11 2 3" xfId="71"/>
    <cellStyle name="Comma 11 11 2 3 2" xfId="72"/>
    <cellStyle name="Comma 11 12" xfId="73"/>
    <cellStyle name="Comma 11 13" xfId="74"/>
    <cellStyle name="Comma 11 13 2" xfId="75"/>
    <cellStyle name="Comma 11 13 2 2" xfId="76"/>
    <cellStyle name="Comma 11 13 2 3" xfId="77"/>
    <cellStyle name="Comma 11 13 2 3 2" xfId="78"/>
    <cellStyle name="Comma 11 2" xfId="79"/>
    <cellStyle name="Comma 11 3" xfId="80"/>
    <cellStyle name="Comma 11 4" xfId="81"/>
    <cellStyle name="Comma 11 5" xfId="82"/>
    <cellStyle name="Comma 11 6" xfId="83"/>
    <cellStyle name="Comma 11 7" xfId="84"/>
    <cellStyle name="Comma 11 7 2" xfId="85"/>
    <cellStyle name="Comma 11 7 2 2" xfId="86"/>
    <cellStyle name="Comma 11 7 2 3" xfId="87"/>
    <cellStyle name="Comma 11 8" xfId="88"/>
    <cellStyle name="Comma 11 9" xfId="89"/>
    <cellStyle name="Comma 12" xfId="90"/>
    <cellStyle name="Comma 12 10" xfId="91"/>
    <cellStyle name="Comma 12 10 2" xfId="92"/>
    <cellStyle name="Comma 12 10 2 2" xfId="93"/>
    <cellStyle name="Comma 12 10 2 3" xfId="94"/>
    <cellStyle name="Comma 12 10 2 3 2" xfId="95"/>
    <cellStyle name="Comma 12 11" xfId="96"/>
    <cellStyle name="Comma 12 12" xfId="97"/>
    <cellStyle name="Comma 12 12 2" xfId="98"/>
    <cellStyle name="Comma 12 12 2 2" xfId="99"/>
    <cellStyle name="Comma 12 12 2 3" xfId="100"/>
    <cellStyle name="Comma 12 12 2 3 2" xfId="101"/>
    <cellStyle name="Comma 12 2" xfId="102"/>
    <cellStyle name="Comma 12 3" xfId="103"/>
    <cellStyle name="Comma 12 4" xfId="104"/>
    <cellStyle name="Comma 12 5" xfId="105"/>
    <cellStyle name="Comma 12 6" xfId="106"/>
    <cellStyle name="Comma 12 6 2" xfId="107"/>
    <cellStyle name="Comma 12 6 2 2" xfId="108"/>
    <cellStyle name="Comma 12 6 2 3" xfId="109"/>
    <cellStyle name="Comma 12 7" xfId="110"/>
    <cellStyle name="Comma 12 8" xfId="111"/>
    <cellStyle name="Comma 12 9" xfId="112"/>
    <cellStyle name="Comma 13" xfId="113"/>
    <cellStyle name="Comma 13 2" xfId="114"/>
    <cellStyle name="Comma 13 3" xfId="115"/>
    <cellStyle name="Comma 13 4" xfId="116"/>
    <cellStyle name="Comma 13 5" xfId="117"/>
    <cellStyle name="Comma 13 6" xfId="118"/>
    <cellStyle name="Comma 14" xfId="119"/>
    <cellStyle name="Comma 14 2" xfId="120"/>
    <cellStyle name="Comma 14 3" xfId="121"/>
    <cellStyle name="Comma 14 4" xfId="122"/>
    <cellStyle name="Comma 14 5" xfId="123"/>
    <cellStyle name="Comma 15" xfId="124"/>
    <cellStyle name="Comma 15 2" xfId="125"/>
    <cellStyle name="Comma 15 3" xfId="126"/>
    <cellStyle name="Comma 15 4" xfId="127"/>
    <cellStyle name="Comma 15 5" xfId="128"/>
    <cellStyle name="Comma 16" xfId="129"/>
    <cellStyle name="Comma 16 2" xfId="130"/>
    <cellStyle name="Comma 16 3" xfId="131"/>
    <cellStyle name="Comma 16 3 2" xfId="132"/>
    <cellStyle name="Comma 16 3 3" xfId="133"/>
    <cellStyle name="Comma 16 3 3 2" xfId="134"/>
    <cellStyle name="Comma 17" xfId="135"/>
    <cellStyle name="Comma 17 2" xfId="136"/>
    <cellStyle name="Comma 17 3" xfId="137"/>
    <cellStyle name="Comma 17 3 2" xfId="138"/>
    <cellStyle name="Comma 18" xfId="139"/>
    <cellStyle name="Comma 18 2" xfId="140"/>
    <cellStyle name="Comma 18 3" xfId="141"/>
    <cellStyle name="Comma 18 3 2" xfId="142"/>
    <cellStyle name="Comma 19" xfId="143"/>
    <cellStyle name="Comma 19 2" xfId="144"/>
    <cellStyle name="Comma 19 3" xfId="145"/>
    <cellStyle name="Comma 19 3 2" xfId="146"/>
    <cellStyle name="Comma 2" xfId="147"/>
    <cellStyle name="Comma 2 2" xfId="148"/>
    <cellStyle name="Comma 2 2 2" xfId="149"/>
    <cellStyle name="Comma 2 2 3" xfId="150"/>
    <cellStyle name="Comma 2 2 4" xfId="151"/>
    <cellStyle name="Comma 2 2 5" xfId="152"/>
    <cellStyle name="Comma 2 3" xfId="153"/>
    <cellStyle name="Comma 2 3 2" xfId="154"/>
    <cellStyle name="Comma 2 3 3" xfId="155"/>
    <cellStyle name="Comma 2 3 4" xfId="156"/>
    <cellStyle name="Comma 2 3 4 2" xfId="157"/>
    <cellStyle name="Comma 2 3 4 2 2" xfId="158"/>
    <cellStyle name="Comma 2 3 4 3" xfId="159"/>
    <cellStyle name="Comma 2 3 4 4" xfId="160"/>
    <cellStyle name="Comma 2 3 4 5" xfId="161"/>
    <cellStyle name="Comma 2 3 4 5 2" xfId="162"/>
    <cellStyle name="Comma 2 3 5" xfId="163"/>
    <cellStyle name="Comma 2 4" xfId="164"/>
    <cellStyle name="Comma 20" xfId="165"/>
    <cellStyle name="Comma 20 2" xfId="166"/>
    <cellStyle name="Comma 20 3" xfId="167"/>
    <cellStyle name="Comma 20 3 2" xfId="168"/>
    <cellStyle name="Comma 21" xfId="169"/>
    <cellStyle name="Comma 21 2" xfId="170"/>
    <cellStyle name="Comma 21 3" xfId="171"/>
    <cellStyle name="Comma 21 3 2" xfId="172"/>
    <cellStyle name="Comma 22" xfId="173"/>
    <cellStyle name="Comma 22 2" xfId="174"/>
    <cellStyle name="Comma 22 3" xfId="175"/>
    <cellStyle name="Comma 22 3 2" xfId="176"/>
    <cellStyle name="Comma 23" xfId="177"/>
    <cellStyle name="Comma 23 2" xfId="178"/>
    <cellStyle name="Comma 23 3" xfId="179"/>
    <cellStyle name="Comma 23 3 2" xfId="180"/>
    <cellStyle name="Comma 24" xfId="181"/>
    <cellStyle name="Comma 24 2" xfId="182"/>
    <cellStyle name="Comma 24 3" xfId="183"/>
    <cellStyle name="Comma 24 3 2" xfId="184"/>
    <cellStyle name="Comma 25" xfId="185"/>
    <cellStyle name="Comma 25 2" xfId="186"/>
    <cellStyle name="Comma 25 3" xfId="187"/>
    <cellStyle name="Comma 25 3 2" xfId="188"/>
    <cellStyle name="Comma 26" xfId="189"/>
    <cellStyle name="Comma 26 2" xfId="190"/>
    <cellStyle name="Comma 26 3" xfId="191"/>
    <cellStyle name="Comma 26 3 2" xfId="192"/>
    <cellStyle name="Comma 27" xfId="193"/>
    <cellStyle name="Comma 27 2" xfId="194"/>
    <cellStyle name="Comma 27 3" xfId="195"/>
    <cellStyle name="Comma 27 3 2" xfId="196"/>
    <cellStyle name="Comma 28" xfId="197"/>
    <cellStyle name="Comma 28 2" xfId="198"/>
    <cellStyle name="Comma 29" xfId="199"/>
    <cellStyle name="Comma 29 2" xfId="200"/>
    <cellStyle name="Comma 3" xfId="201"/>
    <cellStyle name="Comma 3 2" xfId="202"/>
    <cellStyle name="Comma 3 3" xfId="203"/>
    <cellStyle name="Comma 30" xfId="204"/>
    <cellStyle name="Comma 31" xfId="205"/>
    <cellStyle name="Comma 31 2" xfId="206"/>
    <cellStyle name="Comma 31 3" xfId="207"/>
    <cellStyle name="Comma 31 3 2" xfId="208"/>
    <cellStyle name="Comma 32" xfId="209"/>
    <cellStyle name="Comma 32 2" xfId="210"/>
    <cellStyle name="Comma 32 2 2" xfId="211"/>
    <cellStyle name="Comma 32 3" xfId="212"/>
    <cellStyle name="Comma 32 4" xfId="213"/>
    <cellStyle name="Comma 32 4 2" xfId="214"/>
    <cellStyle name="Comma 33" xfId="215"/>
    <cellStyle name="Comma 33 2" xfId="216"/>
    <cellStyle name="Comma 33 3" xfId="217"/>
    <cellStyle name="Comma 33 3 2" xfId="218"/>
    <cellStyle name="Comma 34" xfId="219"/>
    <cellStyle name="Comma 35" xfId="220"/>
    <cellStyle name="Comma 35 2" xfId="221"/>
    <cellStyle name="Comma 36" xfId="222"/>
    <cellStyle name="Comma 37" xfId="223"/>
    <cellStyle name="Comma 4" xfId="224"/>
    <cellStyle name="Comma 4 2" xfId="225"/>
    <cellStyle name="Comma 4 3" xfId="226"/>
    <cellStyle name="Comma 4 4" xfId="227"/>
    <cellStyle name="Comma 4 5" xfId="228"/>
    <cellStyle name="Comma 5" xfId="229"/>
    <cellStyle name="Comma 5 2" xfId="230"/>
    <cellStyle name="Comma 5 3" xfId="231"/>
    <cellStyle name="Comma 5 4" xfId="232"/>
    <cellStyle name="Comma 5 5" xfId="233"/>
    <cellStyle name="Comma 5 6" xfId="234"/>
    <cellStyle name="Comma 6" xfId="235"/>
    <cellStyle name="Comma 6 2" xfId="236"/>
    <cellStyle name="Comma 6 3" xfId="237"/>
    <cellStyle name="Comma 6 4" xfId="238"/>
    <cellStyle name="Comma 6 4 2" xfId="239"/>
    <cellStyle name="Comma 6 4 2 2" xfId="240"/>
    <cellStyle name="Comma 6 4 3" xfId="241"/>
    <cellStyle name="Comma 6 4 4" xfId="242"/>
    <cellStyle name="Comma 6 4 5" xfId="243"/>
    <cellStyle name="Comma 6 4 5 2" xfId="244"/>
    <cellStyle name="Comma 6 5" xfId="245"/>
    <cellStyle name="Comma 7" xfId="246"/>
    <cellStyle name="Comma 7 2" xfId="247"/>
    <cellStyle name="Comma 7 2 2" xfId="248"/>
    <cellStyle name="Comma 7 2 2 2" xfId="249"/>
    <cellStyle name="Comma 7 2 2 2 2" xfId="250"/>
    <cellStyle name="Comma 7 2 2 3" xfId="251"/>
    <cellStyle name="Comma 7 2 2 3 2" xfId="252"/>
    <cellStyle name="Comma 7 2 2 3 2 2" xfId="253"/>
    <cellStyle name="Comma 7 2 2 3 3" xfId="254"/>
    <cellStyle name="Comma 7 2 2 4" xfId="255"/>
    <cellStyle name="Comma 7 2 3" xfId="256"/>
    <cellStyle name="Comma 7 3" xfId="257"/>
    <cellStyle name="Comma 7 3 2" xfId="258"/>
    <cellStyle name="Comma 7 3 2 2" xfId="259"/>
    <cellStyle name="Comma 7 3 3" xfId="260"/>
    <cellStyle name="Comma 7 3 3 2" xfId="261"/>
    <cellStyle name="Comma 7 3 3 2 2" xfId="262"/>
    <cellStyle name="Comma 7 3 3 3" xfId="263"/>
    <cellStyle name="Comma 7 3 4" xfId="264"/>
    <cellStyle name="Comma 7 4" xfId="265"/>
    <cellStyle name="Comma 7 4 2" xfId="266"/>
    <cellStyle name="Comma 7 5" xfId="267"/>
    <cellStyle name="Comma 7 5 2" xfId="268"/>
    <cellStyle name="Comma 7 5 2 2" xfId="269"/>
    <cellStyle name="Comma 7 5 3" xfId="270"/>
    <cellStyle name="Comma 7 6" xfId="271"/>
    <cellStyle name="Comma 8" xfId="272"/>
    <cellStyle name="Comma 8 2" xfId="273"/>
    <cellStyle name="Comma 8 2 2" xfId="274"/>
    <cellStyle name="Comma 8 2 3" xfId="275"/>
    <cellStyle name="Comma 8 2 4" xfId="276"/>
    <cellStyle name="Comma 8 2 4 10" xfId="277"/>
    <cellStyle name="Comma 8 2 4 11" xfId="278"/>
    <cellStyle name="Comma 8 2 4 11 2" xfId="279"/>
    <cellStyle name="Comma 8 2 4 11 2 2" xfId="280"/>
    <cellStyle name="Comma 8 2 4 11 2 3" xfId="281"/>
    <cellStyle name="Comma 8 2 4 11 2 3 2" xfId="282"/>
    <cellStyle name="Comma 8 2 4 2" xfId="283"/>
    <cellStyle name="Comma 8 2 4 3" xfId="284"/>
    <cellStyle name="Comma 8 2 4 4" xfId="285"/>
    <cellStyle name="Comma 8 2 4 5" xfId="286"/>
    <cellStyle name="Comma 8 2 4 5 2" xfId="287"/>
    <cellStyle name="Comma 8 2 4 5 2 2" xfId="288"/>
    <cellStyle name="Comma 8 2 4 5 2 3" xfId="289"/>
    <cellStyle name="Comma 8 2 4 6" xfId="290"/>
    <cellStyle name="Comma 8 2 4 7" xfId="291"/>
    <cellStyle name="Comma 8 2 4 8" xfId="292"/>
    <cellStyle name="Comma 8 2 4 9" xfId="293"/>
    <cellStyle name="Comma 8 2 4 9 2" xfId="294"/>
    <cellStyle name="Comma 8 2 4 9 2 2" xfId="295"/>
    <cellStyle name="Comma 8 2 4 9 2 3" xfId="296"/>
    <cellStyle name="Comma 8 2 4 9 2 3 2" xfId="297"/>
    <cellStyle name="Comma 8 2 5" xfId="298"/>
    <cellStyle name="Comma 8 2 5 2" xfId="299"/>
    <cellStyle name="Comma 8 2 5 3" xfId="300"/>
    <cellStyle name="Comma 8 2 5 4" xfId="301"/>
    <cellStyle name="Comma 8 2 6" xfId="302"/>
    <cellStyle name="Comma 8 2 6 2" xfId="303"/>
    <cellStyle name="Comma 8 2 6 2 2" xfId="304"/>
    <cellStyle name="Comma 8 2 6 2 3" xfId="305"/>
    <cellStyle name="Comma 8 2 6 2 3 2" xfId="306"/>
    <cellStyle name="Comma 8 2 6 3" xfId="307"/>
    <cellStyle name="Comma 8 2 7" xfId="308"/>
    <cellStyle name="Comma 8 2 7 2" xfId="309"/>
    <cellStyle name="Comma 8 2 7 3" xfId="310"/>
    <cellStyle name="Comma 8 2 7 3 2" xfId="311"/>
    <cellStyle name="Comma 8 2 8" xfId="312"/>
    <cellStyle name="Comma 8 2 9" xfId="313"/>
    <cellStyle name="Comma 8 2 9 2" xfId="314"/>
    <cellStyle name="Comma 8 3" xfId="315"/>
    <cellStyle name="Comma 8 4" xfId="316"/>
    <cellStyle name="Comma 8 5" xfId="317"/>
    <cellStyle name="Comma 8 5 2" xfId="318"/>
    <cellStyle name="Comma 8 6" xfId="319"/>
    <cellStyle name="Comma 8 6 2" xfId="320"/>
    <cellStyle name="Comma 9" xfId="321"/>
    <cellStyle name="Comma 9 2" xfId="322"/>
    <cellStyle name="Comma 9 2 2" xfId="323"/>
    <cellStyle name="Comma 9 2 3" xfId="324"/>
    <cellStyle name="Comma 9 2 3 2" xfId="325"/>
    <cellStyle name="Comma 9 2 3 3" xfId="326"/>
    <cellStyle name="Comma 9 2 3 4" xfId="327"/>
    <cellStyle name="Comma 9 2 4" xfId="328"/>
    <cellStyle name="Comma 9 2 4 2" xfId="329"/>
    <cellStyle name="Comma 9 2 4 2 2" xfId="330"/>
    <cellStyle name="Comma 9 2 4 2 3" xfId="331"/>
    <cellStyle name="Comma 9 2 4 2 3 2" xfId="332"/>
    <cellStyle name="Comma 9 2 4 3" xfId="333"/>
    <cellStyle name="Comma 9 2 5" xfId="334"/>
    <cellStyle name="Comma 9 2 5 2" xfId="335"/>
    <cellStyle name="Comma 9 2 5 3" xfId="336"/>
    <cellStyle name="Comma 9 2 5 3 2" xfId="337"/>
    <cellStyle name="Comma 9 2 6" xfId="338"/>
    <cellStyle name="Comma 9 2 7" xfId="339"/>
    <cellStyle name="Comma 9 2 7 2" xfId="340"/>
    <cellStyle name="Comma 9 3" xfId="341"/>
    <cellStyle name="Comma 9 4" xfId="342"/>
    <cellStyle name="Comma 9 5" xfId="343"/>
    <cellStyle name="Comma 9 6" xfId="344"/>
    <cellStyle name="Comma 9 6 10" xfId="345"/>
    <cellStyle name="Comma 9 6 11" xfId="346"/>
    <cellStyle name="Comma 9 6 11 2" xfId="347"/>
    <cellStyle name="Comma 9 6 11 2 2" xfId="348"/>
    <cellStyle name="Comma 9 6 11 2 3" xfId="349"/>
    <cellStyle name="Comma 9 6 11 2 3 2" xfId="350"/>
    <cellStyle name="Comma 9 6 2" xfId="351"/>
    <cellStyle name="Comma 9 6 3" xfId="352"/>
    <cellStyle name="Comma 9 6 4" xfId="353"/>
    <cellStyle name="Comma 9 6 5" xfId="354"/>
    <cellStyle name="Comma 9 6 5 2" xfId="355"/>
    <cellStyle name="Comma 9 6 5 2 2" xfId="356"/>
    <cellStyle name="Comma 9 6 5 2 3" xfId="357"/>
    <cellStyle name="Comma 9 6 6" xfId="358"/>
    <cellStyle name="Comma 9 6 7" xfId="359"/>
    <cellStyle name="Comma 9 6 8" xfId="360"/>
    <cellStyle name="Comma 9 6 9" xfId="361"/>
    <cellStyle name="Comma 9 6 9 2" xfId="362"/>
    <cellStyle name="Comma 9 6 9 2 2" xfId="363"/>
    <cellStyle name="Comma 9 6 9 2 3" xfId="364"/>
    <cellStyle name="Comma 9 6 9 2 3 2" xfId="365"/>
    <cellStyle name="Currency" xfId="366"/>
    <cellStyle name="Currency [0]" xfId="367"/>
    <cellStyle name="Currency 2" xfId="368"/>
    <cellStyle name="Currency 3" xfId="369"/>
    <cellStyle name="Currency 4" xfId="370"/>
    <cellStyle name="Currency 4 2" xfId="371"/>
    <cellStyle name="Currency 4 3" xfId="372"/>
    <cellStyle name="Currency 4 3 2" xfId="373"/>
    <cellStyle name="Currency 5" xfId="374"/>
    <cellStyle name="Currency 5 2" xfId="375"/>
    <cellStyle name="Currency 5 3" xfId="376"/>
    <cellStyle name="Currency 5 3 2" xfId="377"/>
    <cellStyle name="Currency 6" xfId="378"/>
    <cellStyle name="Currency 7" xfId="379"/>
    <cellStyle name="Currency 7 2" xfId="380"/>
    <cellStyle name="Explanatory Text" xfId="381"/>
    <cellStyle name="Good" xfId="382"/>
    <cellStyle name="Heading 1" xfId="383"/>
    <cellStyle name="Heading 2" xfId="384"/>
    <cellStyle name="Heading 3" xfId="385"/>
    <cellStyle name="Heading 4" xfId="386"/>
    <cellStyle name="Input" xfId="387"/>
    <cellStyle name="Linked Cell" xfId="388"/>
    <cellStyle name="Neutral" xfId="389"/>
    <cellStyle name="Normal 10" xfId="390"/>
    <cellStyle name="Normal 11" xfId="391"/>
    <cellStyle name="Normal 2" xfId="392"/>
    <cellStyle name="Normal 2 2" xfId="393"/>
    <cellStyle name="Normal 2 2 2" xfId="394"/>
    <cellStyle name="Normal 2 2 3" xfId="395"/>
    <cellStyle name="Normal 2 2 4" xfId="396"/>
    <cellStyle name="Normal 2 2 4 2" xfId="397"/>
    <cellStyle name="Normal 2 2 4 2 2" xfId="398"/>
    <cellStyle name="Normal 2 2 4 3" xfId="399"/>
    <cellStyle name="Normal 2 2 4 4" xfId="400"/>
    <cellStyle name="Normal 2 2 4 5" xfId="401"/>
    <cellStyle name="Normal 2 2 4 5 2" xfId="402"/>
    <cellStyle name="Normal 2 2 5" xfId="403"/>
    <cellStyle name="Normal 2 3" xfId="404"/>
    <cellStyle name="Normal 2 4" xfId="405"/>
    <cellStyle name="Normal 3" xfId="406"/>
    <cellStyle name="Normal 3 2" xfId="407"/>
    <cellStyle name="Normal 3 3" xfId="408"/>
    <cellStyle name="Normal 4" xfId="409"/>
    <cellStyle name="Normal 4 2" xfId="410"/>
    <cellStyle name="Normal 4 3" xfId="411"/>
    <cellStyle name="Normal 4 3 2" xfId="412"/>
    <cellStyle name="Normal 4 3 3" xfId="413"/>
    <cellStyle name="Normal 5" xfId="414"/>
    <cellStyle name="Normal 5 2" xfId="415"/>
    <cellStyle name="Normal 5 2 2" xfId="416"/>
    <cellStyle name="Normal 5 2 3" xfId="417"/>
    <cellStyle name="Normal 5 2 3 2" xfId="418"/>
    <cellStyle name="Normal 5 3" xfId="419"/>
    <cellStyle name="Normal 5 4" xfId="420"/>
    <cellStyle name="Normal 6" xfId="421"/>
    <cellStyle name="Normal 6 2" xfId="422"/>
    <cellStyle name="Normal 7" xfId="423"/>
    <cellStyle name="Normal 7 2" xfId="424"/>
    <cellStyle name="Normal 7 3" xfId="425"/>
    <cellStyle name="Normal 7 3 2" xfId="426"/>
    <cellStyle name="Normal 8" xfId="427"/>
    <cellStyle name="Normal 9" xfId="428"/>
    <cellStyle name="Normal 9 2" xfId="429"/>
    <cellStyle name="Note" xfId="430"/>
    <cellStyle name="Output" xfId="431"/>
    <cellStyle name="Percent" xfId="432"/>
    <cellStyle name="Percent 10" xfId="433"/>
    <cellStyle name="Percent 10 2" xfId="434"/>
    <cellStyle name="Percent 10 3" xfId="435"/>
    <cellStyle name="Percent 10 3 2" xfId="436"/>
    <cellStyle name="Percent 10 3 3" xfId="437"/>
    <cellStyle name="Percent 10 3 3 2" xfId="438"/>
    <cellStyle name="Percent 11" xfId="439"/>
    <cellStyle name="Percent 11 2" xfId="440"/>
    <cellStyle name="Percent 11 3" xfId="441"/>
    <cellStyle name="Percent 11 3 2" xfId="442"/>
    <cellStyle name="Percent 12" xfId="443"/>
    <cellStyle name="Percent 12 2" xfId="444"/>
    <cellStyle name="Percent 12 3" xfId="445"/>
    <cellStyle name="Percent 12 3 2" xfId="446"/>
    <cellStyle name="Percent 13" xfId="447"/>
    <cellStyle name="Percent 13 2" xfId="448"/>
    <cellStyle name="Percent 13 3" xfId="449"/>
    <cellStyle name="Percent 13 3 2" xfId="450"/>
    <cellStyle name="Percent 14" xfId="451"/>
    <cellStyle name="Percent 14 2" xfId="452"/>
    <cellStyle name="Percent 14 3" xfId="453"/>
    <cellStyle name="Percent 14 3 2" xfId="454"/>
    <cellStyle name="Percent 15" xfId="455"/>
    <cellStyle name="Percent 15 2" xfId="456"/>
    <cellStyle name="Percent 15 3" xfId="457"/>
    <cellStyle name="Percent 15 3 2" xfId="458"/>
    <cellStyle name="Percent 16" xfId="459"/>
    <cellStyle name="Percent 16 2" xfId="460"/>
    <cellStyle name="Percent 16 3" xfId="461"/>
    <cellStyle name="Percent 16 3 2" xfId="462"/>
    <cellStyle name="Percent 17" xfId="463"/>
    <cellStyle name="Percent 17 2" xfId="464"/>
    <cellStyle name="Percent 17 3" xfId="465"/>
    <cellStyle name="Percent 17 3 2" xfId="466"/>
    <cellStyle name="Percent 18" xfId="467"/>
    <cellStyle name="Percent 18 2" xfId="468"/>
    <cellStyle name="Percent 18 3" xfId="469"/>
    <cellStyle name="Percent 18 3 2" xfId="470"/>
    <cellStyle name="Percent 19" xfId="471"/>
    <cellStyle name="Percent 19 2" xfId="472"/>
    <cellStyle name="Percent 19 3" xfId="473"/>
    <cellStyle name="Percent 19 3 2" xfId="474"/>
    <cellStyle name="Percent 2" xfId="475"/>
    <cellStyle name="Percent 2 2" xfId="476"/>
    <cellStyle name="Percent 2 2 2" xfId="477"/>
    <cellStyle name="Percent 2 2 2 2" xfId="478"/>
    <cellStyle name="Percent 2 2 2 3" xfId="479"/>
    <cellStyle name="Percent 2 2 2 3 2" xfId="480"/>
    <cellStyle name="Percent 2 2 2 3 3" xfId="481"/>
    <cellStyle name="Percent 2 2 2 3 3 2" xfId="482"/>
    <cellStyle name="Percent 2 2 2 3 3 3" xfId="483"/>
    <cellStyle name="Percent 2 2 2 3 3 4" xfId="484"/>
    <cellStyle name="Percent 2 2 2 3 4" xfId="485"/>
    <cellStyle name="Percent 2 2 2 3 4 2" xfId="486"/>
    <cellStyle name="Percent 2 2 2 3 4 2 2" xfId="487"/>
    <cellStyle name="Percent 2 2 2 3 4 2 3" xfId="488"/>
    <cellStyle name="Percent 2 2 2 3 4 2 3 2" xfId="489"/>
    <cellStyle name="Percent 2 2 2 3 4 3" xfId="490"/>
    <cellStyle name="Percent 2 2 2 3 5" xfId="491"/>
    <cellStyle name="Percent 2 2 2 3 5 2" xfId="492"/>
    <cellStyle name="Percent 2 2 2 3 5 3" xfId="493"/>
    <cellStyle name="Percent 2 2 2 3 5 3 2" xfId="494"/>
    <cellStyle name="Percent 2 2 2 3 6" xfId="495"/>
    <cellStyle name="Percent 2 2 2 3 7" xfId="496"/>
    <cellStyle name="Percent 2 2 2 3 7 2" xfId="497"/>
    <cellStyle name="Percent 2 2 2 4" xfId="498"/>
    <cellStyle name="Percent 2 2 2 4 2" xfId="499"/>
    <cellStyle name="Percent 2 2 2 4 2 2" xfId="500"/>
    <cellStyle name="Percent 2 2 2 4 2 3" xfId="501"/>
    <cellStyle name="Percent 2 2 2 4 2 3 2" xfId="502"/>
    <cellStyle name="Percent 2 2 2 4 3" xfId="503"/>
    <cellStyle name="Percent 2 2 2 5" xfId="504"/>
    <cellStyle name="Percent 2 2 2 5 2" xfId="505"/>
    <cellStyle name="Percent 2 2 2 5 3" xfId="506"/>
    <cellStyle name="Percent 2 2 2 5 3 2" xfId="507"/>
    <cellStyle name="Percent 2 2 2 6" xfId="508"/>
    <cellStyle name="Percent 2 2 2 6 2" xfId="509"/>
    <cellStyle name="Percent 2 2 3" xfId="510"/>
    <cellStyle name="Percent 2 2 3 2" xfId="511"/>
    <cellStyle name="Percent 2 2 3 3" xfId="512"/>
    <cellStyle name="Percent 2 2 3 4" xfId="513"/>
    <cellStyle name="Percent 2 3" xfId="514"/>
    <cellStyle name="Percent 2 4" xfId="515"/>
    <cellStyle name="Percent 2 4 10" xfId="516"/>
    <cellStyle name="Percent 2 4 11" xfId="517"/>
    <cellStyle name="Percent 2 4 11 2" xfId="518"/>
    <cellStyle name="Percent 2 4 11 2 2" xfId="519"/>
    <cellStyle name="Percent 2 4 11 2 3" xfId="520"/>
    <cellStyle name="Percent 2 4 11 2 3 2" xfId="521"/>
    <cellStyle name="Percent 2 4 2" xfId="522"/>
    <cellStyle name="Percent 2 4 3" xfId="523"/>
    <cellStyle name="Percent 2 4 4" xfId="524"/>
    <cellStyle name="Percent 2 4 5" xfId="525"/>
    <cellStyle name="Percent 2 4 5 2" xfId="526"/>
    <cellStyle name="Percent 2 4 5 2 2" xfId="527"/>
    <cellStyle name="Percent 2 4 5 2 3" xfId="528"/>
    <cellStyle name="Percent 2 4 6" xfId="529"/>
    <cellStyle name="Percent 2 4 7" xfId="530"/>
    <cellStyle name="Percent 2 4 8" xfId="531"/>
    <cellStyle name="Percent 2 4 9" xfId="532"/>
    <cellStyle name="Percent 2 4 9 2" xfId="533"/>
    <cellStyle name="Percent 2 4 9 2 2" xfId="534"/>
    <cellStyle name="Percent 2 4 9 2 3" xfId="535"/>
    <cellStyle name="Percent 2 4 9 2 3 2" xfId="536"/>
    <cellStyle name="Percent 2 5" xfId="537"/>
    <cellStyle name="Percent 20" xfId="538"/>
    <cellStyle name="Percent 20 2" xfId="539"/>
    <cellStyle name="Percent 20 3" xfId="540"/>
    <cellStyle name="Percent 20 3 2" xfId="541"/>
    <cellStyle name="Percent 21" xfId="542"/>
    <cellStyle name="Percent 21 2" xfId="543"/>
    <cellStyle name="Percent 21 3" xfId="544"/>
    <cellStyle name="Percent 21 3 2" xfId="545"/>
    <cellStyle name="Percent 22" xfId="546"/>
    <cellStyle name="Percent 22 2" xfId="547"/>
    <cellStyle name="Percent 23" xfId="548"/>
    <cellStyle name="Percent 23 2" xfId="549"/>
    <cellStyle name="Percent 24" xfId="550"/>
    <cellStyle name="Percent 25" xfId="551"/>
    <cellStyle name="Percent 25 2" xfId="552"/>
    <cellStyle name="Percent 25 3" xfId="553"/>
    <cellStyle name="Percent 25 3 2" xfId="554"/>
    <cellStyle name="Percent 26" xfId="555"/>
    <cellStyle name="Percent 27" xfId="556"/>
    <cellStyle name="Percent 27 2" xfId="557"/>
    <cellStyle name="Percent 3" xfId="558"/>
    <cellStyle name="Percent 3 2" xfId="559"/>
    <cellStyle name="Percent 3 2 2" xfId="560"/>
    <cellStyle name="Percent 3 2 3" xfId="561"/>
    <cellStyle name="Percent 3 2 3 2" xfId="562"/>
    <cellStyle name="Percent 3 2 3 3" xfId="563"/>
    <cellStyle name="Percent 3 2 3 4" xfId="564"/>
    <cellStyle name="Percent 3 2 4" xfId="565"/>
    <cellStyle name="Percent 3 2 4 2" xfId="566"/>
    <cellStyle name="Percent 3 2 4 2 2" xfId="567"/>
    <cellStyle name="Percent 3 2 4 2 3" xfId="568"/>
    <cellStyle name="Percent 3 2 4 2 3 2" xfId="569"/>
    <cellStyle name="Percent 3 2 4 3" xfId="570"/>
    <cellStyle name="Percent 3 2 5" xfId="571"/>
    <cellStyle name="Percent 3 2 5 2" xfId="572"/>
    <cellStyle name="Percent 3 2 5 3" xfId="573"/>
    <cellStyle name="Percent 3 2 5 3 2" xfId="574"/>
    <cellStyle name="Percent 3 2 6" xfId="575"/>
    <cellStyle name="Percent 3 2 7" xfId="576"/>
    <cellStyle name="Percent 3 2 7 2" xfId="577"/>
    <cellStyle name="Percent 3 3" xfId="578"/>
    <cellStyle name="Percent 3 4" xfId="579"/>
    <cellStyle name="Percent 3 5" xfId="580"/>
    <cellStyle name="Percent 3 5 2" xfId="581"/>
    <cellStyle name="Percent 3 5 3" xfId="582"/>
    <cellStyle name="Percent 3 5 4" xfId="583"/>
    <cellStyle name="Percent 4" xfId="584"/>
    <cellStyle name="Percent 4 2" xfId="585"/>
    <cellStyle name="Percent 4 3" xfId="586"/>
    <cellStyle name="Percent 4 3 2" xfId="587"/>
    <cellStyle name="Percent 4 3 3" xfId="588"/>
    <cellStyle name="Percent 4 3 4" xfId="589"/>
    <cellStyle name="Percent 4 4" xfId="590"/>
    <cellStyle name="Percent 4 4 2" xfId="591"/>
    <cellStyle name="Percent 4 4 2 2" xfId="592"/>
    <cellStyle name="Percent 4 4 2 3" xfId="593"/>
    <cellStyle name="Percent 4 4 2 3 2" xfId="594"/>
    <cellStyle name="Percent 4 4 3" xfId="595"/>
    <cellStyle name="Percent 4 5" xfId="596"/>
    <cellStyle name="Percent 4 5 2" xfId="597"/>
    <cellStyle name="Percent 4 5 3" xfId="598"/>
    <cellStyle name="Percent 4 5 3 2" xfId="599"/>
    <cellStyle name="Percent 4 6" xfId="600"/>
    <cellStyle name="Percent 4 7" xfId="601"/>
    <cellStyle name="Percent 4 7 2" xfId="602"/>
    <cellStyle name="Percent 5" xfId="603"/>
    <cellStyle name="Percent 5 2" xfId="604"/>
    <cellStyle name="Percent 5 3" xfId="605"/>
    <cellStyle name="Percent 5 3 2" xfId="606"/>
    <cellStyle name="Percent 5 3 3" xfId="607"/>
    <cellStyle name="Percent 5 4" xfId="608"/>
    <cellStyle name="Percent 5 4 2" xfId="609"/>
    <cellStyle name="Percent 5 4 3" xfId="610"/>
    <cellStyle name="Percent 5 4 4" xfId="611"/>
    <cellStyle name="Percent 5 5" xfId="612"/>
    <cellStyle name="Percent 5 5 2" xfId="613"/>
    <cellStyle name="Percent 5 5 2 2" xfId="614"/>
    <cellStyle name="Percent 5 5 2 3" xfId="615"/>
    <cellStyle name="Percent 5 5 2 3 2" xfId="616"/>
    <cellStyle name="Percent 5 5 3" xfId="617"/>
    <cellStyle name="Percent 5 6" xfId="618"/>
    <cellStyle name="Percent 5 6 2" xfId="619"/>
    <cellStyle name="Percent 5 6 3" xfId="620"/>
    <cellStyle name="Percent 5 6 3 2" xfId="621"/>
    <cellStyle name="Percent 5 7" xfId="622"/>
    <cellStyle name="Percent 5 8" xfId="623"/>
    <cellStyle name="Percent 5 8 2" xfId="624"/>
    <cellStyle name="Percent 5 9" xfId="625"/>
    <cellStyle name="Percent 5 9 2" xfId="626"/>
    <cellStyle name="Percent 5 9 3" xfId="627"/>
    <cellStyle name="Percent 5 9 3 2" xfId="628"/>
    <cellStyle name="Percent 6" xfId="629"/>
    <cellStyle name="Percent 6 10" xfId="630"/>
    <cellStyle name="Percent 6 11" xfId="631"/>
    <cellStyle name="Percent 6 11 2" xfId="632"/>
    <cellStyle name="Percent 6 11 2 2" xfId="633"/>
    <cellStyle name="Percent 6 11 2 3" xfId="634"/>
    <cellStyle name="Percent 6 11 2 3 2" xfId="635"/>
    <cellStyle name="Percent 6 12" xfId="636"/>
    <cellStyle name="Percent 6 13" xfId="637"/>
    <cellStyle name="Percent 6 13 2" xfId="638"/>
    <cellStyle name="Percent 6 13 2 2" xfId="639"/>
    <cellStyle name="Percent 6 13 2 3" xfId="640"/>
    <cellStyle name="Percent 6 13 2 3 2" xfId="641"/>
    <cellStyle name="Percent 6 14" xfId="642"/>
    <cellStyle name="Percent 6 14 2" xfId="643"/>
    <cellStyle name="Percent 6 15" xfId="644"/>
    <cellStyle name="Percent 6 16" xfId="645"/>
    <cellStyle name="Percent 6 16 2" xfId="646"/>
    <cellStyle name="Percent 6 2" xfId="647"/>
    <cellStyle name="Percent 6 3" xfId="648"/>
    <cellStyle name="Percent 6 4" xfId="649"/>
    <cellStyle name="Percent 6 5" xfId="650"/>
    <cellStyle name="Percent 6 6" xfId="651"/>
    <cellStyle name="Percent 6 7" xfId="652"/>
    <cellStyle name="Percent 6 7 2" xfId="653"/>
    <cellStyle name="Percent 6 7 2 2" xfId="654"/>
    <cellStyle name="Percent 6 7 2 3" xfId="655"/>
    <cellStyle name="Percent 6 8" xfId="656"/>
    <cellStyle name="Percent 6 9" xfId="657"/>
    <cellStyle name="Percent 7" xfId="658"/>
    <cellStyle name="Percent 7 10" xfId="659"/>
    <cellStyle name="Percent 7 11" xfId="660"/>
    <cellStyle name="Percent 7 11 2" xfId="661"/>
    <cellStyle name="Percent 7 11 2 2" xfId="662"/>
    <cellStyle name="Percent 7 11 2 3" xfId="663"/>
    <cellStyle name="Percent 7 11 2 3 2" xfId="664"/>
    <cellStyle name="Percent 7 12" xfId="665"/>
    <cellStyle name="Percent 7 12 2" xfId="666"/>
    <cellStyle name="Percent 7 13" xfId="667"/>
    <cellStyle name="Percent 7 14" xfId="668"/>
    <cellStyle name="Percent 7 14 2" xfId="669"/>
    <cellStyle name="Percent 7 2" xfId="670"/>
    <cellStyle name="Percent 7 3" xfId="671"/>
    <cellStyle name="Percent 7 4" xfId="672"/>
    <cellStyle name="Percent 7 5" xfId="673"/>
    <cellStyle name="Percent 7 5 2" xfId="674"/>
    <cellStyle name="Percent 7 5 2 2" xfId="675"/>
    <cellStyle name="Percent 7 5 2 3" xfId="676"/>
    <cellStyle name="Percent 7 5 2 4" xfId="677"/>
    <cellStyle name="Percent 7 6" xfId="678"/>
    <cellStyle name="Percent 7 7" xfId="679"/>
    <cellStyle name="Percent 7 8" xfId="680"/>
    <cellStyle name="Percent 7 9" xfId="681"/>
    <cellStyle name="Percent 7 9 2" xfId="682"/>
    <cellStyle name="Percent 7 9 2 2" xfId="683"/>
    <cellStyle name="Percent 7 9 2 3" xfId="684"/>
    <cellStyle name="Percent 7 9 2 3 2" xfId="685"/>
    <cellStyle name="Percent 8" xfId="686"/>
    <cellStyle name="Percent 8 2" xfId="687"/>
    <cellStyle name="Percent 8 3" xfId="688"/>
    <cellStyle name="Percent 8 4" xfId="689"/>
    <cellStyle name="Percent 8 5" xfId="690"/>
    <cellStyle name="Percent 9" xfId="691"/>
    <cellStyle name="Percent 9 2" xfId="692"/>
    <cellStyle name="Percent 9 3" xfId="693"/>
    <cellStyle name="Percent 9 4" xfId="694"/>
    <cellStyle name="Percent 9 5" xfId="695"/>
    <cellStyle name="PSChar" xfId="696"/>
    <cellStyle name="PSChar 2" xfId="697"/>
    <cellStyle name="PSChar 2 2" xfId="698"/>
    <cellStyle name="PSChar 2 2 2" xfId="699"/>
    <cellStyle name="PSChar 3" xfId="700"/>
    <cellStyle name="PSChar 3 2" xfId="701"/>
    <cellStyle name="PSChar 4" xfId="702"/>
    <cellStyle name="PSChar 4 2" xfId="703"/>
    <cellStyle name="PSChar 5" xfId="704"/>
    <cellStyle name="PSChar 5 2" xfId="705"/>
    <cellStyle name="PSChar 5 3" xfId="706"/>
    <cellStyle name="PSChar 5 3 2" xfId="707"/>
    <cellStyle name="PSChar 6" xfId="708"/>
    <cellStyle name="PSChar 6 2" xfId="709"/>
    <cellStyle name="PSChar 7" xfId="710"/>
    <cellStyle name="PSDate" xfId="711"/>
    <cellStyle name="PSDate 2" xfId="712"/>
    <cellStyle name="PSDate 2 2" xfId="713"/>
    <cellStyle name="PSDate 2 2 2" xfId="714"/>
    <cellStyle name="PSDate 3" xfId="715"/>
    <cellStyle name="PSDate 3 2" xfId="716"/>
    <cellStyle name="PSDate 4" xfId="717"/>
    <cellStyle name="PSDate 4 2" xfId="718"/>
    <cellStyle name="PSDate 5" xfId="719"/>
    <cellStyle name="PSDate 5 2" xfId="720"/>
    <cellStyle name="PSDate 5 3" xfId="721"/>
    <cellStyle name="PSDate 5 3 2" xfId="722"/>
    <cellStyle name="PSDate 6" xfId="723"/>
    <cellStyle name="PSDate 6 2" xfId="724"/>
    <cellStyle name="PSDate 7" xfId="725"/>
    <cellStyle name="PSDec" xfId="726"/>
    <cellStyle name="PSDec 2" xfId="727"/>
    <cellStyle name="PSDec 2 2" xfId="728"/>
    <cellStyle name="PSDec 2 2 2" xfId="729"/>
    <cellStyle name="PSDec 3" xfId="730"/>
    <cellStyle name="PSDec 3 2" xfId="731"/>
    <cellStyle name="PSDec 4" xfId="732"/>
    <cellStyle name="PSDec 4 2" xfId="733"/>
    <cellStyle name="PSDec 5" xfId="734"/>
    <cellStyle name="PSDec 5 2" xfId="735"/>
    <cellStyle name="PSDec 5 3" xfId="736"/>
    <cellStyle name="PSDec 5 3 2" xfId="737"/>
    <cellStyle name="PSDec 6" xfId="738"/>
    <cellStyle name="PSDec 6 2" xfId="739"/>
    <cellStyle name="PSDec 7" xfId="740"/>
    <cellStyle name="PSHeading" xfId="741"/>
    <cellStyle name="PSHeading 2" xfId="742"/>
    <cellStyle name="PSHeading 2 2" xfId="743"/>
    <cellStyle name="PSHeading 2 2 2" xfId="744"/>
    <cellStyle name="PSHeading 2 2 3" xfId="745"/>
    <cellStyle name="PSHeading 3" xfId="746"/>
    <cellStyle name="PSHeading 3 2" xfId="747"/>
    <cellStyle name="PSHeading 3 3" xfId="748"/>
    <cellStyle name="PSHeading 3 3 2" xfId="749"/>
    <cellStyle name="PSInt" xfId="750"/>
    <cellStyle name="PSInt 2" xfId="751"/>
    <cellStyle name="PSInt 2 2" xfId="752"/>
    <cellStyle name="PSInt 2 2 2" xfId="753"/>
    <cellStyle name="PSInt 3" xfId="754"/>
    <cellStyle name="PSInt 3 2" xfId="755"/>
    <cellStyle name="PSInt 4" xfId="756"/>
    <cellStyle name="PSInt 4 2" xfId="757"/>
    <cellStyle name="PSInt 5" xfId="758"/>
    <cellStyle name="PSInt 5 2" xfId="759"/>
    <cellStyle name="PSInt 5 3" xfId="760"/>
    <cellStyle name="PSInt 5 3 2" xfId="761"/>
    <cellStyle name="PSInt 6" xfId="762"/>
    <cellStyle name="PSInt 6 2" xfId="763"/>
    <cellStyle name="PSInt 7" xfId="764"/>
    <cellStyle name="PSSpacer" xfId="765"/>
    <cellStyle name="PSSpacer 2" xfId="766"/>
    <cellStyle name="PSSpacer 2 2" xfId="767"/>
    <cellStyle name="PSSpacer 3" xfId="768"/>
    <cellStyle name="PSSpacer 3 2" xfId="769"/>
    <cellStyle name="PSSpacer 4" xfId="770"/>
    <cellStyle name="PSSpacer 4 2" xfId="771"/>
    <cellStyle name="PSSpacer 5" xfId="772"/>
    <cellStyle name="PSSpacer 5 2" xfId="773"/>
    <cellStyle name="PSSpacer 5 3" xfId="774"/>
    <cellStyle name="PSSpacer 5 3 2" xfId="775"/>
    <cellStyle name="PSSpacer 6" xfId="776"/>
    <cellStyle name="PSSpacer 6 2" xfId="777"/>
    <cellStyle name="PSSpacer 7" xfId="778"/>
    <cellStyle name="Title" xfId="779"/>
    <cellStyle name="Total" xfId="780"/>
    <cellStyle name="Warning Text" xfId="7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ptember%202015--Revised%20for%20PPA%20$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ternal\Regulatory%20Services\2014%20Compliance%20Plan\Workpapers\Mitchell%20Environmental%20Expenses,%201-1-14%20--%209-30-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ternal\Regulatory%20Services\Amy%20Elliott\ATR%20&amp;%20PPA\ATR%20Monthly%20Filings\ATR-filed%20in%20December%20for%20January%20billi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October%202015--Revised%20for%20PPA$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imate Input"/>
      <sheetName val="Summary"/>
      <sheetName val="ES 1.0"/>
      <sheetName val="ES 1.10"/>
      <sheetName val="ES 3.00"/>
      <sheetName val="ES 3.11 A"/>
      <sheetName val="ES 3.11 B "/>
      <sheetName val="ES 3.12 A"/>
      <sheetName val="ES 3.12 B"/>
      <sheetName val="Accounting Entries"/>
      <sheetName val="Base Revenue"/>
      <sheetName val="ES 3.13"/>
      <sheetName val="ES 3.15 "/>
      <sheetName val="ES 3.20"/>
      <sheetName val="ES 3.21"/>
      <sheetName val="ES 3.22"/>
      <sheetName val="ES 3.30"/>
      <sheetName val="ES 3.31"/>
      <sheetName val="ES 3.32"/>
      <sheetName val="ES 3.33"/>
      <sheetName val="Non-Associated "/>
      <sheetName val="Mitchell--Area"/>
      <sheetName val="Rockport--Area"/>
      <sheetName val="Sheet1"/>
      <sheetName val="Property Tax"/>
      <sheetName val="ECR Revenues  September 2015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18">
        <row r="2">
          <cell r="B2">
            <v>0.021464</v>
          </cell>
        </row>
        <row r="4">
          <cell r="B4">
            <v>0.6</v>
          </cell>
        </row>
        <row r="6">
          <cell r="B6">
            <v>0.05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 Rev"/>
      <sheetName val="Fuel Rev"/>
      <sheetName val="Fuel + SS Rev (Test)"/>
      <sheetName val="Rev Calcs"/>
      <sheetName val="Input"/>
      <sheetName val="ATR-Page 1"/>
      <sheetName val="ATR-Page 2"/>
      <sheetName val="ATR-Page 3"/>
      <sheetName val="PPA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imate Input"/>
      <sheetName val="Summary"/>
      <sheetName val="ES 1.0"/>
      <sheetName val="ES 1.10"/>
      <sheetName val="ES 3.00"/>
      <sheetName val="ES 3.11 A"/>
      <sheetName val="ES 3.11 B "/>
      <sheetName val="ES 3.12 A"/>
      <sheetName val="ES 3.12 B"/>
      <sheetName val="Accounting Entries"/>
      <sheetName val="Base Revenue"/>
      <sheetName val="ES 3.13"/>
      <sheetName val="ES 3.15 "/>
      <sheetName val="ES 3.20"/>
      <sheetName val="ES 3.21"/>
      <sheetName val="ES 3.22"/>
      <sheetName val="ES 3.30"/>
      <sheetName val="ES 3.31"/>
      <sheetName val="ES 3.32"/>
      <sheetName val="ES 3.33"/>
      <sheetName val="Non-Associated "/>
      <sheetName val="Rockport Area"/>
      <sheetName val="Mitchell- Area "/>
      <sheetName val="Sheet1"/>
      <sheetName val="Property Tax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C1">
      <pane ySplit="8" topLeftCell="A30" activePane="bottomLeft" state="frozen"/>
      <selection pane="topLeft" activeCell="B53" sqref="B53"/>
      <selection pane="bottomLeft" activeCell="G51" sqref="G51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3.57421875" style="2" bestFit="1" customWidth="1"/>
    <col min="4" max="4" width="0.5625" style="0" customWidth="1"/>
    <col min="5" max="5" width="57.8515625" style="0" customWidth="1"/>
    <col min="6" max="6" width="0.5625" style="0" customWidth="1"/>
    <col min="7" max="7" width="17.421875" style="0" bestFit="1" customWidth="1"/>
    <col min="8" max="8" width="0.71875" style="0" customWidth="1"/>
    <col min="9" max="9" width="17.57421875" style="0" customWidth="1"/>
    <col min="10" max="10" width="17.421875" style="0" bestFit="1" customWidth="1"/>
    <col min="11" max="11" width="0.71875" style="0" customWidth="1"/>
    <col min="12" max="12" width="17.574218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t="s">
        <v>0</v>
      </c>
      <c r="E2" s="3"/>
      <c r="G2" s="2" t="s">
        <v>1</v>
      </c>
      <c r="H2" s="2"/>
    </row>
    <row r="3" ht="12.75">
      <c r="E3" s="4"/>
    </row>
    <row r="5" ht="12.75">
      <c r="E5" s="5" t="s">
        <v>2</v>
      </c>
    </row>
    <row r="6" spans="5:10" ht="12.75">
      <c r="E6" s="2" t="s">
        <v>3</v>
      </c>
      <c r="J6" t="s">
        <v>0</v>
      </c>
    </row>
    <row r="7" ht="12.75">
      <c r="E7" s="6" t="s">
        <v>4</v>
      </c>
    </row>
    <row r="8" ht="12.75">
      <c r="E8" s="6"/>
    </row>
    <row r="9" ht="13.5" thickBot="1"/>
    <row r="10" spans="2:8" ht="12.75">
      <c r="B10" s="7"/>
      <c r="C10" s="8"/>
      <c r="D10" s="9"/>
      <c r="E10" s="10" t="s">
        <v>6</v>
      </c>
      <c r="F10" s="9"/>
      <c r="G10" s="11"/>
      <c r="H10" s="12"/>
    </row>
    <row r="11" spans="2:8" ht="12.75">
      <c r="B11" s="13"/>
      <c r="C11" s="14"/>
      <c r="D11" s="12"/>
      <c r="E11" s="12"/>
      <c r="F11" s="12"/>
      <c r="G11" s="15"/>
      <c r="H11" s="12"/>
    </row>
    <row r="12" spans="2:8" ht="12.75">
      <c r="B12" s="13"/>
      <c r="C12" s="14"/>
      <c r="D12" s="12"/>
      <c r="E12" s="14" t="s">
        <v>7</v>
      </c>
      <c r="F12" s="12"/>
      <c r="G12" s="15"/>
      <c r="H12" s="12"/>
    </row>
    <row r="13" spans="2:10" ht="13.5" thickBot="1">
      <c r="B13" s="16"/>
      <c r="C13" s="17"/>
      <c r="D13" s="18"/>
      <c r="E13" s="12"/>
      <c r="F13" s="18"/>
      <c r="G13" s="15"/>
      <c r="H13" s="12"/>
      <c r="I13" s="19"/>
      <c r="J13" s="19"/>
    </row>
    <row r="14" spans="2:8" ht="15" customHeight="1">
      <c r="B14" s="20" t="s">
        <v>8</v>
      </c>
      <c r="C14" s="21">
        <v>1</v>
      </c>
      <c r="D14" s="22"/>
      <c r="E14" s="23" t="s">
        <v>9</v>
      </c>
      <c r="F14" s="24"/>
      <c r="G14" s="25">
        <v>4513662.89</v>
      </c>
      <c r="H14" s="26"/>
    </row>
    <row r="15" spans="2:8" ht="12.75">
      <c r="B15" s="13"/>
      <c r="C15" s="27"/>
      <c r="D15" s="28"/>
      <c r="E15" s="29"/>
      <c r="F15" s="30"/>
      <c r="G15" s="31"/>
      <c r="H15" s="32"/>
    </row>
    <row r="16" spans="2:11" ht="12.75">
      <c r="B16" s="33" t="s">
        <v>8</v>
      </c>
      <c r="C16" s="27">
        <f>+C14+1</f>
        <v>2</v>
      </c>
      <c r="D16" s="28"/>
      <c r="E16" s="34" t="s">
        <v>10</v>
      </c>
      <c r="F16" s="30"/>
      <c r="G16" s="35">
        <v>3236974.034851256</v>
      </c>
      <c r="H16" s="36"/>
      <c r="I16" s="37"/>
      <c r="K16" s="38"/>
    </row>
    <row r="17" spans="2:11" ht="12.75">
      <c r="B17" s="33"/>
      <c r="C17" s="27"/>
      <c r="D17" s="28"/>
      <c r="E17" s="29"/>
      <c r="F17" s="30"/>
      <c r="G17" s="39"/>
      <c r="H17" s="36"/>
      <c r="I17" s="37"/>
      <c r="K17" s="38"/>
    </row>
    <row r="18" spans="2:11" ht="12.75">
      <c r="B18" s="33" t="s">
        <v>8</v>
      </c>
      <c r="C18" s="27">
        <f>+C16+1</f>
        <v>3</v>
      </c>
      <c r="D18" s="28"/>
      <c r="E18" s="34" t="s">
        <v>11</v>
      </c>
      <c r="F18" s="30"/>
      <c r="G18" s="40">
        <v>3023222.47</v>
      </c>
      <c r="H18" s="41"/>
      <c r="I18" s="37"/>
      <c r="K18" s="38"/>
    </row>
    <row r="19" spans="2:8" ht="12.75">
      <c r="B19" s="33"/>
      <c r="C19" s="27"/>
      <c r="D19" s="28"/>
      <c r="E19" s="29"/>
      <c r="F19" s="30"/>
      <c r="G19" s="31"/>
      <c r="H19" s="26"/>
    </row>
    <row r="20" spans="2:11" ht="12.75">
      <c r="B20" s="33" t="s">
        <v>8</v>
      </c>
      <c r="C20" s="27">
        <f>+C18+1</f>
        <v>4</v>
      </c>
      <c r="D20" s="28"/>
      <c r="E20" s="29" t="s">
        <v>12</v>
      </c>
      <c r="F20" s="30"/>
      <c r="G20" s="31">
        <f>G14-G16+G18</f>
        <v>4299911.3251487445</v>
      </c>
      <c r="H20" s="26"/>
      <c r="K20" s="42"/>
    </row>
    <row r="21" spans="2:8" ht="12.75">
      <c r="B21" s="33"/>
      <c r="C21" s="27"/>
      <c r="D21" s="28"/>
      <c r="E21" s="29"/>
      <c r="F21" s="30"/>
      <c r="G21" s="43"/>
      <c r="H21" s="38"/>
    </row>
    <row r="22" spans="2:8" ht="26.25">
      <c r="B22" s="44" t="s">
        <v>8</v>
      </c>
      <c r="C22" s="45">
        <v>5</v>
      </c>
      <c r="D22" s="28"/>
      <c r="E22" s="46" t="s">
        <v>13</v>
      </c>
      <c r="F22" s="30"/>
      <c r="G22" s="47">
        <v>0.903</v>
      </c>
      <c r="H22" s="48"/>
    </row>
    <row r="23" spans="2:10" ht="26.25" customHeight="1">
      <c r="B23" s="33"/>
      <c r="C23" s="27"/>
      <c r="D23" s="28"/>
      <c r="E23" s="29"/>
      <c r="F23" s="30"/>
      <c r="G23" s="43"/>
      <c r="H23" s="38"/>
      <c r="J23" s="140"/>
    </row>
    <row r="24" spans="2:11" ht="12.75">
      <c r="B24" s="33" t="s">
        <v>8</v>
      </c>
      <c r="C24" s="27">
        <f>C20+2</f>
        <v>6</v>
      </c>
      <c r="D24" s="28"/>
      <c r="E24" s="34" t="s">
        <v>14</v>
      </c>
      <c r="F24" s="30"/>
      <c r="G24" s="49">
        <f>ROUND(G20*G22,0)</f>
        <v>3882820</v>
      </c>
      <c r="H24" s="50"/>
      <c r="J24" s="140"/>
      <c r="K24" s="42"/>
    </row>
    <row r="25" spans="2:8" ht="12.75">
      <c r="B25" s="33"/>
      <c r="C25" s="27"/>
      <c r="D25" s="28"/>
      <c r="E25" s="29"/>
      <c r="F25" s="30"/>
      <c r="G25" s="49"/>
      <c r="H25" s="50"/>
    </row>
    <row r="26" spans="2:8" ht="12.75">
      <c r="B26" s="51" t="s">
        <v>15</v>
      </c>
      <c r="C26" s="27">
        <v>7</v>
      </c>
      <c r="D26" s="28"/>
      <c r="E26" s="52" t="s">
        <v>16</v>
      </c>
      <c r="F26" s="30"/>
      <c r="G26" s="53">
        <v>-453607.5</v>
      </c>
      <c r="H26" s="50"/>
    </row>
    <row r="27" spans="2:8" ht="12.75">
      <c r="B27" s="51"/>
      <c r="C27" s="27"/>
      <c r="D27" s="28"/>
      <c r="E27" s="52"/>
      <c r="F27" s="30"/>
      <c r="G27" s="49"/>
      <c r="H27" s="50"/>
    </row>
    <row r="28" spans="2:11" ht="12.75">
      <c r="B28" s="51" t="s">
        <v>15</v>
      </c>
      <c r="C28" s="27">
        <v>8</v>
      </c>
      <c r="D28" s="28"/>
      <c r="E28" s="52" t="s">
        <v>17</v>
      </c>
      <c r="F28" s="30"/>
      <c r="G28" s="49">
        <f>G24+G26</f>
        <v>3429212.5</v>
      </c>
      <c r="H28" s="50"/>
      <c r="J28" s="19"/>
      <c r="K28" s="42"/>
    </row>
    <row r="29" spans="2:8" ht="13.5" thickBot="1">
      <c r="B29" s="33"/>
      <c r="C29" s="27"/>
      <c r="D29" s="28"/>
      <c r="E29" s="29"/>
      <c r="F29" s="30"/>
      <c r="G29" s="49"/>
      <c r="H29" s="50"/>
    </row>
    <row r="30" spans="2:12" ht="13.5" customHeight="1" thickBot="1">
      <c r="B30" s="33"/>
      <c r="C30" s="27"/>
      <c r="D30" s="28"/>
      <c r="E30" s="141" t="s">
        <v>18</v>
      </c>
      <c r="F30" s="54"/>
      <c r="G30" s="143" t="s">
        <v>65</v>
      </c>
      <c r="H30" s="55"/>
      <c r="I30" s="145" t="s">
        <v>66</v>
      </c>
      <c r="J30" s="143" t="s">
        <v>67</v>
      </c>
      <c r="K30" s="55"/>
      <c r="L30" s="145" t="s">
        <v>68</v>
      </c>
    </row>
    <row r="31" spans="2:12" ht="47.25" customHeight="1" thickBot="1">
      <c r="B31" s="33"/>
      <c r="C31" s="27"/>
      <c r="D31" s="56"/>
      <c r="E31" s="142"/>
      <c r="F31" s="57"/>
      <c r="G31" s="144"/>
      <c r="H31" s="58"/>
      <c r="I31" s="146"/>
      <c r="J31" s="147"/>
      <c r="K31" s="58"/>
      <c r="L31" s="146"/>
    </row>
    <row r="32" spans="2:12" ht="12.75">
      <c r="B32" s="33"/>
      <c r="C32" s="27"/>
      <c r="D32" s="28"/>
      <c r="E32" s="12"/>
      <c r="F32" s="30"/>
      <c r="G32" s="59"/>
      <c r="H32" s="60"/>
      <c r="I32" s="29"/>
      <c r="J32" s="59"/>
      <c r="K32" s="60"/>
      <c r="L32" s="29"/>
    </row>
    <row r="33" spans="2:12" ht="12.75">
      <c r="B33" s="33" t="s">
        <v>0</v>
      </c>
      <c r="C33" s="27" t="s">
        <v>0</v>
      </c>
      <c r="D33" s="28"/>
      <c r="E33" s="134" t="s">
        <v>19</v>
      </c>
      <c r="F33" s="30"/>
      <c r="G33" s="136">
        <v>0.411</v>
      </c>
      <c r="H33" s="62"/>
      <c r="I33" s="137">
        <v>0.589</v>
      </c>
      <c r="J33" s="136">
        <v>0.411</v>
      </c>
      <c r="K33" s="62"/>
      <c r="L33" s="137">
        <v>0.589</v>
      </c>
    </row>
    <row r="34" spans="2:12" ht="15" customHeight="1">
      <c r="B34" s="33" t="s">
        <v>20</v>
      </c>
      <c r="C34" s="27">
        <v>9</v>
      </c>
      <c r="D34" s="28"/>
      <c r="E34" s="135"/>
      <c r="F34" s="30"/>
      <c r="G34" s="136"/>
      <c r="H34" s="62"/>
      <c r="I34" s="138"/>
      <c r="J34" s="136"/>
      <c r="K34" s="62"/>
      <c r="L34" s="138"/>
    </row>
    <row r="35" spans="2:12" ht="15" customHeight="1">
      <c r="B35" s="33"/>
      <c r="C35" s="27"/>
      <c r="D35" s="28"/>
      <c r="E35" s="63"/>
      <c r="F35" s="30"/>
      <c r="G35" s="64"/>
      <c r="H35" s="65"/>
      <c r="I35" s="66"/>
      <c r="J35" s="64"/>
      <c r="K35" s="65"/>
      <c r="L35" s="66"/>
    </row>
    <row r="36" spans="2:12" ht="15" customHeight="1">
      <c r="B36" s="33" t="s">
        <v>8</v>
      </c>
      <c r="C36" s="27">
        <v>10</v>
      </c>
      <c r="D36" s="28"/>
      <c r="E36" s="61" t="s">
        <v>21</v>
      </c>
      <c r="F36" s="30"/>
      <c r="G36" s="67">
        <f>ROUND($G$28*$G$33,0)</f>
        <v>1409406</v>
      </c>
      <c r="H36" s="65"/>
      <c r="I36" s="67">
        <f>ROUND($G$28*$I$33,0)</f>
        <v>2019806</v>
      </c>
      <c r="J36" s="67">
        <f>ROUND($G$28*$G$33,0)</f>
        <v>1409406</v>
      </c>
      <c r="K36" s="65"/>
      <c r="L36" s="67">
        <f>ROUND($G$28*$I$33,0)</f>
        <v>2019806</v>
      </c>
    </row>
    <row r="37" spans="2:12" ht="12.75">
      <c r="B37" s="13"/>
      <c r="C37" s="68"/>
      <c r="D37" s="28"/>
      <c r="E37" s="63"/>
      <c r="F37" s="30"/>
      <c r="G37" s="69"/>
      <c r="H37" s="70"/>
      <c r="I37" s="71"/>
      <c r="J37" s="69"/>
      <c r="K37" s="70"/>
      <c r="L37" s="71"/>
    </row>
    <row r="38" spans="2:12" ht="12.75">
      <c r="B38" s="33" t="s">
        <v>8</v>
      </c>
      <c r="C38" s="27">
        <v>11</v>
      </c>
      <c r="D38" s="28"/>
      <c r="E38" s="52" t="s">
        <v>22</v>
      </c>
      <c r="F38" s="30"/>
      <c r="G38" s="72">
        <f>'September--ES 3.32'!D17</f>
        <v>15823489.112820001</v>
      </c>
      <c r="H38" s="73"/>
      <c r="I38" s="72">
        <f>'September--ES 3.32'!D44</f>
        <v>22034373.75668</v>
      </c>
      <c r="J38" s="72">
        <f>'September--ES 3.32'!E17</f>
        <v>15823489.112820001</v>
      </c>
      <c r="K38" s="73"/>
      <c r="L38" s="72">
        <f>'September--ES 3.32'!E44</f>
        <v>21988436.83386</v>
      </c>
    </row>
    <row r="39" spans="2:12" ht="12.75">
      <c r="B39" s="13"/>
      <c r="C39" s="68"/>
      <c r="D39" s="28"/>
      <c r="E39" s="12"/>
      <c r="F39" s="30"/>
      <c r="G39" s="74"/>
      <c r="H39" s="75"/>
      <c r="I39" s="76"/>
      <c r="J39" s="74"/>
      <c r="K39" s="75"/>
      <c r="L39" s="76"/>
    </row>
    <row r="40" spans="2:12" ht="12.75">
      <c r="B40" s="77" t="s">
        <v>15</v>
      </c>
      <c r="C40" s="68">
        <v>12</v>
      </c>
      <c r="D40" s="28"/>
      <c r="E40" s="52" t="s">
        <v>23</v>
      </c>
      <c r="F40" s="30"/>
      <c r="G40" s="78">
        <f>ROUND(G36/G38,6)</f>
        <v>0.08907</v>
      </c>
      <c r="H40" s="79"/>
      <c r="I40" s="78">
        <f>ROUND(I36/I38,6)</f>
        <v>0.091666</v>
      </c>
      <c r="J40" s="78">
        <f>ROUND(J36/J38,6)</f>
        <v>0.08907</v>
      </c>
      <c r="K40" s="79"/>
      <c r="L40" s="78">
        <f>ROUND(L36/L38,6)</f>
        <v>0.091858</v>
      </c>
    </row>
    <row r="41" spans="2:12" ht="12.75">
      <c r="B41" s="13"/>
      <c r="C41" s="68"/>
      <c r="D41" s="28"/>
      <c r="E41" s="80" t="s">
        <v>0</v>
      </c>
      <c r="F41" s="81"/>
      <c r="G41" s="82" t="s">
        <v>0</v>
      </c>
      <c r="H41" s="83"/>
      <c r="I41" s="76"/>
      <c r="J41" s="82" t="s">
        <v>0</v>
      </c>
      <c r="K41" s="83"/>
      <c r="L41" s="76"/>
    </row>
    <row r="42" spans="2:12" ht="13.5" thickBot="1">
      <c r="B42" s="84"/>
      <c r="C42" s="85"/>
      <c r="D42" s="56"/>
      <c r="E42" s="18"/>
      <c r="F42" s="86"/>
      <c r="G42" s="87"/>
      <c r="H42" s="88"/>
      <c r="I42" s="89"/>
      <c r="J42" s="87"/>
      <c r="K42" s="88"/>
      <c r="L42" s="89"/>
    </row>
    <row r="43" spans="2:9" ht="12.75">
      <c r="B43" s="2"/>
      <c r="C43" s="90"/>
      <c r="D43" s="91"/>
      <c r="I43" s="19"/>
    </row>
    <row r="44" spans="2:8" ht="12.75">
      <c r="B44" s="139"/>
      <c r="C44" s="139"/>
      <c r="D44" s="139"/>
      <c r="E44" s="139"/>
      <c r="F44" s="92"/>
      <c r="G44" s="93"/>
      <c r="H44" s="93"/>
    </row>
    <row r="45" spans="2:11" ht="12.75">
      <c r="B45" s="2"/>
      <c r="E45" s="94"/>
      <c r="F45" s="92"/>
      <c r="G45" s="93"/>
      <c r="H45" s="93"/>
      <c r="I45" s="12"/>
      <c r="J45" s="12"/>
      <c r="K45" s="12"/>
    </row>
    <row r="46" spans="2:11" ht="12.75">
      <c r="B46" s="2"/>
      <c r="E46" s="94"/>
      <c r="F46" s="92"/>
      <c r="G46" s="93"/>
      <c r="H46" s="93"/>
      <c r="I46" s="12"/>
      <c r="J46" s="12"/>
      <c r="K46" s="12"/>
    </row>
    <row r="47" spans="5:11" ht="12.75">
      <c r="E47" s="19"/>
      <c r="F47" s="95"/>
      <c r="I47" s="12"/>
      <c r="J47" s="12"/>
      <c r="K47" s="12"/>
    </row>
    <row r="48" spans="5:11" ht="12.75">
      <c r="E48" s="96"/>
      <c r="I48" s="12"/>
      <c r="J48" s="12"/>
      <c r="K48" s="12"/>
    </row>
    <row r="49" spans="9:11" ht="12.75">
      <c r="I49" s="12"/>
      <c r="J49" s="12"/>
      <c r="K49" s="12"/>
    </row>
    <row r="51" ht="3" customHeight="1"/>
    <row r="53" ht="12.75">
      <c r="E53" s="96"/>
    </row>
    <row r="55" ht="12.75">
      <c r="E55" s="19"/>
    </row>
    <row r="56" ht="3" customHeight="1"/>
    <row r="57" ht="18.75" customHeight="1">
      <c r="E57" s="97"/>
    </row>
    <row r="58" ht="12.75">
      <c r="E58" s="96"/>
    </row>
    <row r="60" ht="12.75" customHeight="1"/>
    <row r="61" spans="3:5" ht="3" customHeight="1">
      <c r="C61" s="37" t="s">
        <v>24</v>
      </c>
      <c r="E61" t="s">
        <v>25</v>
      </c>
    </row>
  </sheetData>
  <sheetProtection/>
  <mergeCells count="12">
    <mergeCell ref="J23:J24"/>
    <mergeCell ref="E30:E31"/>
    <mergeCell ref="G30:G31"/>
    <mergeCell ref="I30:I31"/>
    <mergeCell ref="J30:J31"/>
    <mergeCell ref="L30:L31"/>
    <mergeCell ref="E33:E34"/>
    <mergeCell ref="G33:G34"/>
    <mergeCell ref="I33:I34"/>
    <mergeCell ref="J33:J34"/>
    <mergeCell ref="L33:L34"/>
    <mergeCell ref="B44:E44"/>
  </mergeCells>
  <printOptions horizontalCentered="1"/>
  <pageMargins left="0" right="0" top="0.5" bottom="0" header="0" footer="0"/>
  <pageSetup horizontalDpi="600" verticalDpi="600" orientation="portrait" scale="89" r:id="rId1"/>
  <rowBreaks count="1" manualBreakCount="1">
    <brk id="6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I47"/>
  <sheetViews>
    <sheetView zoomScalePageLayoutView="0" workbookViewId="0" topLeftCell="A34">
      <selection activeCell="F11" sqref="F11"/>
    </sheetView>
  </sheetViews>
  <sheetFormatPr defaultColWidth="9.140625" defaultRowHeight="12.75"/>
  <cols>
    <col min="1" max="1" width="4.8515625" style="98" customWidth="1"/>
    <col min="2" max="2" width="50.57421875" style="99" customWidth="1"/>
    <col min="3" max="3" width="3.421875" style="99" customWidth="1"/>
    <col min="4" max="4" width="16.140625" style="99" bestFit="1" customWidth="1"/>
    <col min="5" max="5" width="20.28125" style="99" customWidth="1"/>
    <col min="6" max="6" width="23.00390625" style="99" customWidth="1"/>
    <col min="7" max="7" width="16.57421875" style="99" bestFit="1" customWidth="1"/>
    <col min="8" max="8" width="8.8515625" style="99" customWidth="1"/>
    <col min="9" max="9" width="13.421875" style="99" bestFit="1" customWidth="1"/>
    <col min="10" max="16384" width="8.8515625" style="99" customWidth="1"/>
  </cols>
  <sheetData>
    <row r="1" spans="4:5" ht="12.75">
      <c r="D1" s="100" t="s">
        <v>26</v>
      </c>
      <c r="E1" s="100"/>
    </row>
    <row r="2" spans="4:5" ht="12.75">
      <c r="D2" s="100"/>
      <c r="E2" s="100"/>
    </row>
    <row r="3" ht="15" customHeight="1">
      <c r="B3" s="101" t="s">
        <v>27</v>
      </c>
    </row>
    <row r="4" ht="12.75">
      <c r="B4" s="101" t="s">
        <v>28</v>
      </c>
    </row>
    <row r="5" ht="12.75">
      <c r="B5" s="101" t="s">
        <v>29</v>
      </c>
    </row>
    <row r="6" ht="12.75">
      <c r="B6" s="98" t="str">
        <f>'September--ES 1.0'!E7</f>
        <v>For the Expense Month of September 2015</v>
      </c>
    </row>
    <row r="7" ht="12.75">
      <c r="A7" s="148" t="s">
        <v>30</v>
      </c>
    </row>
    <row r="8" spans="1:2" ht="25.5" customHeight="1">
      <c r="A8" s="148"/>
      <c r="B8" s="102" t="s">
        <v>31</v>
      </c>
    </row>
    <row r="9" spans="4:6" s="101" customFormat="1" ht="26.25" customHeight="1">
      <c r="D9" s="103" t="s">
        <v>32</v>
      </c>
      <c r="E9" s="103" t="s">
        <v>33</v>
      </c>
      <c r="F9" s="104"/>
    </row>
    <row r="10" spans="1:5" ht="12.75">
      <c r="A10" s="105">
        <v>1</v>
      </c>
      <c r="B10" s="106" t="s">
        <v>34</v>
      </c>
      <c r="D10" s="107">
        <v>6143272.23</v>
      </c>
      <c r="E10" s="107">
        <v>6143272.23</v>
      </c>
    </row>
    <row r="11" spans="1:5" ht="12.75">
      <c r="A11" s="105">
        <v>2</v>
      </c>
      <c r="B11" s="106" t="s">
        <v>35</v>
      </c>
      <c r="C11" s="108" t="s">
        <v>36</v>
      </c>
      <c r="D11" s="107">
        <v>10860520.97</v>
      </c>
      <c r="E11" s="107">
        <v>10860520.97</v>
      </c>
    </row>
    <row r="12" spans="1:7" ht="12.75">
      <c r="A12" s="105">
        <v>3</v>
      </c>
      <c r="B12" s="109" t="s">
        <v>37</v>
      </c>
      <c r="C12" s="110" t="s">
        <v>0</v>
      </c>
      <c r="D12" s="111">
        <f>SUM(D10+D11)</f>
        <v>17003793.200000003</v>
      </c>
      <c r="E12" s="111">
        <f>SUM(E10+E11)</f>
        <v>17003793.200000003</v>
      </c>
      <c r="G12" s="112"/>
    </row>
    <row r="13" spans="1:7" ht="12.75">
      <c r="A13" s="105">
        <v>4</v>
      </c>
      <c r="B13" s="113" t="s">
        <v>38</v>
      </c>
      <c r="C13" s="110" t="s">
        <v>39</v>
      </c>
      <c r="D13" s="114">
        <v>452806.21</v>
      </c>
      <c r="E13" s="114">
        <v>452806.21</v>
      </c>
      <c r="G13" s="112"/>
    </row>
    <row r="14" spans="1:7" ht="12.75">
      <c r="A14" s="105">
        <v>5</v>
      </c>
      <c r="B14" s="113" t="s">
        <v>40</v>
      </c>
      <c r="C14" s="110"/>
      <c r="D14" s="114">
        <v>694918.66</v>
      </c>
      <c r="E14" s="114">
        <v>694918.66</v>
      </c>
      <c r="G14" s="112"/>
    </row>
    <row r="15" spans="1:7" ht="12.75">
      <c r="A15" s="105">
        <v>6</v>
      </c>
      <c r="B15" s="113" t="s">
        <v>41</v>
      </c>
      <c r="C15" s="110"/>
      <c r="D15" s="114">
        <v>524.76</v>
      </c>
      <c r="E15" s="114">
        <v>524.76</v>
      </c>
      <c r="G15" s="112"/>
    </row>
    <row r="16" spans="1:7" ht="12.75">
      <c r="A16" s="105">
        <v>7</v>
      </c>
      <c r="B16" s="113" t="s">
        <v>42</v>
      </c>
      <c r="C16" s="110"/>
      <c r="D16" s="114">
        <f>F16*G16</f>
        <v>32054.45718</v>
      </c>
      <c r="E16" s="114">
        <f>D16</f>
        <v>32054.45718</v>
      </c>
      <c r="F16" s="99">
        <v>77991.38</v>
      </c>
      <c r="G16" s="115">
        <v>0.411</v>
      </c>
    </row>
    <row r="17" spans="1:7" ht="13.5" thickBot="1">
      <c r="A17" s="105">
        <v>8</v>
      </c>
      <c r="B17" s="116" t="s">
        <v>43</v>
      </c>
      <c r="D17" s="117">
        <f>D12-D13-D14-D15-D16</f>
        <v>15823489.112820001</v>
      </c>
      <c r="E17" s="117">
        <f>E12-E13-E14-E15-E16</f>
        <v>15823489.112820001</v>
      </c>
      <c r="G17" s="112"/>
    </row>
    <row r="18" ht="13.5" thickTop="1">
      <c r="A18" s="105" t="s">
        <v>0</v>
      </c>
    </row>
    <row r="21" ht="12.75">
      <c r="B21" s="102" t="s">
        <v>44</v>
      </c>
    </row>
    <row r="23" spans="1:5" ht="12.75">
      <c r="A23" s="98">
        <v>8</v>
      </c>
      <c r="B23" s="110" t="s">
        <v>45</v>
      </c>
      <c r="D23" s="118">
        <v>47761316</v>
      </c>
      <c r="E23" s="118">
        <v>47761316</v>
      </c>
    </row>
    <row r="24" spans="1:5" ht="12.75">
      <c r="A24" s="98">
        <f>A23+1</f>
        <v>9</v>
      </c>
      <c r="B24" s="113" t="s">
        <v>46</v>
      </c>
      <c r="C24" s="99" t="s">
        <v>39</v>
      </c>
      <c r="D24" s="107">
        <f>D17</f>
        <v>15823489.112820001</v>
      </c>
      <c r="E24" s="107">
        <f>E17</f>
        <v>15823489.112820001</v>
      </c>
    </row>
    <row r="25" spans="1:7" ht="12.75">
      <c r="A25" s="98">
        <f>A24+1</f>
        <v>10</v>
      </c>
      <c r="B25" s="113" t="s">
        <v>47</v>
      </c>
      <c r="C25" s="110" t="s">
        <v>39</v>
      </c>
      <c r="D25" s="114">
        <v>889414.59</v>
      </c>
      <c r="E25" s="114">
        <v>889414.59</v>
      </c>
      <c r="G25" s="112"/>
    </row>
    <row r="26" spans="1:7" ht="12.75">
      <c r="A26" s="98">
        <f>A25+1</f>
        <v>11</v>
      </c>
      <c r="B26" s="113" t="s">
        <v>48</v>
      </c>
      <c r="C26" s="110"/>
      <c r="D26" s="114">
        <v>1059217.84</v>
      </c>
      <c r="E26" s="114">
        <v>1059217.84</v>
      </c>
      <c r="G26" s="112"/>
    </row>
    <row r="27" spans="1:7" ht="12.75">
      <c r="A27" s="98">
        <f>A26+1</f>
        <v>12</v>
      </c>
      <c r="B27" s="113" t="s">
        <v>49</v>
      </c>
      <c r="C27" s="110"/>
      <c r="D27" s="114">
        <v>-161553</v>
      </c>
      <c r="E27" s="114">
        <v>-161553</v>
      </c>
      <c r="G27" s="112"/>
    </row>
    <row r="28" spans="2:7" ht="12.75">
      <c r="B28" s="113" t="s">
        <v>50</v>
      </c>
      <c r="C28" s="110"/>
      <c r="D28" s="114">
        <f>F28*G28</f>
        <v>45936.92282</v>
      </c>
      <c r="E28" s="114">
        <f>D28</f>
        <v>45936.92282</v>
      </c>
      <c r="F28" s="99">
        <f>F16</f>
        <v>77991.38</v>
      </c>
      <c r="G28" s="115">
        <v>0.589</v>
      </c>
    </row>
    <row r="29" spans="1:5" ht="12.75">
      <c r="A29" s="98">
        <f>A27+1</f>
        <v>13</v>
      </c>
      <c r="B29" s="116" t="s">
        <v>51</v>
      </c>
      <c r="D29" s="119">
        <f>D23-D24-D25-D26-D27</f>
        <v>30150747.45718</v>
      </c>
      <c r="E29" s="119">
        <f>E23-E24-E25-E26-E27-E28</f>
        <v>30104810.53436</v>
      </c>
    </row>
    <row r="30" spans="4:5" ht="12.75">
      <c r="D30" s="120"/>
      <c r="E30" s="120"/>
    </row>
    <row r="32" ht="12.75">
      <c r="B32" s="121" t="s">
        <v>52</v>
      </c>
    </row>
    <row r="33" spans="1:9" ht="12.75">
      <c r="A33" s="98">
        <f>A29+1</f>
        <v>14</v>
      </c>
      <c r="B33" s="110" t="s">
        <v>53</v>
      </c>
      <c r="D33" s="122">
        <v>567809726</v>
      </c>
      <c r="E33" s="122">
        <v>567809726</v>
      </c>
      <c r="F33" s="123" t="s">
        <v>54</v>
      </c>
      <c r="G33" s="124">
        <v>55916418</v>
      </c>
      <c r="H33" s="125">
        <v>-0.0087</v>
      </c>
      <c r="I33" s="126">
        <f>G33*H33</f>
        <v>-486472.8366</v>
      </c>
    </row>
    <row r="34" spans="1:9" ht="12.75">
      <c r="A34" s="98">
        <v>15</v>
      </c>
      <c r="B34" s="110" t="s">
        <v>55</v>
      </c>
      <c r="C34" s="110" t="s">
        <v>39</v>
      </c>
      <c r="D34" s="127">
        <f>G33+G34</f>
        <v>155811061</v>
      </c>
      <c r="E34" s="127">
        <f>D34</f>
        <v>155811061</v>
      </c>
      <c r="F34" s="123" t="s">
        <v>56</v>
      </c>
      <c r="G34" s="124">
        <v>99894643</v>
      </c>
      <c r="H34" s="128">
        <f>H33</f>
        <v>-0.0087</v>
      </c>
      <c r="I34" s="126">
        <f>G34*H34</f>
        <v>-869083.3940999999</v>
      </c>
    </row>
    <row r="35" spans="1:9" ht="12.75">
      <c r="A35" s="98">
        <v>16</v>
      </c>
      <c r="B35" s="116" t="s">
        <v>57</v>
      </c>
      <c r="C35" s="121"/>
      <c r="D35" s="129">
        <f>D33-D34</f>
        <v>411998665</v>
      </c>
      <c r="E35" s="129">
        <f>E33-E34</f>
        <v>411998665</v>
      </c>
      <c r="F35" s="123" t="s">
        <v>58</v>
      </c>
      <c r="G35" s="129">
        <f>D35</f>
        <v>411998665</v>
      </c>
      <c r="H35" s="128">
        <f>H34</f>
        <v>-0.0087</v>
      </c>
      <c r="I35" s="126">
        <f>G35*H35</f>
        <v>-3584388.3855</v>
      </c>
    </row>
    <row r="37" spans="1:5" ht="12.75">
      <c r="A37" s="98">
        <v>17</v>
      </c>
      <c r="B37" s="110" t="s">
        <v>59</v>
      </c>
      <c r="D37" s="130">
        <v>0.0284</v>
      </c>
      <c r="E37" s="130">
        <v>0.0284</v>
      </c>
    </row>
    <row r="39" spans="1:5" ht="12.75">
      <c r="A39" s="98">
        <v>18</v>
      </c>
      <c r="B39" s="110" t="s">
        <v>60</v>
      </c>
      <c r="D39" s="131">
        <f>D35*D37</f>
        <v>11700762.086000001</v>
      </c>
      <c r="E39" s="131">
        <f>E35*E37</f>
        <v>11700762.086000001</v>
      </c>
    </row>
    <row r="40" spans="1:5" ht="12.75">
      <c r="A40" s="98">
        <v>19</v>
      </c>
      <c r="B40" s="110" t="s">
        <v>61</v>
      </c>
      <c r="C40" s="110" t="s">
        <v>36</v>
      </c>
      <c r="D40" s="132">
        <f>I35</f>
        <v>-3584388.3855</v>
      </c>
      <c r="E40" s="132">
        <f>D40</f>
        <v>-3584388.3855</v>
      </c>
    </row>
    <row r="41" spans="1:5" ht="12.75">
      <c r="A41" s="98">
        <v>20</v>
      </c>
      <c r="B41" s="110" t="s">
        <v>62</v>
      </c>
      <c r="C41" s="110"/>
      <c r="D41" s="133">
        <f>SUM(D39+D40)</f>
        <v>8116373.700500001</v>
      </c>
      <c r="E41" s="133">
        <f>SUM(E39+E40)</f>
        <v>8116373.700500001</v>
      </c>
    </row>
    <row r="43" spans="1:5" ht="12.75">
      <c r="A43" s="98">
        <v>21</v>
      </c>
      <c r="B43" s="110" t="s">
        <v>63</v>
      </c>
      <c r="D43" s="132">
        <f>D29-D41</f>
        <v>22034373.75668</v>
      </c>
      <c r="E43" s="132">
        <f>E29-E41</f>
        <v>21988436.83386</v>
      </c>
    </row>
    <row r="44" spans="1:5" ht="13.5" thickBot="1">
      <c r="A44" s="98">
        <v>22</v>
      </c>
      <c r="B44" s="116" t="s">
        <v>64</v>
      </c>
      <c r="D44" s="117">
        <f>D43</f>
        <v>22034373.75668</v>
      </c>
      <c r="E44" s="117">
        <f>E43</f>
        <v>21988436.83386</v>
      </c>
    </row>
    <row r="45" ht="13.5" thickTop="1"/>
    <row r="47" ht="12.75">
      <c r="B47" s="110" t="s">
        <v>0</v>
      </c>
    </row>
  </sheetData>
  <sheetProtection/>
  <mergeCells count="1">
    <mergeCell ref="A7:A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C1">
      <pane ySplit="8" topLeftCell="A21" activePane="bottomLeft" state="frozen"/>
      <selection pane="topLeft" activeCell="D44" sqref="D44"/>
      <selection pane="bottomLeft" activeCell="G40" sqref="G40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3.57421875" style="2" bestFit="1" customWidth="1"/>
    <col min="4" max="4" width="0.5625" style="0" customWidth="1"/>
    <col min="5" max="5" width="57.8515625" style="0" customWidth="1"/>
    <col min="6" max="6" width="0.5625" style="0" customWidth="1"/>
    <col min="7" max="7" width="17.421875" style="0" bestFit="1" customWidth="1"/>
    <col min="8" max="8" width="0.71875" style="0" customWidth="1"/>
    <col min="9" max="9" width="17.57421875" style="0" customWidth="1"/>
    <col min="10" max="10" width="17.421875" style="0" bestFit="1" customWidth="1"/>
    <col min="11" max="11" width="0.71875" style="0" customWidth="1"/>
    <col min="12" max="12" width="17.574218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t="s">
        <v>0</v>
      </c>
      <c r="E2" s="3"/>
      <c r="G2" s="2" t="s">
        <v>1</v>
      </c>
      <c r="H2" s="2"/>
    </row>
    <row r="3" ht="12.75">
      <c r="E3" s="4"/>
    </row>
    <row r="5" ht="12.75">
      <c r="E5" s="5" t="s">
        <v>2</v>
      </c>
    </row>
    <row r="6" spans="5:10" ht="12.75">
      <c r="E6" s="2" t="s">
        <v>3</v>
      </c>
      <c r="J6" t="s">
        <v>0</v>
      </c>
    </row>
    <row r="7" ht="12.75">
      <c r="E7" s="6" t="s">
        <v>69</v>
      </c>
    </row>
    <row r="8" ht="12.75">
      <c r="E8" s="6" t="s">
        <v>5</v>
      </c>
    </row>
    <row r="9" ht="13.5" thickBot="1"/>
    <row r="10" spans="2:8" ht="12.75">
      <c r="B10" s="7"/>
      <c r="C10" s="8"/>
      <c r="D10" s="9"/>
      <c r="E10" s="10" t="s">
        <v>6</v>
      </c>
      <c r="F10" s="9"/>
      <c r="G10" s="11"/>
      <c r="H10" s="12"/>
    </row>
    <row r="11" spans="2:8" ht="12.75">
      <c r="B11" s="13"/>
      <c r="C11" s="14"/>
      <c r="D11" s="12"/>
      <c r="E11" s="12"/>
      <c r="F11" s="12"/>
      <c r="G11" s="15"/>
      <c r="H11" s="12"/>
    </row>
    <row r="12" spans="2:8" ht="12.75">
      <c r="B12" s="13"/>
      <c r="C12" s="14"/>
      <c r="D12" s="12"/>
      <c r="E12" s="14" t="s">
        <v>7</v>
      </c>
      <c r="F12" s="12"/>
      <c r="G12" s="15"/>
      <c r="H12" s="12"/>
    </row>
    <row r="13" spans="2:10" ht="13.5" thickBot="1">
      <c r="B13" s="16"/>
      <c r="C13" s="17"/>
      <c r="D13" s="18"/>
      <c r="E13" s="12"/>
      <c r="F13" s="18"/>
      <c r="G13" s="15"/>
      <c r="H13" s="12"/>
      <c r="I13" s="19"/>
      <c r="J13" s="19"/>
    </row>
    <row r="14" spans="2:8" ht="15" customHeight="1">
      <c r="B14" s="20" t="s">
        <v>8</v>
      </c>
      <c r="C14" s="21">
        <v>1</v>
      </c>
      <c r="D14" s="22"/>
      <c r="E14" s="23" t="s">
        <v>9</v>
      </c>
      <c r="F14" s="24"/>
      <c r="G14" s="25">
        <v>4463137.5</v>
      </c>
      <c r="H14" s="26"/>
    </row>
    <row r="15" spans="2:8" ht="12.75">
      <c r="B15" s="13"/>
      <c r="C15" s="27"/>
      <c r="D15" s="28"/>
      <c r="E15" s="29"/>
      <c r="F15" s="30"/>
      <c r="G15" s="31"/>
      <c r="H15" s="32"/>
    </row>
    <row r="16" spans="2:11" ht="12.75">
      <c r="B16" s="33" t="s">
        <v>8</v>
      </c>
      <c r="C16" s="27">
        <f>+C14+1</f>
        <v>2</v>
      </c>
      <c r="D16" s="28"/>
      <c r="E16" s="34" t="s">
        <v>10</v>
      </c>
      <c r="F16" s="30"/>
      <c r="G16" s="35">
        <v>2982958.3051064736</v>
      </c>
      <c r="H16" s="36"/>
      <c r="I16" s="37"/>
      <c r="K16" s="38"/>
    </row>
    <row r="17" spans="2:11" ht="12.75">
      <c r="B17" s="33"/>
      <c r="C17" s="27"/>
      <c r="D17" s="28"/>
      <c r="E17" s="29"/>
      <c r="F17" s="30"/>
      <c r="G17" s="39"/>
      <c r="H17" s="36"/>
      <c r="I17" s="37"/>
      <c r="K17" s="38"/>
    </row>
    <row r="18" spans="2:11" ht="12.75">
      <c r="B18" s="33" t="s">
        <v>8</v>
      </c>
      <c r="C18" s="27">
        <f>+C16+1</f>
        <v>3</v>
      </c>
      <c r="D18" s="28"/>
      <c r="E18" s="34" t="s">
        <v>11</v>
      </c>
      <c r="F18" s="30"/>
      <c r="G18" s="40">
        <v>2749373.19</v>
      </c>
      <c r="H18" s="41"/>
      <c r="I18" s="37"/>
      <c r="K18" s="38"/>
    </row>
    <row r="19" spans="2:8" ht="12.75">
      <c r="B19" s="33"/>
      <c r="C19" s="27"/>
      <c r="D19" s="28"/>
      <c r="E19" s="29"/>
      <c r="F19" s="30"/>
      <c r="G19" s="31"/>
      <c r="H19" s="26"/>
    </row>
    <row r="20" spans="2:11" ht="12.75">
      <c r="B20" s="33" t="s">
        <v>8</v>
      </c>
      <c r="C20" s="27">
        <f>+C18+1</f>
        <v>4</v>
      </c>
      <c r="D20" s="28"/>
      <c r="E20" s="29" t="s">
        <v>12</v>
      </c>
      <c r="F20" s="30"/>
      <c r="G20" s="31">
        <f>G14-G16+G18</f>
        <v>4229552.384893526</v>
      </c>
      <c r="H20" s="26"/>
      <c r="K20" s="42"/>
    </row>
    <row r="21" spans="2:8" ht="12.75">
      <c r="B21" s="33"/>
      <c r="C21" s="27"/>
      <c r="D21" s="28"/>
      <c r="E21" s="29"/>
      <c r="F21" s="30"/>
      <c r="G21" s="43"/>
      <c r="H21" s="38"/>
    </row>
    <row r="22" spans="2:8" ht="26.25">
      <c r="B22" s="44" t="s">
        <v>8</v>
      </c>
      <c r="C22" s="45">
        <v>5</v>
      </c>
      <c r="D22" s="28"/>
      <c r="E22" s="46" t="s">
        <v>13</v>
      </c>
      <c r="F22" s="30"/>
      <c r="G22" s="47">
        <v>0.975</v>
      </c>
      <c r="H22" s="48"/>
    </row>
    <row r="23" spans="2:10" ht="26.25" customHeight="1">
      <c r="B23" s="33"/>
      <c r="C23" s="27"/>
      <c r="D23" s="28"/>
      <c r="E23" s="29"/>
      <c r="F23" s="30"/>
      <c r="G23" s="43"/>
      <c r="H23" s="38"/>
      <c r="J23" s="140"/>
    </row>
    <row r="24" spans="2:11" ht="12.75">
      <c r="B24" s="33" t="s">
        <v>8</v>
      </c>
      <c r="C24" s="27">
        <f>C20+2</f>
        <v>6</v>
      </c>
      <c r="D24" s="28"/>
      <c r="E24" s="34" t="s">
        <v>14</v>
      </c>
      <c r="F24" s="30"/>
      <c r="G24" s="49">
        <f>ROUND(G20*G22,0)</f>
        <v>4123814</v>
      </c>
      <c r="H24" s="50"/>
      <c r="J24" s="140"/>
      <c r="K24" s="42"/>
    </row>
    <row r="25" spans="2:8" ht="12.75">
      <c r="B25" s="33"/>
      <c r="C25" s="27"/>
      <c r="D25" s="28"/>
      <c r="E25" s="29"/>
      <c r="F25" s="30"/>
      <c r="G25" s="49"/>
      <c r="H25" s="50"/>
    </row>
    <row r="26" spans="2:8" ht="12.75">
      <c r="B26" s="51" t="s">
        <v>15</v>
      </c>
      <c r="C26" s="27">
        <v>7</v>
      </c>
      <c r="D26" s="28"/>
      <c r="E26" s="52" t="s">
        <v>16</v>
      </c>
      <c r="F26" s="30"/>
      <c r="G26" s="49">
        <v>1213753</v>
      </c>
      <c r="H26" s="50"/>
    </row>
    <row r="27" spans="2:8" ht="12.75">
      <c r="B27" s="51"/>
      <c r="C27" s="27"/>
      <c r="D27" s="28"/>
      <c r="E27" s="52"/>
      <c r="F27" s="30"/>
      <c r="G27" s="49"/>
      <c r="H27" s="50"/>
    </row>
    <row r="28" spans="2:11" ht="12.75">
      <c r="B28" s="51" t="s">
        <v>15</v>
      </c>
      <c r="C28" s="27">
        <v>8</v>
      </c>
      <c r="D28" s="28"/>
      <c r="E28" s="52" t="s">
        <v>17</v>
      </c>
      <c r="F28" s="30"/>
      <c r="G28" s="49">
        <f>G24+G26</f>
        <v>5337567</v>
      </c>
      <c r="H28" s="50"/>
      <c r="J28" s="19"/>
      <c r="K28" s="42"/>
    </row>
    <row r="29" spans="2:8" ht="13.5" thickBot="1">
      <c r="B29" s="33"/>
      <c r="C29" s="27"/>
      <c r="D29" s="28"/>
      <c r="E29" s="29"/>
      <c r="F29" s="30"/>
      <c r="G29" s="49"/>
      <c r="H29" s="50"/>
    </row>
    <row r="30" spans="2:12" ht="13.5" customHeight="1" thickBot="1">
      <c r="B30" s="33"/>
      <c r="C30" s="27"/>
      <c r="D30" s="28"/>
      <c r="E30" s="141" t="s">
        <v>18</v>
      </c>
      <c r="F30" s="54"/>
      <c r="G30" s="143" t="s">
        <v>70</v>
      </c>
      <c r="H30" s="55"/>
      <c r="I30" s="149" t="s">
        <v>71</v>
      </c>
      <c r="J30" s="143" t="s">
        <v>70</v>
      </c>
      <c r="K30" s="55"/>
      <c r="L30" s="149" t="s">
        <v>71</v>
      </c>
    </row>
    <row r="31" spans="2:12" ht="42.75" customHeight="1" thickBot="1">
      <c r="B31" s="33"/>
      <c r="C31" s="27"/>
      <c r="D31" s="56"/>
      <c r="E31" s="142"/>
      <c r="F31" s="57"/>
      <c r="G31" s="144"/>
      <c r="H31" s="58"/>
      <c r="I31" s="146"/>
      <c r="J31" s="144"/>
      <c r="K31" s="58"/>
      <c r="L31" s="146"/>
    </row>
    <row r="32" spans="2:12" ht="12.75">
      <c r="B32" s="33"/>
      <c r="C32" s="27"/>
      <c r="D32" s="28"/>
      <c r="E32" s="12"/>
      <c r="F32" s="30"/>
      <c r="G32" s="59"/>
      <c r="H32" s="60"/>
      <c r="I32" s="29"/>
      <c r="J32" s="59"/>
      <c r="K32" s="60"/>
      <c r="L32" s="29"/>
    </row>
    <row r="33" spans="2:12" ht="12.75">
      <c r="B33" s="33" t="s">
        <v>0</v>
      </c>
      <c r="C33" s="27" t="s">
        <v>0</v>
      </c>
      <c r="D33" s="28"/>
      <c r="E33" s="134" t="s">
        <v>19</v>
      </c>
      <c r="F33" s="30"/>
      <c r="G33" s="136">
        <v>0.411</v>
      </c>
      <c r="H33" s="62"/>
      <c r="I33" s="137">
        <v>0.589</v>
      </c>
      <c r="J33" s="136">
        <v>0.411</v>
      </c>
      <c r="K33" s="62"/>
      <c r="L33" s="137">
        <v>0.589</v>
      </c>
    </row>
    <row r="34" spans="2:12" ht="15" customHeight="1">
      <c r="B34" s="33" t="s">
        <v>20</v>
      </c>
      <c r="C34" s="27">
        <v>9</v>
      </c>
      <c r="D34" s="28"/>
      <c r="E34" s="135"/>
      <c r="F34" s="30"/>
      <c r="G34" s="136"/>
      <c r="H34" s="62"/>
      <c r="I34" s="137"/>
      <c r="J34" s="136"/>
      <c r="K34" s="62"/>
      <c r="L34" s="137"/>
    </row>
    <row r="35" spans="2:12" ht="15" customHeight="1">
      <c r="B35" s="33"/>
      <c r="C35" s="27"/>
      <c r="D35" s="28"/>
      <c r="E35" s="63"/>
      <c r="F35" s="30"/>
      <c r="G35" s="64"/>
      <c r="H35" s="65"/>
      <c r="I35" s="66"/>
      <c r="J35" s="64"/>
      <c r="K35" s="65"/>
      <c r="L35" s="66"/>
    </row>
    <row r="36" spans="2:12" ht="15" customHeight="1">
      <c r="B36" s="33" t="s">
        <v>8</v>
      </c>
      <c r="C36" s="27">
        <v>10</v>
      </c>
      <c r="D36" s="28"/>
      <c r="E36" s="61" t="s">
        <v>21</v>
      </c>
      <c r="F36" s="30"/>
      <c r="G36" s="67">
        <f>ROUND(G28*$G$33,0)</f>
        <v>2193740</v>
      </c>
      <c r="H36" s="65"/>
      <c r="I36" s="67">
        <f>ROUND(G$28*$I$33,0)</f>
        <v>3143827</v>
      </c>
      <c r="J36" s="67">
        <f>ROUND(G28*$G$33,0)</f>
        <v>2193740</v>
      </c>
      <c r="K36" s="65"/>
      <c r="L36" s="67">
        <f>ROUND(G$28*$I$33,0)</f>
        <v>3143827</v>
      </c>
    </row>
    <row r="37" spans="2:12" ht="12.75">
      <c r="B37" s="13"/>
      <c r="C37" s="68"/>
      <c r="D37" s="28"/>
      <c r="E37" s="63"/>
      <c r="F37" s="30"/>
      <c r="G37" s="69"/>
      <c r="H37" s="70"/>
      <c r="I37" s="71"/>
      <c r="J37" s="69"/>
      <c r="K37" s="70"/>
      <c r="L37" s="71"/>
    </row>
    <row r="38" spans="2:12" ht="12.75">
      <c r="B38" s="33" t="s">
        <v>8</v>
      </c>
      <c r="C38" s="27">
        <v>11</v>
      </c>
      <c r="D38" s="28"/>
      <c r="E38" s="52" t="s">
        <v>22</v>
      </c>
      <c r="F38" s="30"/>
      <c r="G38" s="72">
        <f>'October--ES 3.32 '!D17</f>
        <v>13549405.45035</v>
      </c>
      <c r="H38" s="73"/>
      <c r="I38" s="72">
        <f>'October--ES 3.32 '!D44</f>
        <v>17180659.741800003</v>
      </c>
      <c r="J38" s="72">
        <f>'October--ES 3.32 '!E17</f>
        <v>13549405.45035</v>
      </c>
      <c r="K38" s="73"/>
      <c r="L38" s="72">
        <f>'October--ES 3.32 '!E44</f>
        <v>17167119.72145</v>
      </c>
    </row>
    <row r="39" spans="2:12" ht="12.75">
      <c r="B39" s="13"/>
      <c r="C39" s="68"/>
      <c r="D39" s="28"/>
      <c r="E39" s="12"/>
      <c r="F39" s="30"/>
      <c r="G39" s="74"/>
      <c r="H39" s="75"/>
      <c r="I39" s="76"/>
      <c r="J39" s="74"/>
      <c r="K39" s="75"/>
      <c r="L39" s="76"/>
    </row>
    <row r="40" spans="2:12" ht="12.75">
      <c r="B40" s="77" t="s">
        <v>15</v>
      </c>
      <c r="C40" s="68">
        <v>12</v>
      </c>
      <c r="D40" s="28"/>
      <c r="E40" s="52" t="s">
        <v>23</v>
      </c>
      <c r="F40" s="30"/>
      <c r="G40" s="78">
        <f>ROUND(G36/G38,6)</f>
        <v>0.161907</v>
      </c>
      <c r="H40" s="79"/>
      <c r="I40" s="78">
        <f>ROUND(I36/I38,6)</f>
        <v>0.182986</v>
      </c>
      <c r="J40" s="78">
        <f>ROUND(J36/J38,6)</f>
        <v>0.161907</v>
      </c>
      <c r="K40" s="79"/>
      <c r="L40" s="78">
        <f>ROUND(L36/L38,6)</f>
        <v>0.183131</v>
      </c>
    </row>
    <row r="41" spans="2:12" ht="12.75">
      <c r="B41" s="13"/>
      <c r="C41" s="68"/>
      <c r="D41" s="28"/>
      <c r="E41" s="80" t="s">
        <v>0</v>
      </c>
      <c r="F41" s="81"/>
      <c r="G41" s="82" t="s">
        <v>0</v>
      </c>
      <c r="H41" s="83"/>
      <c r="I41" s="76"/>
      <c r="J41" s="82" t="s">
        <v>0</v>
      </c>
      <c r="K41" s="83"/>
      <c r="L41" s="76"/>
    </row>
    <row r="42" spans="2:12" ht="13.5" thickBot="1">
      <c r="B42" s="84"/>
      <c r="C42" s="85"/>
      <c r="D42" s="56"/>
      <c r="E42" s="18"/>
      <c r="F42" s="86"/>
      <c r="G42" s="87"/>
      <c r="H42" s="88"/>
      <c r="I42" s="89"/>
      <c r="J42" s="87"/>
      <c r="K42" s="88"/>
      <c r="L42" s="89"/>
    </row>
    <row r="43" spans="2:9" ht="12.75">
      <c r="B43" s="2"/>
      <c r="C43" s="90"/>
      <c r="D43" s="91"/>
      <c r="I43" s="19"/>
    </row>
    <row r="44" spans="2:8" ht="12.75">
      <c r="B44" s="139"/>
      <c r="C44" s="139"/>
      <c r="D44" s="139"/>
      <c r="E44" s="139"/>
      <c r="F44" s="92"/>
      <c r="G44" s="93"/>
      <c r="H44" s="93"/>
    </row>
    <row r="45" spans="2:11" ht="12.75">
      <c r="B45" s="2"/>
      <c r="E45" s="94"/>
      <c r="F45" s="92"/>
      <c r="G45" s="93"/>
      <c r="H45" s="93"/>
      <c r="I45" s="12"/>
      <c r="J45" s="12"/>
      <c r="K45" s="12"/>
    </row>
    <row r="46" spans="2:11" ht="12.75">
      <c r="B46" s="2"/>
      <c r="E46" s="94"/>
      <c r="F46" s="92"/>
      <c r="G46" s="93"/>
      <c r="H46" s="93"/>
      <c r="I46" s="12"/>
      <c r="J46" s="12"/>
      <c r="K46" s="12"/>
    </row>
    <row r="47" spans="5:11" ht="12.75">
      <c r="E47" s="19"/>
      <c r="F47" s="95"/>
      <c r="I47" s="12"/>
      <c r="J47" s="12"/>
      <c r="K47" s="12"/>
    </row>
    <row r="48" spans="5:11" ht="12.75">
      <c r="E48" s="96"/>
      <c r="I48" s="12"/>
      <c r="J48" s="12"/>
      <c r="K48" s="12"/>
    </row>
    <row r="49" spans="9:11" ht="12.75">
      <c r="I49" s="12"/>
      <c r="J49" s="12"/>
      <c r="K49" s="12"/>
    </row>
    <row r="51" ht="3" customHeight="1"/>
    <row r="53" ht="12.75">
      <c r="E53" s="96"/>
    </row>
    <row r="55" ht="12.75">
      <c r="E55" s="19"/>
    </row>
    <row r="56" ht="3" customHeight="1"/>
    <row r="57" ht="18.75" customHeight="1">
      <c r="E57" s="97"/>
    </row>
    <row r="58" ht="12.75">
      <c r="E58" s="96"/>
    </row>
    <row r="60" ht="12.75" customHeight="1"/>
    <row r="61" spans="3:5" ht="3" customHeight="1">
      <c r="C61" s="37" t="s">
        <v>24</v>
      </c>
      <c r="E61" t="s">
        <v>25</v>
      </c>
    </row>
  </sheetData>
  <sheetProtection/>
  <mergeCells count="12">
    <mergeCell ref="J23:J24"/>
    <mergeCell ref="E30:E31"/>
    <mergeCell ref="G30:G31"/>
    <mergeCell ref="I30:I31"/>
    <mergeCell ref="J30:J31"/>
    <mergeCell ref="L30:L31"/>
    <mergeCell ref="E33:E34"/>
    <mergeCell ref="G33:G34"/>
    <mergeCell ref="I33:I34"/>
    <mergeCell ref="J33:J34"/>
    <mergeCell ref="L33:L34"/>
    <mergeCell ref="B44:E44"/>
  </mergeCells>
  <printOptions horizontalCentered="1"/>
  <pageMargins left="0" right="0" top="0.5" bottom="0" header="0" footer="0"/>
  <pageSetup horizontalDpi="600" verticalDpi="600" orientation="portrait" scale="89" r:id="rId1"/>
  <rowBreaks count="1" manualBreakCount="1">
    <brk id="63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I47"/>
  <sheetViews>
    <sheetView tabSelected="1" zoomScalePageLayoutView="0" workbookViewId="0" topLeftCell="A22">
      <selection activeCell="B41" sqref="B41"/>
    </sheetView>
  </sheetViews>
  <sheetFormatPr defaultColWidth="9.140625" defaultRowHeight="12.75"/>
  <cols>
    <col min="1" max="1" width="4.8515625" style="98" customWidth="1"/>
    <col min="2" max="2" width="50.57421875" style="99" customWidth="1"/>
    <col min="3" max="3" width="3.421875" style="99" customWidth="1"/>
    <col min="4" max="4" width="18.28125" style="99" customWidth="1"/>
    <col min="5" max="5" width="16.140625" style="99" customWidth="1"/>
    <col min="6" max="6" width="23.00390625" style="99" customWidth="1"/>
    <col min="7" max="7" width="16.57421875" style="99" bestFit="1" customWidth="1"/>
    <col min="8" max="8" width="8.8515625" style="99" customWidth="1"/>
    <col min="9" max="9" width="13.421875" style="99" bestFit="1" customWidth="1"/>
    <col min="10" max="16384" width="8.8515625" style="99" customWidth="1"/>
  </cols>
  <sheetData>
    <row r="1" spans="4:5" ht="12.75">
      <c r="D1" s="100" t="s">
        <v>26</v>
      </c>
      <c r="E1" s="100"/>
    </row>
    <row r="2" spans="4:5" ht="12.75">
      <c r="D2" s="100"/>
      <c r="E2" s="100"/>
    </row>
    <row r="3" ht="15" customHeight="1">
      <c r="B3" s="101" t="s">
        <v>27</v>
      </c>
    </row>
    <row r="4" ht="12.75">
      <c r="B4" s="101" t="s">
        <v>28</v>
      </c>
    </row>
    <row r="5" ht="12.75">
      <c r="B5" s="101" t="s">
        <v>29</v>
      </c>
    </row>
    <row r="6" ht="12.75">
      <c r="B6" s="98" t="str">
        <f>'October--ES 1.0'!E7</f>
        <v>For the Expense Month of October 2015</v>
      </c>
    </row>
    <row r="7" ht="12.75">
      <c r="A7" s="148" t="s">
        <v>30</v>
      </c>
    </row>
    <row r="8" spans="1:2" ht="25.5" customHeight="1">
      <c r="A8" s="148"/>
      <c r="B8" s="102" t="s">
        <v>31</v>
      </c>
    </row>
    <row r="9" spans="4:5" ht="30" customHeight="1">
      <c r="D9" s="103" t="s">
        <v>72</v>
      </c>
      <c r="E9" s="103" t="s">
        <v>33</v>
      </c>
    </row>
    <row r="10" spans="1:5" ht="12.75">
      <c r="A10" s="105">
        <v>1</v>
      </c>
      <c r="B10" s="106" t="s">
        <v>34</v>
      </c>
      <c r="D10" s="107">
        <v>5319941.69</v>
      </c>
      <c r="E10" s="107">
        <v>5319941.69</v>
      </c>
    </row>
    <row r="11" spans="1:5" ht="12.75">
      <c r="A11" s="105">
        <v>2</v>
      </c>
      <c r="B11" s="106" t="s">
        <v>35</v>
      </c>
      <c r="C11" s="108" t="s">
        <v>36</v>
      </c>
      <c r="D11" s="107">
        <v>9811239.18</v>
      </c>
      <c r="E11" s="107">
        <v>9811239.18</v>
      </c>
    </row>
    <row r="12" spans="1:7" ht="12.75">
      <c r="A12" s="105">
        <v>3</v>
      </c>
      <c r="B12" s="109" t="s">
        <v>37</v>
      </c>
      <c r="C12" s="110" t="s">
        <v>0</v>
      </c>
      <c r="D12" s="111">
        <f>SUM(D10+D11)</f>
        <v>15131180.870000001</v>
      </c>
      <c r="E12" s="111">
        <f>SUM(E10+E11)</f>
        <v>15131180.870000001</v>
      </c>
      <c r="G12" s="112"/>
    </row>
    <row r="13" spans="1:7" ht="12.75">
      <c r="A13" s="105">
        <v>4</v>
      </c>
      <c r="B13" s="113" t="s">
        <v>38</v>
      </c>
      <c r="C13" s="110" t="s">
        <v>39</v>
      </c>
      <c r="D13" s="114">
        <f>377949.56</f>
        <v>377949.56</v>
      </c>
      <c r="E13" s="114">
        <f>377949.56</f>
        <v>377949.56</v>
      </c>
      <c r="G13" s="112"/>
    </row>
    <row r="14" spans="1:7" ht="12.75">
      <c r="A14" s="105">
        <v>5</v>
      </c>
      <c r="B14" s="113" t="s">
        <v>40</v>
      </c>
      <c r="C14" s="110"/>
      <c r="D14" s="114">
        <v>1193878.04</v>
      </c>
      <c r="E14" s="114">
        <v>1193878.04</v>
      </c>
      <c r="G14" s="112"/>
    </row>
    <row r="15" spans="1:7" ht="12.75">
      <c r="A15" s="105">
        <v>6</v>
      </c>
      <c r="B15" s="113" t="s">
        <v>41</v>
      </c>
      <c r="C15" s="110"/>
      <c r="D15" s="114">
        <v>499.69</v>
      </c>
      <c r="E15" s="114">
        <v>499.69</v>
      </c>
      <c r="G15" s="112"/>
    </row>
    <row r="16" spans="1:7" ht="12.75">
      <c r="A16" s="105">
        <v>7</v>
      </c>
      <c r="B16" s="113" t="s">
        <v>42</v>
      </c>
      <c r="C16" s="110"/>
      <c r="D16" s="114">
        <f>F16*G16</f>
        <v>9448.12965</v>
      </c>
      <c r="E16" s="114">
        <f>D16</f>
        <v>9448.12965</v>
      </c>
      <c r="F16" s="99">
        <v>22988.15</v>
      </c>
      <c r="G16" s="115">
        <v>0.411</v>
      </c>
    </row>
    <row r="17" spans="1:7" ht="13.5" thickBot="1">
      <c r="A17" s="105">
        <v>8</v>
      </c>
      <c r="B17" s="116" t="s">
        <v>43</v>
      </c>
      <c r="D17" s="117">
        <f>D12-D13-D14-D15-D16</f>
        <v>13549405.45035</v>
      </c>
      <c r="E17" s="117">
        <f>E12-E13-E14-E15-E16</f>
        <v>13549405.45035</v>
      </c>
      <c r="G17" s="112"/>
    </row>
    <row r="18" ht="13.5" thickTop="1">
      <c r="A18" s="105" t="s">
        <v>0</v>
      </c>
    </row>
    <row r="21" ht="12.75">
      <c r="B21" s="102" t="s">
        <v>44</v>
      </c>
    </row>
    <row r="23" spans="1:5" ht="12.75">
      <c r="A23" s="98">
        <v>8</v>
      </c>
      <c r="B23" s="110" t="s">
        <v>45</v>
      </c>
      <c r="D23" s="118">
        <v>37853600.03</v>
      </c>
      <c r="E23" s="118">
        <v>37853600.03</v>
      </c>
    </row>
    <row r="24" spans="1:5" ht="12.75">
      <c r="A24" s="98">
        <f>A23+1</f>
        <v>9</v>
      </c>
      <c r="B24" s="113" t="s">
        <v>46</v>
      </c>
      <c r="C24" s="99" t="s">
        <v>39</v>
      </c>
      <c r="D24" s="107">
        <f>D17</f>
        <v>13549405.45035</v>
      </c>
      <c r="E24" s="107">
        <f>E17</f>
        <v>13549405.45035</v>
      </c>
    </row>
    <row r="25" spans="1:7" ht="12.75">
      <c r="A25" s="98">
        <f>A24+1</f>
        <v>10</v>
      </c>
      <c r="B25" s="113" t="s">
        <v>47</v>
      </c>
      <c r="C25" s="110" t="s">
        <v>39</v>
      </c>
      <c r="D25" s="114">
        <v>646219.43</v>
      </c>
      <c r="E25" s="114">
        <v>646219.43</v>
      </c>
      <c r="G25" s="112"/>
    </row>
    <row r="26" spans="1:7" ht="12.75">
      <c r="A26" s="98">
        <f>A25+1</f>
        <v>11</v>
      </c>
      <c r="B26" s="113" t="s">
        <v>48</v>
      </c>
      <c r="C26" s="110"/>
      <c r="D26" s="114">
        <v>2075035.65</v>
      </c>
      <c r="E26" s="114">
        <v>2075035.65</v>
      </c>
      <c r="G26" s="112"/>
    </row>
    <row r="27" spans="1:7" ht="12.75">
      <c r="A27" s="98">
        <f>A26+1</f>
        <v>12</v>
      </c>
      <c r="B27" s="113" t="s">
        <v>49</v>
      </c>
      <c r="C27" s="110"/>
      <c r="D27" s="114">
        <v>-5158.82</v>
      </c>
      <c r="E27" s="114">
        <v>-5158.82</v>
      </c>
      <c r="G27" s="112"/>
    </row>
    <row r="28" spans="2:7" ht="12.75">
      <c r="B28" s="113" t="s">
        <v>50</v>
      </c>
      <c r="C28" s="110"/>
      <c r="D28" s="114">
        <f>F28*G28</f>
        <v>13540.02035</v>
      </c>
      <c r="E28" s="114">
        <f>D28</f>
        <v>13540.02035</v>
      </c>
      <c r="F28" s="99">
        <f>F16</f>
        <v>22988.15</v>
      </c>
      <c r="G28" s="115">
        <v>0.589</v>
      </c>
    </row>
    <row r="29" spans="1:5" ht="12.75">
      <c r="A29" s="98">
        <f>A27+1</f>
        <v>13</v>
      </c>
      <c r="B29" s="116" t="s">
        <v>51</v>
      </c>
      <c r="D29" s="119">
        <f>D23-D24-D25-D26-D27</f>
        <v>21588098.31965</v>
      </c>
      <c r="E29" s="119">
        <f>E23-E24-E25-E26-E27-E28</f>
        <v>21574558.2993</v>
      </c>
    </row>
    <row r="30" spans="4:5" ht="12.75">
      <c r="D30" s="120"/>
      <c r="E30" s="120"/>
    </row>
    <row r="32" ht="12.75">
      <c r="B32" s="121" t="s">
        <v>52</v>
      </c>
    </row>
    <row r="33" spans="1:9" ht="12.75">
      <c r="A33" s="98">
        <f>A29+1</f>
        <v>14</v>
      </c>
      <c r="B33" s="110" t="s">
        <v>53</v>
      </c>
      <c r="D33" s="122">
        <v>361724642</v>
      </c>
      <c r="E33" s="122">
        <v>361724642</v>
      </c>
      <c r="F33" s="123" t="s">
        <v>54</v>
      </c>
      <c r="G33" s="124">
        <v>43014106</v>
      </c>
      <c r="H33" s="125">
        <v>-0.0087</v>
      </c>
      <c r="I33" s="126">
        <f>G33*H33</f>
        <v>-374222.72219999996</v>
      </c>
    </row>
    <row r="34" spans="1:9" ht="12.75">
      <c r="A34" s="98">
        <v>15</v>
      </c>
      <c r="B34" s="110" t="s">
        <v>55</v>
      </c>
      <c r="C34" s="110" t="s">
        <v>39</v>
      </c>
      <c r="D34" s="127">
        <f>G33+G34</f>
        <v>124126875</v>
      </c>
      <c r="E34" s="127">
        <f>D34</f>
        <v>124126875</v>
      </c>
      <c r="F34" s="123" t="s">
        <v>56</v>
      </c>
      <c r="G34" s="124">
        <v>81112769</v>
      </c>
      <c r="H34" s="128">
        <f>H33</f>
        <v>-0.0087</v>
      </c>
      <c r="I34" s="126">
        <f>G34*H34</f>
        <v>-705681.0902999999</v>
      </c>
    </row>
    <row r="35" spans="1:9" ht="12.75">
      <c r="A35" s="98">
        <v>16</v>
      </c>
      <c r="B35" s="116" t="s">
        <v>57</v>
      </c>
      <c r="C35" s="121"/>
      <c r="D35" s="129">
        <f>D33-D34</f>
        <v>237597767</v>
      </c>
      <c r="E35" s="129">
        <f>E33-E34</f>
        <v>237597767</v>
      </c>
      <c r="F35" s="123" t="s">
        <v>58</v>
      </c>
      <c r="G35" s="129">
        <f>D35</f>
        <v>237597767</v>
      </c>
      <c r="H35" s="128">
        <f>H34</f>
        <v>-0.0087</v>
      </c>
      <c r="I35" s="126">
        <f>G35*H35</f>
        <v>-2067100.5728999998</v>
      </c>
    </row>
    <row r="37" spans="1:5" ht="12.75">
      <c r="A37" s="98">
        <v>17</v>
      </c>
      <c r="B37" s="110" t="s">
        <v>59</v>
      </c>
      <c r="D37" s="130">
        <v>0.02725</v>
      </c>
      <c r="E37" s="130">
        <v>0.02725</v>
      </c>
    </row>
    <row r="39" spans="1:5" ht="12.75">
      <c r="A39" s="98">
        <v>18</v>
      </c>
      <c r="B39" s="110" t="s">
        <v>60</v>
      </c>
      <c r="D39" s="131">
        <f>D35*D37</f>
        <v>6474539.15075</v>
      </c>
      <c r="E39" s="131">
        <f>E35*E37</f>
        <v>6474539.15075</v>
      </c>
    </row>
    <row r="40" spans="1:5" ht="12.75">
      <c r="A40" s="98">
        <v>19</v>
      </c>
      <c r="B40" s="110" t="s">
        <v>61</v>
      </c>
      <c r="C40" s="110" t="s">
        <v>36</v>
      </c>
      <c r="D40" s="132">
        <f>I35</f>
        <v>-2067100.5728999998</v>
      </c>
      <c r="E40" s="132">
        <f>D40</f>
        <v>-2067100.5728999998</v>
      </c>
    </row>
    <row r="41" spans="1:5" ht="12.75">
      <c r="A41" s="98">
        <v>20</v>
      </c>
      <c r="B41" s="110" t="s">
        <v>62</v>
      </c>
      <c r="C41" s="110"/>
      <c r="D41" s="133">
        <f>SUM(D39+D40)</f>
        <v>4407438.57785</v>
      </c>
      <c r="E41" s="133">
        <f>SUM(E39+E40)</f>
        <v>4407438.57785</v>
      </c>
    </row>
    <row r="43" spans="1:5" ht="12.75">
      <c r="A43" s="98">
        <v>21</v>
      </c>
      <c r="B43" s="110" t="s">
        <v>63</v>
      </c>
      <c r="D43" s="132">
        <f>D29-D41</f>
        <v>17180659.741800003</v>
      </c>
      <c r="E43" s="132">
        <f>E29-E41</f>
        <v>17167119.72145</v>
      </c>
    </row>
    <row r="44" spans="1:5" ht="13.5" thickBot="1">
      <c r="A44" s="98">
        <v>22</v>
      </c>
      <c r="B44" s="116" t="s">
        <v>64</v>
      </c>
      <c r="D44" s="117">
        <f>D43</f>
        <v>17180659.741800003</v>
      </c>
      <c r="E44" s="117">
        <f>E43</f>
        <v>17167119.72145</v>
      </c>
    </row>
    <row r="45" ht="13.5" thickTop="1"/>
    <row r="47" ht="12.75">
      <c r="B47" s="110" t="s">
        <v>0</v>
      </c>
    </row>
  </sheetData>
  <sheetProtection/>
  <mergeCells count="1">
    <mergeCell ref="A7:A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dcterms:created xsi:type="dcterms:W3CDTF">2016-03-17T14:08:25Z</dcterms:created>
  <dcterms:modified xsi:type="dcterms:W3CDTF">2016-03-31T19:44:40Z</dcterms:modified>
  <cp:category/>
  <cp:version/>
  <cp:contentType/>
  <cp:contentStatus/>
</cp:coreProperties>
</file>