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405" windowWidth="20010" windowHeight="7140"/>
  </bookViews>
  <sheets>
    <sheet name="CCR " sheetId="2" r:id="rId1"/>
    <sheet name="Brown Landfill" sheetId="3" r:id="rId2"/>
  </sheets>
  <definedNames>
    <definedName name="_xlnm.Print_Area" localSheetId="0">'CCR '!$A$1:$Q$45</definedName>
    <definedName name="_xlnm.Print_Titles" localSheetId="0">'CCR '!$A:$C,'CCR '!$2:$3</definedName>
  </definedNames>
  <calcPr calcId="152511"/>
</workbook>
</file>

<file path=xl/calcChain.xml><?xml version="1.0" encoding="utf-8"?>
<calcChain xmlns="http://schemas.openxmlformats.org/spreadsheetml/2006/main">
  <c r="E9" i="3" l="1"/>
  <c r="E8" i="3"/>
  <c r="E7" i="3"/>
  <c r="E6" i="3"/>
  <c r="E5" i="3"/>
  <c r="E10" i="3" l="1"/>
  <c r="E11" i="3" l="1"/>
  <c r="E12" i="3" s="1"/>
  <c r="E15" i="3" l="1"/>
  <c r="E14" i="3"/>
  <c r="E13" i="3"/>
  <c r="E16" i="3" l="1"/>
  <c r="P21" i="2" l="1"/>
  <c r="O21" i="2"/>
  <c r="N21" i="2"/>
  <c r="M21" i="2"/>
  <c r="L21" i="2"/>
  <c r="K21" i="2"/>
  <c r="J21" i="2"/>
  <c r="I21" i="2"/>
  <c r="H21" i="2"/>
  <c r="G21" i="2"/>
  <c r="F21" i="2"/>
  <c r="Q33" i="2" l="1"/>
  <c r="E35" i="2"/>
  <c r="E34" i="2"/>
  <c r="Q29" i="2"/>
  <c r="E31" i="2"/>
  <c r="E30" i="2"/>
  <c r="Q26" i="2"/>
  <c r="E21" i="2"/>
  <c r="Q20" i="2" l="1"/>
  <c r="Q19" i="2"/>
  <c r="Q18" i="2"/>
  <c r="Q14" i="2"/>
  <c r="E12" i="2"/>
  <c r="Q11" i="2"/>
  <c r="Q10" i="2"/>
  <c r="Q9" i="2"/>
  <c r="Q8" i="2"/>
  <c r="Q21" i="2" l="1"/>
  <c r="O34" i="2" l="1"/>
  <c r="N34" i="2"/>
  <c r="M34" i="2"/>
  <c r="L34" i="2"/>
  <c r="K34" i="2"/>
  <c r="J34" i="2"/>
  <c r="I34" i="2"/>
  <c r="H34" i="2"/>
  <c r="G34" i="2"/>
  <c r="F34" i="2"/>
  <c r="O35" i="2"/>
  <c r="N35" i="2"/>
  <c r="M35" i="2"/>
  <c r="L35" i="2"/>
  <c r="K35" i="2"/>
  <c r="J35" i="2"/>
  <c r="I35" i="2"/>
  <c r="H35" i="2"/>
  <c r="G35" i="2"/>
  <c r="F35" i="2"/>
  <c r="F31" i="2"/>
  <c r="G31" i="2"/>
  <c r="H31" i="2"/>
  <c r="I31" i="2"/>
  <c r="J31" i="2"/>
  <c r="K31" i="2"/>
  <c r="O31" i="2"/>
  <c r="N31" i="2"/>
  <c r="M31" i="2"/>
  <c r="L31" i="2"/>
  <c r="O30" i="2"/>
  <c r="N30" i="2"/>
  <c r="M30" i="2"/>
  <c r="L30" i="2"/>
  <c r="K30" i="2"/>
  <c r="J30" i="2"/>
  <c r="I30" i="2"/>
  <c r="H30" i="2"/>
  <c r="G30" i="2"/>
  <c r="F30" i="2"/>
  <c r="O12" i="2"/>
  <c r="N12" i="2"/>
  <c r="M12" i="2"/>
  <c r="L12" i="2"/>
  <c r="K12" i="2"/>
  <c r="J12" i="2"/>
  <c r="I12" i="2"/>
  <c r="H12" i="2"/>
  <c r="G12" i="2"/>
  <c r="F12" i="2"/>
  <c r="Q5" i="2"/>
  <c r="Q12" i="2" l="1"/>
  <c r="Q31" i="2"/>
  <c r="Q38" i="2" l="1"/>
  <c r="Q35" i="2" l="1"/>
  <c r="Q34" i="2"/>
  <c r="Q30" i="2" l="1"/>
</calcChain>
</file>

<file path=xl/sharedStrings.xml><?xml version="1.0" encoding="utf-8"?>
<sst xmlns="http://schemas.openxmlformats.org/spreadsheetml/2006/main" count="95" uniqueCount="77">
  <si>
    <t>Plant</t>
  </si>
  <si>
    <t>Impoundment</t>
  </si>
  <si>
    <t>Brown</t>
  </si>
  <si>
    <t>Ghent</t>
  </si>
  <si>
    <t>ATB #1 Capping</t>
  </si>
  <si>
    <t>ATB #2 Capping</t>
  </si>
  <si>
    <t>Green River</t>
  </si>
  <si>
    <t>Pineville</t>
  </si>
  <si>
    <t>Trimble Co.</t>
  </si>
  <si>
    <t>Tyrone</t>
  </si>
  <si>
    <t>ARO Name</t>
  </si>
  <si>
    <t>BR- Auxiliary Pond</t>
  </si>
  <si>
    <t>GH Ash Pond</t>
  </si>
  <si>
    <t>GH Environmental Ponds</t>
  </si>
  <si>
    <t>GR Ash Pond</t>
  </si>
  <si>
    <t>Pineville Ash Pond</t>
  </si>
  <si>
    <t>TC Ash Pond</t>
  </si>
  <si>
    <t>TC Environmental Ponds</t>
  </si>
  <si>
    <t>TY Ash Pond</t>
  </si>
  <si>
    <t>GH Ash Pond TOTAL</t>
  </si>
  <si>
    <t>GR Ash Pond TOTAL</t>
  </si>
  <si>
    <t>TC Ash Pond-LGE***</t>
  </si>
  <si>
    <t>TC Ash Pond-KU***</t>
  </si>
  <si>
    <t>TC Environmental Ponds-LGE***</t>
  </si>
  <si>
    <t>TC Environmental Ponds-KU***</t>
  </si>
  <si>
    <t>75% total, 52% LGE portion</t>
  </si>
  <si>
    <t>75% total, 48% KU portion</t>
  </si>
  <si>
    <t>Reclaim Pond</t>
  </si>
  <si>
    <t xml:space="preserve">Secondary Pond </t>
  </si>
  <si>
    <t xml:space="preserve">Aux Pond </t>
  </si>
  <si>
    <t xml:space="preserve">Main Ash Pond </t>
  </si>
  <si>
    <t xml:space="preserve">Ash Pond </t>
  </si>
  <si>
    <t xml:space="preserve">Gypsum Pond </t>
  </si>
  <si>
    <t>Ash Pond</t>
  </si>
  <si>
    <t>ATB #2 Capping w Coal Run-off Pond</t>
  </si>
  <si>
    <t xml:space="preserve"> 2015 $</t>
  </si>
  <si>
    <t>2016 $</t>
  </si>
  <si>
    <t xml:space="preserve"> 2017 $</t>
  </si>
  <si>
    <t xml:space="preserve"> 2018 $</t>
  </si>
  <si>
    <t>2019 $</t>
  </si>
  <si>
    <t xml:space="preserve"> 2020 $</t>
  </si>
  <si>
    <t>2021 $</t>
  </si>
  <si>
    <t>2022 $</t>
  </si>
  <si>
    <t xml:space="preserve"> 2023 $</t>
  </si>
  <si>
    <t xml:space="preserve"> 2024 $</t>
  </si>
  <si>
    <t>OTHER</t>
  </si>
  <si>
    <t>Gypsum Stack</t>
  </si>
  <si>
    <t>SO2 Pond</t>
  </si>
  <si>
    <t>Disposition date</t>
  </si>
  <si>
    <t>Cost 2015 Dollars</t>
  </si>
  <si>
    <t>Item</t>
  </si>
  <si>
    <t>Description</t>
  </si>
  <si>
    <t>Unit Quantity</t>
  </si>
  <si>
    <t>Unit Cost (Current Year)</t>
  </si>
  <si>
    <t>Extended Cost</t>
  </si>
  <si>
    <t>Subgrade Preparation (Acres)</t>
  </si>
  <si>
    <t>Landfill Cover - 18" Compacted Clay Soil (Acres)</t>
  </si>
  <si>
    <t>Landfill Cover - 6" Vegetative Layer (Acres)</t>
  </si>
  <si>
    <t>Erosion and Sedimentation Control (Lump Sum)</t>
  </si>
  <si>
    <t>Mobilization/Demobilization (Each)</t>
  </si>
  <si>
    <t>Construction Cost Subtotal</t>
  </si>
  <si>
    <t>Construction CQA Services (5%)</t>
  </si>
  <si>
    <t>Total Construction Cost</t>
  </si>
  <si>
    <t>Construction Cost Contingency (20%)</t>
  </si>
  <si>
    <t>Engineering Design Cost (6%)</t>
  </si>
  <si>
    <t>Construction Oversite and Certification(5%)</t>
  </si>
  <si>
    <t>Total Estimated Closure Cost</t>
  </si>
  <si>
    <t>3. A risk premium rate of 5% was then applied to the escalated amounts.</t>
  </si>
  <si>
    <t>4. Lastly, the liability was discounted using a discount rate based on the Companies’ secured bond rating of A.</t>
  </si>
  <si>
    <t>2. ARO costs are then escalated using the expected inflation rate which is based on a 30-year Treasury and 30-year Treasury Inflation-Protected Securities ("TIPs") composite rate.</t>
  </si>
  <si>
    <t xml:space="preserve">1. ARO costs above are based on un-escalated amounts, i.e. 2015 dollars.  A contingency factor of 30% was applied to the un-escalated amounts.   </t>
  </si>
  <si>
    <t>1. ARO costs above are based on un-escalated amounts, i.e. 2015 dollars.  A contingency factor of 20% was applied to the un-escalated amounts.</t>
  </si>
  <si>
    <t xml:space="preserve"> Total $</t>
  </si>
  <si>
    <t>CCR - Closure Cost Estimate for ARO Liability</t>
  </si>
  <si>
    <t>E.W. Brown Landfill - Closure Cost Estimate for ARO Liability</t>
  </si>
  <si>
    <t>Note:  The closure costs associated with the Brown Landfill are not included in the 2016 ECR filing.</t>
  </si>
  <si>
    <t>Note:  Amounts included in the table are different from amounts included in the ECR filing (see Item 1 above).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</si>
</sst>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horizontal="left" indent="1"/>
    </xf>
    <xf numFmtId="0" fontId="0" fillId="0" borderId="3" xfId="0" applyFill="1" applyBorder="1"/>
    <xf numFmtId="0" fontId="0" fillId="0" borderId="2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6" xfId="0" applyFill="1" applyBorder="1"/>
    <xf numFmtId="0" fontId="0" fillId="0" borderId="4" xfId="0" quotePrefix="1" applyFill="1" applyBorder="1" applyAlignment="1">
      <alignment horizontal="left" indent="1"/>
    </xf>
    <xf numFmtId="0" fontId="0" fillId="0" borderId="0" xfId="0" applyFill="1"/>
    <xf numFmtId="0" fontId="1" fillId="0" borderId="12" xfId="0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center" wrapText="1"/>
    </xf>
    <xf numFmtId="0" fontId="1" fillId="0" borderId="12" xfId="0" quotePrefix="1" applyFont="1" applyBorder="1" applyAlignment="1">
      <alignment horizontal="center" wrapText="1"/>
    </xf>
    <xf numFmtId="0" fontId="0" fillId="0" borderId="11" xfId="0" quotePrefix="1" applyFill="1" applyBorder="1" applyAlignment="1">
      <alignment horizontal="left" indent="1"/>
    </xf>
    <xf numFmtId="4" fontId="0" fillId="0" borderId="9" xfId="0" applyNumberFormat="1" applyBorder="1"/>
    <xf numFmtId="3" fontId="0" fillId="0" borderId="7" xfId="0" applyNumberForma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1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1" xfId="0" quotePrefix="1" applyFill="1" applyBorder="1" applyAlignment="1">
      <alignment horizontal="left"/>
    </xf>
    <xf numFmtId="0" fontId="0" fillId="0" borderId="15" xfId="0" applyFill="1" applyBorder="1"/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164" fontId="1" fillId="0" borderId="5" xfId="1" applyNumberFormat="1" applyFont="1" applyFill="1" applyBorder="1" applyAlignment="1">
      <alignment horizontal="right"/>
    </xf>
    <xf numFmtId="3" fontId="0" fillId="0" borderId="4" xfId="2" applyNumberFormat="1" applyFont="1" applyFill="1" applyBorder="1" applyAlignment="1">
      <alignment horizontal="right"/>
    </xf>
    <xf numFmtId="3" fontId="0" fillId="0" borderId="5" xfId="2" applyNumberFormat="1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right"/>
    </xf>
    <xf numFmtId="3" fontId="2" fillId="0" borderId="4" xfId="1" applyNumberFormat="1" applyFont="1" applyFill="1" applyBorder="1" applyAlignment="1">
      <alignment horizontal="right"/>
    </xf>
    <xf numFmtId="3" fontId="0" fillId="0" borderId="6" xfId="2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0" borderId="4" xfId="2" applyNumberFormat="1" applyFont="1" applyFill="1" applyBorder="1" applyAlignment="1">
      <alignment horizontal="right"/>
    </xf>
    <xf numFmtId="3" fontId="1" fillId="0" borderId="7" xfId="2" applyNumberFormat="1" applyFont="1" applyFill="1" applyBorder="1" applyAlignment="1">
      <alignment horizontal="right"/>
    </xf>
    <xf numFmtId="0" fontId="5" fillId="0" borderId="0" xfId="0" applyFont="1"/>
    <xf numFmtId="44" fontId="5" fillId="0" borderId="0" xfId="1" applyFont="1"/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0" fillId="0" borderId="19" xfId="0" applyNumberFormat="1" applyBorder="1"/>
    <xf numFmtId="3" fontId="0" fillId="0" borderId="18" xfId="0" applyNumberForma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1" fillId="0" borderId="18" xfId="2" applyNumberFormat="1" applyFont="1" applyFill="1" applyBorder="1" applyAlignment="1">
      <alignment horizontal="right"/>
    </xf>
    <xf numFmtId="3" fontId="0" fillId="0" borderId="18" xfId="2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44" fontId="6" fillId="0" borderId="12" xfId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21" xfId="0" applyFont="1" applyBorder="1" applyAlignment="1">
      <alignment horizontal="center"/>
    </xf>
    <xf numFmtId="6" fontId="7" fillId="0" borderId="21" xfId="0" applyNumberFormat="1" applyFont="1" applyBorder="1" applyAlignment="1">
      <alignment horizontal="center"/>
    </xf>
    <xf numFmtId="164" fontId="7" fillId="0" borderId="22" xfId="1" applyNumberFormat="1" applyFont="1" applyBorder="1"/>
    <xf numFmtId="165" fontId="7" fillId="0" borderId="1" xfId="0" applyNumberFormat="1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6" fontId="7" fillId="0" borderId="8" xfId="0" applyNumberFormat="1" applyFont="1" applyBorder="1" applyAlignment="1">
      <alignment horizontal="center"/>
    </xf>
    <xf numFmtId="164" fontId="7" fillId="0" borderId="23" xfId="1" applyNumberFormat="1" applyFont="1" applyBorder="1"/>
    <xf numFmtId="164" fontId="7" fillId="0" borderId="24" xfId="1" applyNumberFormat="1" applyFont="1" applyBorder="1"/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0" borderId="22" xfId="1" applyNumberFormat="1" applyFont="1" applyBorder="1"/>
    <xf numFmtId="165" fontId="7" fillId="0" borderId="3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25" xfId="0" applyFont="1" applyBorder="1" applyAlignment="1">
      <alignment horizontal="center"/>
    </xf>
    <xf numFmtId="44" fontId="7" fillId="0" borderId="26" xfId="1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6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E4" sqref="E4"/>
    </sheetView>
  </sheetViews>
  <sheetFormatPr defaultRowHeight="15" x14ac:dyDescent="0.25"/>
  <cols>
    <col min="1" max="1" width="14.5703125" customWidth="1"/>
    <col min="2" max="2" width="31.140625" bestFit="1" customWidth="1"/>
    <col min="3" max="3" width="34.42578125" customWidth="1"/>
    <col min="4" max="4" width="14.42578125" customWidth="1"/>
    <col min="5" max="5" width="16.28515625" customWidth="1"/>
    <col min="6" max="16" width="11.85546875" customWidth="1"/>
    <col min="17" max="17" width="15.42578125" customWidth="1"/>
  </cols>
  <sheetData>
    <row r="1" spans="1:17" ht="15.75" x14ac:dyDescent="0.25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.75" thickBot="1" x14ac:dyDescent="0.3"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7" ht="30.75" thickBot="1" x14ac:dyDescent="0.3">
      <c r="A3" s="11" t="s">
        <v>0</v>
      </c>
      <c r="B3" s="12" t="s">
        <v>10</v>
      </c>
      <c r="C3" s="11" t="s">
        <v>1</v>
      </c>
      <c r="D3" s="13" t="s">
        <v>48</v>
      </c>
      <c r="E3" s="14" t="s">
        <v>49</v>
      </c>
      <c r="F3" s="13" t="s">
        <v>35</v>
      </c>
      <c r="G3" s="13" t="s">
        <v>36</v>
      </c>
      <c r="H3" s="13" t="s">
        <v>37</v>
      </c>
      <c r="I3" s="13" t="s">
        <v>38</v>
      </c>
      <c r="J3" s="13" t="s">
        <v>39</v>
      </c>
      <c r="K3" s="13" t="s">
        <v>40</v>
      </c>
      <c r="L3" s="13" t="s">
        <v>41</v>
      </c>
      <c r="M3" s="13" t="s">
        <v>42</v>
      </c>
      <c r="N3" s="13" t="s">
        <v>43</v>
      </c>
      <c r="O3" s="13" t="s">
        <v>44</v>
      </c>
      <c r="P3" s="13" t="s">
        <v>45</v>
      </c>
      <c r="Q3" s="14" t="s">
        <v>72</v>
      </c>
    </row>
    <row r="4" spans="1:17" x14ac:dyDescent="0.25">
      <c r="A4" s="24"/>
      <c r="B4" s="25"/>
      <c r="C4" s="26"/>
      <c r="D4" s="39"/>
      <c r="E4" s="3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56"/>
    </row>
    <row r="5" spans="1:17" s="10" customFormat="1" x14ac:dyDescent="0.25">
      <c r="A5" s="3" t="s">
        <v>2</v>
      </c>
      <c r="B5" s="9" t="s">
        <v>11</v>
      </c>
      <c r="C5" s="15" t="s">
        <v>29</v>
      </c>
      <c r="D5" s="40">
        <v>45261</v>
      </c>
      <c r="E5" s="34">
        <v>25863000</v>
      </c>
      <c r="F5" s="17">
        <v>0</v>
      </c>
      <c r="G5" s="17">
        <v>502000</v>
      </c>
      <c r="H5" s="17">
        <v>683000</v>
      </c>
      <c r="I5" s="17">
        <v>414000</v>
      </c>
      <c r="J5" s="17">
        <v>3246000</v>
      </c>
      <c r="K5" s="17">
        <v>2827000</v>
      </c>
      <c r="L5" s="17">
        <v>2865000</v>
      </c>
      <c r="M5" s="17">
        <v>7661000</v>
      </c>
      <c r="N5" s="17">
        <v>7665000</v>
      </c>
      <c r="O5" s="17">
        <v>0</v>
      </c>
      <c r="P5" s="17">
        <v>0</v>
      </c>
      <c r="Q5" s="57">
        <f>SUM(F5:O5)</f>
        <v>25863000</v>
      </c>
    </row>
    <row r="6" spans="1:17" x14ac:dyDescent="0.25">
      <c r="A6" s="5"/>
      <c r="B6" s="7"/>
      <c r="C6" s="21"/>
      <c r="D6" s="41"/>
      <c r="E6" s="35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58"/>
    </row>
    <row r="7" spans="1:17" x14ac:dyDescent="0.25">
      <c r="A7" s="27"/>
      <c r="B7" s="28"/>
      <c r="C7" s="29"/>
      <c r="D7" s="42"/>
      <c r="E7" s="3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58"/>
    </row>
    <row r="8" spans="1:17" s="10" customFormat="1" x14ac:dyDescent="0.25">
      <c r="A8" s="3" t="s">
        <v>3</v>
      </c>
      <c r="B8" s="9" t="s">
        <v>12</v>
      </c>
      <c r="C8" s="20" t="s">
        <v>4</v>
      </c>
      <c r="D8" s="40">
        <v>44896</v>
      </c>
      <c r="E8" s="34">
        <v>56961000</v>
      </c>
      <c r="F8" s="18">
        <v>1035000</v>
      </c>
      <c r="G8" s="18">
        <v>3191000</v>
      </c>
      <c r="H8" s="18">
        <v>3722000</v>
      </c>
      <c r="I8" s="18">
        <v>1182000</v>
      </c>
      <c r="J8" s="18">
        <v>5265000</v>
      </c>
      <c r="K8" s="18">
        <v>4440000</v>
      </c>
      <c r="L8" s="18">
        <v>20715000</v>
      </c>
      <c r="M8" s="18">
        <v>17411000</v>
      </c>
      <c r="N8" s="18">
        <v>0</v>
      </c>
      <c r="O8" s="18">
        <v>0</v>
      </c>
      <c r="P8" s="18">
        <v>0</v>
      </c>
      <c r="Q8" s="58">
        <f>SUM(F8:O8)</f>
        <v>56961000</v>
      </c>
    </row>
    <row r="9" spans="1:17" s="10" customFormat="1" x14ac:dyDescent="0.25">
      <c r="A9" s="3" t="s">
        <v>3</v>
      </c>
      <c r="B9" s="9" t="s">
        <v>12</v>
      </c>
      <c r="C9" s="20" t="s">
        <v>5</v>
      </c>
      <c r="D9" s="40">
        <v>44896</v>
      </c>
      <c r="E9" s="34">
        <v>79440000</v>
      </c>
      <c r="F9" s="17">
        <v>0</v>
      </c>
      <c r="G9" s="17">
        <v>6418000</v>
      </c>
      <c r="H9" s="17">
        <v>9548000</v>
      </c>
      <c r="I9" s="17">
        <v>8750000</v>
      </c>
      <c r="J9" s="17">
        <v>6001000</v>
      </c>
      <c r="K9" s="17">
        <v>17653000</v>
      </c>
      <c r="L9" s="17">
        <v>21617000</v>
      </c>
      <c r="M9" s="17">
        <v>9453000</v>
      </c>
      <c r="N9" s="17">
        <v>0</v>
      </c>
      <c r="O9" s="17">
        <v>0</v>
      </c>
      <c r="P9" s="17">
        <v>0</v>
      </c>
      <c r="Q9" s="58">
        <f>SUM(F9:O9)</f>
        <v>79440000</v>
      </c>
    </row>
    <row r="10" spans="1:17" s="10" customFormat="1" x14ac:dyDescent="0.25">
      <c r="A10" s="3" t="s">
        <v>3</v>
      </c>
      <c r="B10" s="9" t="s">
        <v>12</v>
      </c>
      <c r="C10" s="20" t="s">
        <v>46</v>
      </c>
      <c r="D10" s="40"/>
      <c r="E10" s="34">
        <v>70994000</v>
      </c>
      <c r="F10" s="17"/>
      <c r="G10" s="17">
        <v>7962000</v>
      </c>
      <c r="H10" s="17">
        <v>19104000</v>
      </c>
      <c r="I10" s="17">
        <v>14420000</v>
      </c>
      <c r="J10" s="17">
        <v>20666000</v>
      </c>
      <c r="K10" s="17">
        <v>8842000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58">
        <f>SUM(F10:O10)</f>
        <v>70994000</v>
      </c>
    </row>
    <row r="11" spans="1:17" s="10" customFormat="1" x14ac:dyDescent="0.25">
      <c r="A11" s="3" t="s">
        <v>3</v>
      </c>
      <c r="B11" s="9" t="s">
        <v>12</v>
      </c>
      <c r="C11" s="15" t="s">
        <v>28</v>
      </c>
      <c r="D11" s="40">
        <v>43800</v>
      </c>
      <c r="E11" s="34">
        <v>3023000</v>
      </c>
      <c r="F11" s="18"/>
      <c r="G11" s="18">
        <v>388000</v>
      </c>
      <c r="H11" s="18">
        <v>321000</v>
      </c>
      <c r="I11" s="18">
        <v>515000</v>
      </c>
      <c r="J11" s="18">
        <v>1799000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58">
        <f>SUM(F11:O11)</f>
        <v>3023000</v>
      </c>
    </row>
    <row r="12" spans="1:17" x14ac:dyDescent="0.25">
      <c r="A12" s="3"/>
      <c r="B12" s="9" t="s">
        <v>19</v>
      </c>
      <c r="C12" s="20"/>
      <c r="D12" s="43"/>
      <c r="E12" s="48">
        <f t="shared" ref="E12:Q12" si="0">SUM(E8:E11)</f>
        <v>210418000</v>
      </c>
      <c r="F12" s="49">
        <f t="shared" si="0"/>
        <v>1035000</v>
      </c>
      <c r="G12" s="49">
        <f t="shared" si="0"/>
        <v>17959000</v>
      </c>
      <c r="H12" s="49">
        <f t="shared" si="0"/>
        <v>32695000</v>
      </c>
      <c r="I12" s="49">
        <f t="shared" si="0"/>
        <v>24867000</v>
      </c>
      <c r="J12" s="49">
        <f t="shared" si="0"/>
        <v>33731000</v>
      </c>
      <c r="K12" s="49">
        <f t="shared" si="0"/>
        <v>30935000</v>
      </c>
      <c r="L12" s="49">
        <f t="shared" si="0"/>
        <v>42332000</v>
      </c>
      <c r="M12" s="49">
        <f t="shared" si="0"/>
        <v>26864000</v>
      </c>
      <c r="N12" s="49">
        <f t="shared" si="0"/>
        <v>0</v>
      </c>
      <c r="O12" s="49">
        <f t="shared" si="0"/>
        <v>0</v>
      </c>
      <c r="P12" s="49"/>
      <c r="Q12" s="59">
        <f t="shared" si="0"/>
        <v>210418000</v>
      </c>
    </row>
    <row r="13" spans="1:17" x14ac:dyDescent="0.25">
      <c r="A13" s="3"/>
      <c r="B13" s="9"/>
      <c r="C13" s="20"/>
      <c r="D13" s="43"/>
      <c r="E13" s="3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58"/>
    </row>
    <row r="14" spans="1:17" x14ac:dyDescent="0.25">
      <c r="A14" s="3" t="s">
        <v>3</v>
      </c>
      <c r="B14" s="9" t="s">
        <v>13</v>
      </c>
      <c r="C14" s="15" t="s">
        <v>27</v>
      </c>
      <c r="D14" s="40">
        <v>44531</v>
      </c>
      <c r="E14" s="34">
        <v>4726000</v>
      </c>
      <c r="F14" s="18">
        <v>0</v>
      </c>
      <c r="G14" s="18">
        <v>523000</v>
      </c>
      <c r="H14" s="18">
        <v>450000</v>
      </c>
      <c r="I14" s="18">
        <v>269000</v>
      </c>
      <c r="J14" s="18">
        <v>2394000</v>
      </c>
      <c r="K14" s="18">
        <v>545000</v>
      </c>
      <c r="L14" s="18">
        <v>545000</v>
      </c>
      <c r="M14" s="18">
        <v>0</v>
      </c>
      <c r="N14" s="18">
        <v>0</v>
      </c>
      <c r="O14" s="18">
        <v>0</v>
      </c>
      <c r="P14" s="18">
        <v>0</v>
      </c>
      <c r="Q14" s="58">
        <f>SUM(F14:O14)</f>
        <v>4726000</v>
      </c>
    </row>
    <row r="15" spans="1:17" x14ac:dyDescent="0.25">
      <c r="A15" s="3"/>
      <c r="B15" s="9"/>
      <c r="C15" s="15"/>
      <c r="D15" s="43"/>
      <c r="E15" s="34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60"/>
    </row>
    <row r="16" spans="1:17" hidden="1" x14ac:dyDescent="0.25">
      <c r="A16" s="3"/>
      <c r="B16" s="9"/>
      <c r="C16" s="20"/>
      <c r="D16" s="43"/>
      <c r="E16" s="3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58"/>
    </row>
    <row r="17" spans="1:17" x14ac:dyDescent="0.25">
      <c r="A17" s="27"/>
      <c r="B17" s="28"/>
      <c r="C17" s="29"/>
      <c r="D17" s="42"/>
      <c r="E17" s="3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58"/>
    </row>
    <row r="18" spans="1:17" x14ac:dyDescent="0.25">
      <c r="A18" s="3" t="s">
        <v>6</v>
      </c>
      <c r="B18" s="9" t="s">
        <v>14</v>
      </c>
      <c r="C18" s="15" t="s">
        <v>30</v>
      </c>
      <c r="D18" s="40">
        <v>43435</v>
      </c>
      <c r="E18" s="34">
        <v>18394000</v>
      </c>
      <c r="F18" s="18">
        <v>450000</v>
      </c>
      <c r="G18" s="18">
        <v>1085000</v>
      </c>
      <c r="H18" s="18">
        <v>7344000</v>
      </c>
      <c r="I18" s="18">
        <v>9515000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58">
        <f>SUM(F18:O18)</f>
        <v>18394000</v>
      </c>
    </row>
    <row r="19" spans="1:17" x14ac:dyDescent="0.25">
      <c r="A19" s="3" t="s">
        <v>6</v>
      </c>
      <c r="B19" s="9" t="s">
        <v>14</v>
      </c>
      <c r="C19" s="15" t="s">
        <v>34</v>
      </c>
      <c r="D19" s="40">
        <v>43435</v>
      </c>
      <c r="E19" s="34">
        <v>19543000</v>
      </c>
      <c r="F19" s="18">
        <v>616000</v>
      </c>
      <c r="G19" s="18">
        <v>1041000</v>
      </c>
      <c r="H19" s="18">
        <v>8154000</v>
      </c>
      <c r="I19" s="18">
        <v>9732000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58">
        <f>SUM(F19:O19)</f>
        <v>19543000</v>
      </c>
    </row>
    <row r="20" spans="1:17" x14ac:dyDescent="0.25">
      <c r="A20" s="3" t="s">
        <v>6</v>
      </c>
      <c r="B20" s="9" t="s">
        <v>14</v>
      </c>
      <c r="C20" s="15" t="s">
        <v>47</v>
      </c>
      <c r="D20" s="40"/>
      <c r="E20" s="34">
        <v>13753000</v>
      </c>
      <c r="F20" s="18">
        <v>175000</v>
      </c>
      <c r="G20" s="18">
        <v>671000</v>
      </c>
      <c r="H20" s="18">
        <v>4746000</v>
      </c>
      <c r="I20" s="18">
        <v>8161000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58">
        <f>SUM(F20:O20)</f>
        <v>13753000</v>
      </c>
    </row>
    <row r="21" spans="1:17" x14ac:dyDescent="0.25">
      <c r="A21" s="3"/>
      <c r="B21" s="9" t="s">
        <v>20</v>
      </c>
      <c r="C21" s="20"/>
      <c r="D21" s="43"/>
      <c r="E21" s="48">
        <f t="shared" ref="E21:Q21" si="1">SUM(E18:E20)</f>
        <v>51690000</v>
      </c>
      <c r="F21" s="49">
        <f t="shared" si="1"/>
        <v>1241000</v>
      </c>
      <c r="G21" s="49">
        <f t="shared" si="1"/>
        <v>2797000</v>
      </c>
      <c r="H21" s="49">
        <f t="shared" si="1"/>
        <v>20244000</v>
      </c>
      <c r="I21" s="49">
        <f t="shared" si="1"/>
        <v>27408000</v>
      </c>
      <c r="J21" s="49">
        <f t="shared" si="1"/>
        <v>0</v>
      </c>
      <c r="K21" s="49">
        <f t="shared" si="1"/>
        <v>0</v>
      </c>
      <c r="L21" s="49">
        <f t="shared" si="1"/>
        <v>0</v>
      </c>
      <c r="M21" s="49">
        <f t="shared" si="1"/>
        <v>0</v>
      </c>
      <c r="N21" s="49">
        <f t="shared" si="1"/>
        <v>0</v>
      </c>
      <c r="O21" s="49">
        <f t="shared" si="1"/>
        <v>0</v>
      </c>
      <c r="P21" s="49">
        <f t="shared" si="1"/>
        <v>0</v>
      </c>
      <c r="Q21" s="59">
        <f t="shared" si="1"/>
        <v>51690000</v>
      </c>
    </row>
    <row r="22" spans="1:17" x14ac:dyDescent="0.25">
      <c r="A22" s="3"/>
      <c r="B22" s="9"/>
      <c r="C22" s="20"/>
      <c r="D22" s="43"/>
      <c r="E22" s="3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58"/>
    </row>
    <row r="23" spans="1:17" x14ac:dyDescent="0.25">
      <c r="A23" s="27"/>
      <c r="B23" s="28"/>
      <c r="C23" s="29"/>
      <c r="D23" s="42"/>
      <c r="E23" s="3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8"/>
    </row>
    <row r="24" spans="1:17" s="10" customFormat="1" x14ac:dyDescent="0.25">
      <c r="A24" s="3"/>
      <c r="B24" s="6"/>
      <c r="C24" s="20"/>
      <c r="D24" s="43"/>
      <c r="E24" s="3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57"/>
    </row>
    <row r="25" spans="1:17" x14ac:dyDescent="0.25">
      <c r="A25" s="27"/>
      <c r="B25" s="28"/>
      <c r="C25" s="29"/>
      <c r="D25" s="42"/>
      <c r="E25" s="3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58"/>
    </row>
    <row r="26" spans="1:17" x14ac:dyDescent="0.25">
      <c r="A26" s="3" t="s">
        <v>7</v>
      </c>
      <c r="B26" s="6" t="s">
        <v>15</v>
      </c>
      <c r="C26" s="15" t="s">
        <v>31</v>
      </c>
      <c r="D26" s="40">
        <v>43800</v>
      </c>
      <c r="E26" s="34">
        <v>6984000</v>
      </c>
      <c r="F26" s="17">
        <v>0</v>
      </c>
      <c r="G26" s="17">
        <v>311000</v>
      </c>
      <c r="H26" s="17">
        <v>143000</v>
      </c>
      <c r="I26" s="17">
        <v>2389000</v>
      </c>
      <c r="J26" s="17">
        <v>4141000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57">
        <f>SUM(F26:O26)</f>
        <v>6984000</v>
      </c>
    </row>
    <row r="27" spans="1:17" x14ac:dyDescent="0.25">
      <c r="A27" s="3"/>
      <c r="B27" s="6"/>
      <c r="C27" s="20"/>
      <c r="D27" s="43"/>
      <c r="E27" s="3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57"/>
    </row>
    <row r="28" spans="1:17" x14ac:dyDescent="0.25">
      <c r="A28" s="30"/>
      <c r="B28" s="31"/>
      <c r="C28" s="32"/>
      <c r="D28" s="44"/>
      <c r="E28" s="3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57"/>
    </row>
    <row r="29" spans="1:17" x14ac:dyDescent="0.25">
      <c r="A29" s="3" t="s">
        <v>8</v>
      </c>
      <c r="B29" s="6" t="s">
        <v>16</v>
      </c>
      <c r="C29" s="15" t="s">
        <v>31</v>
      </c>
      <c r="D29" s="40">
        <v>45261</v>
      </c>
      <c r="E29" s="34">
        <v>110002000</v>
      </c>
      <c r="F29" s="17">
        <v>2225000</v>
      </c>
      <c r="G29" s="17">
        <v>1280000</v>
      </c>
      <c r="H29" s="17">
        <v>2709000</v>
      </c>
      <c r="I29" s="17">
        <v>8096000</v>
      </c>
      <c r="J29" s="17">
        <v>8808000</v>
      </c>
      <c r="K29" s="17">
        <v>21989000</v>
      </c>
      <c r="L29" s="17">
        <v>16170000</v>
      </c>
      <c r="M29" s="17">
        <v>25931000</v>
      </c>
      <c r="N29" s="17">
        <v>22794000</v>
      </c>
      <c r="O29" s="17">
        <v>0</v>
      </c>
      <c r="P29" s="17">
        <v>0</v>
      </c>
      <c r="Q29" s="57">
        <f>SUM(F29:O29)</f>
        <v>110002000</v>
      </c>
    </row>
    <row r="30" spans="1:17" x14ac:dyDescent="0.25">
      <c r="A30" s="3"/>
      <c r="B30" s="9" t="s">
        <v>21</v>
      </c>
      <c r="C30" s="22" t="s">
        <v>25</v>
      </c>
      <c r="D30" s="43"/>
      <c r="E30" s="34">
        <f t="shared" ref="E30:O30" si="2">E29*0.75*0.52</f>
        <v>42900780</v>
      </c>
      <c r="F30" s="17">
        <f t="shared" si="2"/>
        <v>867750</v>
      </c>
      <c r="G30" s="17">
        <f t="shared" si="2"/>
        <v>499200</v>
      </c>
      <c r="H30" s="17">
        <f t="shared" si="2"/>
        <v>1056510</v>
      </c>
      <c r="I30" s="17">
        <f t="shared" si="2"/>
        <v>3157440</v>
      </c>
      <c r="J30" s="17">
        <f t="shared" si="2"/>
        <v>3435120</v>
      </c>
      <c r="K30" s="17">
        <f t="shared" si="2"/>
        <v>8575710</v>
      </c>
      <c r="L30" s="17">
        <f t="shared" si="2"/>
        <v>6306300</v>
      </c>
      <c r="M30" s="17">
        <f t="shared" si="2"/>
        <v>10113090</v>
      </c>
      <c r="N30" s="17">
        <f t="shared" si="2"/>
        <v>8889660</v>
      </c>
      <c r="O30" s="17">
        <f t="shared" si="2"/>
        <v>0</v>
      </c>
      <c r="P30" s="17"/>
      <c r="Q30" s="57">
        <f>SUM(F30:O30)</f>
        <v>42900780</v>
      </c>
    </row>
    <row r="31" spans="1:17" x14ac:dyDescent="0.25">
      <c r="A31" s="3"/>
      <c r="B31" s="9" t="s">
        <v>22</v>
      </c>
      <c r="C31" s="22" t="s">
        <v>26</v>
      </c>
      <c r="D31" s="43"/>
      <c r="E31" s="46">
        <f t="shared" ref="E31:O31" si="3">E29*0.75*0.48</f>
        <v>39600720</v>
      </c>
      <c r="F31" s="17">
        <f t="shared" si="3"/>
        <v>801000</v>
      </c>
      <c r="G31" s="17">
        <f t="shared" si="3"/>
        <v>460800</v>
      </c>
      <c r="H31" s="17">
        <f t="shared" si="3"/>
        <v>975240</v>
      </c>
      <c r="I31" s="17">
        <f t="shared" si="3"/>
        <v>2914560</v>
      </c>
      <c r="J31" s="17">
        <f t="shared" si="3"/>
        <v>3170880</v>
      </c>
      <c r="K31" s="17">
        <f t="shared" si="3"/>
        <v>7916040</v>
      </c>
      <c r="L31" s="17">
        <f t="shared" si="3"/>
        <v>5821200</v>
      </c>
      <c r="M31" s="17">
        <f t="shared" si="3"/>
        <v>9335160</v>
      </c>
      <c r="N31" s="17">
        <f t="shared" si="3"/>
        <v>8205840</v>
      </c>
      <c r="O31" s="17">
        <f t="shared" si="3"/>
        <v>0</v>
      </c>
      <c r="P31" s="17"/>
      <c r="Q31" s="57">
        <f>SUM(F31:O31)</f>
        <v>39600720</v>
      </c>
    </row>
    <row r="32" spans="1:17" x14ac:dyDescent="0.25">
      <c r="A32" s="3"/>
      <c r="B32" s="6"/>
      <c r="C32" s="20"/>
      <c r="D32" s="43"/>
      <c r="E32" s="3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57"/>
    </row>
    <row r="33" spans="1:17" x14ac:dyDescent="0.25">
      <c r="A33" s="3" t="s">
        <v>8</v>
      </c>
      <c r="B33" s="6" t="s">
        <v>17</v>
      </c>
      <c r="C33" s="15" t="s">
        <v>32</v>
      </c>
      <c r="D33" s="40">
        <v>44166</v>
      </c>
      <c r="E33" s="34">
        <v>34437000</v>
      </c>
      <c r="F33" s="17">
        <v>0</v>
      </c>
      <c r="G33" s="17">
        <v>1216000</v>
      </c>
      <c r="H33" s="17">
        <v>1723000</v>
      </c>
      <c r="I33" s="17">
        <v>3420000</v>
      </c>
      <c r="J33" s="17">
        <v>19290000</v>
      </c>
      <c r="K33" s="17">
        <v>8788000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57">
        <f>SUM(F33:O33)</f>
        <v>34437000</v>
      </c>
    </row>
    <row r="34" spans="1:17" x14ac:dyDescent="0.25">
      <c r="A34" s="3"/>
      <c r="B34" s="9" t="s">
        <v>23</v>
      </c>
      <c r="C34" s="22" t="s">
        <v>25</v>
      </c>
      <c r="D34" s="43"/>
      <c r="E34" s="34">
        <f t="shared" ref="E34:O34" si="4">E33*0.75*0.52</f>
        <v>13430430</v>
      </c>
      <c r="F34" s="17">
        <f t="shared" si="4"/>
        <v>0</v>
      </c>
      <c r="G34" s="17">
        <f t="shared" si="4"/>
        <v>474240</v>
      </c>
      <c r="H34" s="17">
        <f t="shared" si="4"/>
        <v>671970</v>
      </c>
      <c r="I34" s="17">
        <f t="shared" si="4"/>
        <v>1333800</v>
      </c>
      <c r="J34" s="17">
        <f t="shared" si="4"/>
        <v>7523100</v>
      </c>
      <c r="K34" s="17">
        <f t="shared" si="4"/>
        <v>3427320</v>
      </c>
      <c r="L34" s="17">
        <f t="shared" si="4"/>
        <v>0</v>
      </c>
      <c r="M34" s="17">
        <f t="shared" si="4"/>
        <v>0</v>
      </c>
      <c r="N34" s="17">
        <f t="shared" si="4"/>
        <v>0</v>
      </c>
      <c r="O34" s="17">
        <f t="shared" si="4"/>
        <v>0</v>
      </c>
      <c r="P34" s="17"/>
      <c r="Q34" s="57">
        <f>SUM(F34:O34)</f>
        <v>13430430</v>
      </c>
    </row>
    <row r="35" spans="1:17" x14ac:dyDescent="0.25">
      <c r="A35" s="3"/>
      <c r="B35" s="9" t="s">
        <v>24</v>
      </c>
      <c r="C35" s="22" t="s">
        <v>26</v>
      </c>
      <c r="D35" s="43"/>
      <c r="E35" s="34">
        <f t="shared" ref="E35:O35" si="5">E33*0.75*0.48</f>
        <v>12397320</v>
      </c>
      <c r="F35" s="17">
        <f t="shared" si="5"/>
        <v>0</v>
      </c>
      <c r="G35" s="17">
        <f t="shared" si="5"/>
        <v>437760</v>
      </c>
      <c r="H35" s="17">
        <f t="shared" si="5"/>
        <v>620280</v>
      </c>
      <c r="I35" s="17">
        <f t="shared" si="5"/>
        <v>1231200</v>
      </c>
      <c r="J35" s="17">
        <f t="shared" si="5"/>
        <v>6944400</v>
      </c>
      <c r="K35" s="17">
        <f t="shared" si="5"/>
        <v>3163680</v>
      </c>
      <c r="L35" s="17">
        <f t="shared" si="5"/>
        <v>0</v>
      </c>
      <c r="M35" s="17">
        <f t="shared" si="5"/>
        <v>0</v>
      </c>
      <c r="N35" s="17">
        <f t="shared" si="5"/>
        <v>0</v>
      </c>
      <c r="O35" s="17">
        <f t="shared" si="5"/>
        <v>0</v>
      </c>
      <c r="P35" s="17"/>
      <c r="Q35" s="57">
        <f>SUM(F35:O35)</f>
        <v>12397320</v>
      </c>
    </row>
    <row r="36" spans="1:17" x14ac:dyDescent="0.25">
      <c r="A36" s="3"/>
      <c r="B36" s="6"/>
      <c r="C36" s="20"/>
      <c r="D36" s="43"/>
      <c r="E36" s="3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57"/>
    </row>
    <row r="37" spans="1:17" x14ac:dyDescent="0.25">
      <c r="A37" s="27"/>
      <c r="B37" s="28"/>
      <c r="C37" s="29"/>
      <c r="D37" s="42"/>
      <c r="E37" s="3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57"/>
    </row>
    <row r="38" spans="1:17" x14ac:dyDescent="0.25">
      <c r="A38" s="3" t="s">
        <v>9</v>
      </c>
      <c r="B38" s="6" t="s">
        <v>18</v>
      </c>
      <c r="C38" s="15" t="s">
        <v>33</v>
      </c>
      <c r="D38" s="40">
        <v>43800</v>
      </c>
      <c r="E38" s="34">
        <v>11622000</v>
      </c>
      <c r="F38" s="17">
        <v>0</v>
      </c>
      <c r="G38" s="17">
        <v>885000</v>
      </c>
      <c r="H38" s="17">
        <v>373000</v>
      </c>
      <c r="I38" s="17">
        <v>6480000</v>
      </c>
      <c r="J38" s="17">
        <v>3884000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57">
        <f>SUM(F38:O38)</f>
        <v>11622000</v>
      </c>
    </row>
    <row r="39" spans="1:17" ht="15.75" thickBot="1" x14ac:dyDescent="0.3">
      <c r="A39" s="4"/>
      <c r="B39" s="8"/>
      <c r="C39" s="23"/>
      <c r="D39" s="45"/>
      <c r="E39" s="38"/>
      <c r="F39" s="47"/>
      <c r="G39" s="47"/>
      <c r="H39" s="47"/>
      <c r="I39" s="19"/>
      <c r="J39" s="19"/>
      <c r="K39" s="19"/>
      <c r="L39" s="19"/>
      <c r="M39" s="19"/>
      <c r="N39" s="19"/>
      <c r="O39" s="19"/>
      <c r="P39" s="19"/>
      <c r="Q39" s="61"/>
    </row>
    <row r="41" spans="1:17" ht="20.25" customHeight="1" x14ac:dyDescent="0.25">
      <c r="A41" s="89" t="s">
        <v>70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20.25" customHeight="1" x14ac:dyDescent="0.25">
      <c r="A42" s="89" t="s">
        <v>69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20.25" customHeight="1" x14ac:dyDescent="0.25">
      <c r="A43" s="90" t="s">
        <v>67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1:17" ht="20.25" customHeight="1" x14ac:dyDescent="0.25">
      <c r="A44" s="90" t="s">
        <v>68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1:17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ht="32.25" customHeight="1" x14ac:dyDescent="0.25">
      <c r="A46" s="87" t="s">
        <v>76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</sheetData>
  <mergeCells count="6">
    <mergeCell ref="A46:Q46"/>
    <mergeCell ref="A1:Q1"/>
    <mergeCell ref="A41:Q41"/>
    <mergeCell ref="A42:Q42"/>
    <mergeCell ref="A43:Q43"/>
    <mergeCell ref="A44:Q44"/>
  </mergeCells>
  <printOptions horizontalCentered="1" verticalCentered="1"/>
  <pageMargins left="0.2" right="0.2" top="0.25" bottom="0.5" header="0.3" footer="0.3"/>
  <pageSetup paperSize="17" scale="75" orientation="landscape" r:id="rId1"/>
  <headerFooter>
    <oddFooter>&amp;R&amp;"Times New Roman,Bold"&amp;12Attachment to Response to KIUC -1 Question 3
Page 1 of 2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4"/>
  <sheetViews>
    <sheetView topLeftCell="A20" workbookViewId="0">
      <selection activeCell="B32" sqref="B32"/>
    </sheetView>
  </sheetViews>
  <sheetFormatPr defaultRowHeight="15.75" x14ac:dyDescent="0.25"/>
  <cols>
    <col min="1" max="1" width="5.140625" style="50" bestFit="1" customWidth="1"/>
    <col min="2" max="2" width="44" style="50" customWidth="1"/>
    <col min="3" max="3" width="13.140625" style="50" bestFit="1" customWidth="1"/>
    <col min="4" max="4" width="16.7109375" style="55" customWidth="1"/>
    <col min="5" max="5" width="19.28515625" style="51" customWidth="1"/>
    <col min="6" max="16384" width="9.140625" style="50"/>
  </cols>
  <sheetData>
    <row r="1" spans="1:5" x14ac:dyDescent="0.25">
      <c r="A1" s="88" t="s">
        <v>74</v>
      </c>
      <c r="B1" s="88"/>
      <c r="C1" s="88"/>
      <c r="D1" s="88"/>
      <c r="E1" s="88"/>
    </row>
    <row r="2" spans="1:5" s="52" customFormat="1" x14ac:dyDescent="0.25">
      <c r="A2" s="50"/>
      <c r="B2" s="50"/>
      <c r="C2" s="50"/>
      <c r="D2" s="55"/>
      <c r="E2" s="51"/>
    </row>
    <row r="3" spans="1:5" ht="16.5" thickBot="1" x14ac:dyDescent="0.3"/>
    <row r="4" spans="1:5" s="54" customFormat="1" ht="30.75" thickBot="1" x14ac:dyDescent="0.3">
      <c r="A4" s="62" t="s">
        <v>50</v>
      </c>
      <c r="B4" s="62" t="s">
        <v>51</v>
      </c>
      <c r="C4" s="62" t="s">
        <v>52</v>
      </c>
      <c r="D4" s="62" t="s">
        <v>53</v>
      </c>
      <c r="E4" s="63" t="s">
        <v>54</v>
      </c>
    </row>
    <row r="5" spans="1:5" x14ac:dyDescent="0.25">
      <c r="A5" s="64">
        <v>1</v>
      </c>
      <c r="B5" s="65" t="s">
        <v>55</v>
      </c>
      <c r="C5" s="66">
        <v>105</v>
      </c>
      <c r="D5" s="67">
        <v>2910.6080972800005</v>
      </c>
      <c r="E5" s="68">
        <f>C5*D5</f>
        <v>305613.85021440004</v>
      </c>
    </row>
    <row r="6" spans="1:5" x14ac:dyDescent="0.25">
      <c r="A6" s="69">
        <v>2</v>
      </c>
      <c r="B6" s="70" t="s">
        <v>56</v>
      </c>
      <c r="C6" s="71">
        <v>105</v>
      </c>
      <c r="D6" s="72">
        <v>29158.724608000004</v>
      </c>
      <c r="E6" s="73">
        <f>C6*D6</f>
        <v>3061666.0838400004</v>
      </c>
    </row>
    <row r="7" spans="1:5" x14ac:dyDescent="0.25">
      <c r="A7" s="69">
        <v>3</v>
      </c>
      <c r="B7" s="70" t="s">
        <v>57</v>
      </c>
      <c r="C7" s="71">
        <v>105</v>
      </c>
      <c r="D7" s="72">
        <v>8425.3213491200022</v>
      </c>
      <c r="E7" s="73">
        <f>C7*D7</f>
        <v>884658.74165760027</v>
      </c>
    </row>
    <row r="8" spans="1:5" x14ac:dyDescent="0.25">
      <c r="A8" s="69">
        <v>4</v>
      </c>
      <c r="B8" s="70" t="s">
        <v>58</v>
      </c>
      <c r="C8" s="71">
        <v>1</v>
      </c>
      <c r="D8" s="72">
        <v>3103165.6463974407</v>
      </c>
      <c r="E8" s="73">
        <f>C8*D8</f>
        <v>3103165.6463974407</v>
      </c>
    </row>
    <row r="9" spans="1:5" ht="16.5" thickBot="1" x14ac:dyDescent="0.3">
      <c r="A9" s="69">
        <v>5</v>
      </c>
      <c r="B9" s="70" t="s">
        <v>59</v>
      </c>
      <c r="C9" s="71">
        <v>3</v>
      </c>
      <c r="D9" s="72">
        <v>245171.93785344003</v>
      </c>
      <c r="E9" s="74">
        <f>C9*D9</f>
        <v>735515.81356032006</v>
      </c>
    </row>
    <row r="10" spans="1:5" ht="16.5" thickTop="1" x14ac:dyDescent="0.25">
      <c r="A10" s="64"/>
      <c r="B10" s="65"/>
      <c r="C10" s="75" t="s">
        <v>60</v>
      </c>
      <c r="D10" s="76"/>
      <c r="E10" s="77">
        <f>SUM(E5:E9)</f>
        <v>8090620.1356697613</v>
      </c>
    </row>
    <row r="11" spans="1:5" ht="16.5" thickBot="1" x14ac:dyDescent="0.3">
      <c r="A11" s="69">
        <v>6</v>
      </c>
      <c r="B11" s="70" t="s">
        <v>61</v>
      </c>
      <c r="C11" s="70"/>
      <c r="D11" s="71"/>
      <c r="E11" s="74">
        <f>E10*0.05</f>
        <v>404531.00678348809</v>
      </c>
    </row>
    <row r="12" spans="1:5" ht="16.5" thickTop="1" x14ac:dyDescent="0.25">
      <c r="A12" s="69"/>
      <c r="B12" s="70"/>
      <c r="C12" s="75" t="s">
        <v>62</v>
      </c>
      <c r="D12" s="76"/>
      <c r="E12" s="77">
        <f>E10+E11</f>
        <v>8495151.1424532495</v>
      </c>
    </row>
    <row r="13" spans="1:5" x14ac:dyDescent="0.25">
      <c r="A13" s="69">
        <v>7</v>
      </c>
      <c r="B13" s="70" t="s">
        <v>63</v>
      </c>
      <c r="C13" s="70"/>
      <c r="D13" s="71"/>
      <c r="E13" s="73">
        <f>E12*0.2</f>
        <v>1699030.22849065</v>
      </c>
    </row>
    <row r="14" spans="1:5" x14ac:dyDescent="0.25">
      <c r="A14" s="69">
        <v>8</v>
      </c>
      <c r="B14" s="70" t="s">
        <v>64</v>
      </c>
      <c r="C14" s="70"/>
      <c r="D14" s="71"/>
      <c r="E14" s="73">
        <f>E12*0.06</f>
        <v>509709.06854719494</v>
      </c>
    </row>
    <row r="15" spans="1:5" ht="16.5" thickBot="1" x14ac:dyDescent="0.3">
      <c r="A15" s="69">
        <v>9</v>
      </c>
      <c r="B15" s="70" t="s">
        <v>65</v>
      </c>
      <c r="C15" s="70"/>
      <c r="D15" s="71"/>
      <c r="E15" s="74">
        <f>E12*0.05</f>
        <v>424757.55712266249</v>
      </c>
    </row>
    <row r="16" spans="1:5" ht="16.5" thickTop="1" x14ac:dyDescent="0.25">
      <c r="A16" s="69"/>
      <c r="B16" s="70"/>
      <c r="C16" s="75" t="s">
        <v>66</v>
      </c>
      <c r="D16" s="75"/>
      <c r="E16" s="77">
        <f>E12+E13+E14+E15</f>
        <v>11128647.996613758</v>
      </c>
    </row>
    <row r="17" spans="1:17" ht="16.5" thickBot="1" x14ac:dyDescent="0.3">
      <c r="A17" s="78"/>
      <c r="B17" s="79"/>
      <c r="C17" s="79"/>
      <c r="D17" s="80"/>
      <c r="E17" s="81"/>
    </row>
    <row r="18" spans="1:17" x14ac:dyDescent="0.25">
      <c r="A18" s="53"/>
    </row>
    <row r="19" spans="1:17" customFormat="1" ht="33.75" customHeight="1" x14ac:dyDescent="0.25">
      <c r="A19" s="89" t="s">
        <v>71</v>
      </c>
      <c r="B19" s="89"/>
      <c r="C19" s="89"/>
      <c r="D19" s="89"/>
      <c r="E19" s="89"/>
    </row>
    <row r="20" spans="1:17" customFormat="1" ht="29.25" customHeight="1" x14ac:dyDescent="0.25">
      <c r="A20" s="89" t="s">
        <v>69</v>
      </c>
      <c r="B20" s="89"/>
      <c r="C20" s="89"/>
      <c r="D20" s="89"/>
      <c r="E20" s="89"/>
    </row>
    <row r="21" spans="1:17" customFormat="1" ht="15" x14ac:dyDescent="0.25">
      <c r="A21" s="83" t="s">
        <v>67</v>
      </c>
      <c r="B21" s="82"/>
      <c r="C21" s="82"/>
      <c r="D21" s="82"/>
      <c r="E21" s="82"/>
    </row>
    <row r="22" spans="1:17" customFormat="1" ht="15" x14ac:dyDescent="0.25">
      <c r="A22" s="83" t="s">
        <v>68</v>
      </c>
      <c r="B22" s="82"/>
      <c r="C22" s="82"/>
      <c r="D22" s="82"/>
      <c r="E22" s="82"/>
    </row>
    <row r="23" spans="1:17" x14ac:dyDescent="0.25">
      <c r="A23" s="84"/>
      <c r="B23" s="84"/>
      <c r="C23" s="84"/>
      <c r="D23" s="85"/>
      <c r="E23" s="86"/>
    </row>
    <row r="24" spans="1:17" ht="57.75" customHeight="1" x14ac:dyDescent="0.25">
      <c r="A24" s="87" t="s">
        <v>75</v>
      </c>
      <c r="B24" s="87"/>
      <c r="C24" s="87"/>
      <c r="D24" s="87"/>
      <c r="E24" s="87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</sheetData>
  <mergeCells count="4">
    <mergeCell ref="A1:E1"/>
    <mergeCell ref="A19:E19"/>
    <mergeCell ref="A24:E24"/>
    <mergeCell ref="A20:E20"/>
  </mergeCells>
  <pageMargins left="0.7" right="0.7" top="0.75" bottom="0.75" header="0.3" footer="0.3"/>
  <pageSetup orientation="landscape" r:id="rId1"/>
  <headerFooter>
    <oddFooter>&amp;R&amp;"Times New Roman,Bold"&amp;12Attachment to Response to KIUC -1 Question 3
Page 2 of 2
Garrett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CCR </vt:lpstr>
      <vt:lpstr>Brown Landfill</vt:lpstr>
      <vt:lpstr>'CCR '!Print_Area</vt:lpstr>
      <vt:lpstr>'CCR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2016-03-18T20:01:28Z</dcterms:created>
  <dcterms:modified xsi:type="dcterms:W3CDTF">2016-03-18T20:02:00Z</dcterms:modified>
</cp:coreProperties>
</file>