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8" windowHeight="3948" tabRatio="569" firstSheet="15" activeTab="27"/>
  </bookViews>
  <sheets>
    <sheet name="Title" sheetId="1" r:id="rId1"/>
    <sheet name="RR Summary" sheetId="2" r:id="rId2"/>
    <sheet name="ROR" sheetId="3" r:id="rId3"/>
    <sheet name="Rate Base" sheetId="4" r:id="rId4"/>
    <sheet name="CWC" sheetId="5" r:id="rId5"/>
    <sheet name="ADIT" sheetId="6" r:id="rId6"/>
    <sheet name="Def Maint" sheetId="7" r:id="rId7"/>
    <sheet name="Acc. Pensions" sheetId="8" r:id="rId8"/>
    <sheet name="Op Inc" sheetId="9" r:id="rId9"/>
    <sheet name="Revenues" sheetId="10" r:id="rId10"/>
    <sheet name="Other Rev" sheetId="11" r:id="rId11"/>
    <sheet name="Sal Wages" sheetId="12" r:id="rId12"/>
    <sheet name="Overtime" sheetId="13" r:id="rId13"/>
    <sheet name="KAWC Inc" sheetId="14" r:id="rId14"/>
    <sheet name=" Inc-SC" sheetId="15" r:id="rId15"/>
    <sheet name="Payroll Tax" sheetId="16" r:id="rId16"/>
    <sheet name="Cus Acct" sheetId="17" r:id="rId17"/>
    <sheet name="Ins." sheetId="18" r:id="rId18"/>
    <sheet name="Maint. Amt" sheetId="19" r:id="rId19"/>
    <sheet name="Rate Case" sheetId="20" r:id="rId20"/>
    <sheet name="Svc Co" sheetId="21" r:id="rId21"/>
    <sheet name="Meals Ent" sheetId="22" r:id="rId22"/>
    <sheet name="Misc. " sheetId="23" r:id="rId23"/>
    <sheet name="Int Syn" sheetId="24" r:id="rId24"/>
    <sheet name="Tax Factor" sheetId="25" r:id="rId25"/>
    <sheet name="Rev Conv" sheetId="26" r:id="rId26"/>
    <sheet name="RR Impact" sheetId="27" r:id="rId27"/>
    <sheet name="Inc State" sheetId="28" r:id="rId28"/>
    <sheet name="Sheet1" sheetId="29" r:id="rId29"/>
  </sheets>
  <definedNames>
    <definedName name="_xlnm.Print_Area" localSheetId="14">' Inc-SC'!$A$1:$F$32</definedName>
    <definedName name="_xlnm.Print_Area" localSheetId="7">'Acc. Pensions'!$A$1:$F$29</definedName>
    <definedName name="_xlnm.Print_Area" localSheetId="16">'Cus Acct'!$A$1:$F$30</definedName>
    <definedName name="_xlnm.Print_Area" localSheetId="4">'CWC'!$A$1:$F$56</definedName>
    <definedName name="_xlnm.Print_Area" localSheetId="6">'Def Maint'!$A$1:$E$31</definedName>
    <definedName name="_xlnm.Print_Area" localSheetId="27">'Inc State'!$A$1:$H$42</definedName>
    <definedName name="_xlnm.Print_Area" localSheetId="17">'Ins.'!$A$1:$F$34</definedName>
    <definedName name="_xlnm.Print_Area" localSheetId="23">'Int Syn'!$A$1:$E$35</definedName>
    <definedName name="_xlnm.Print_Area" localSheetId="13">'KAWC Inc'!$A$1:$G$47</definedName>
    <definedName name="_xlnm.Print_Area" localSheetId="18">'Maint. Amt'!$A$1:$F$32</definedName>
    <definedName name="_xlnm.Print_Area" localSheetId="21">'Meals Ent'!$A$1:$F$32</definedName>
    <definedName name="_xlnm.Print_Area" localSheetId="22">'Misc. '!$A$1:$E$31</definedName>
    <definedName name="_xlnm.Print_Area" localSheetId="8">'Op Inc'!$A$1:$F$38</definedName>
    <definedName name="_xlnm.Print_Area" localSheetId="12">'Overtime'!$A$1:$F$37</definedName>
    <definedName name="_xlnm.Print_Area" localSheetId="15">'Payroll Tax'!$A$1:$F$29</definedName>
    <definedName name="_xlnm.Print_Area" localSheetId="3">'Rate Base'!$A$1:$G$50</definedName>
    <definedName name="_xlnm.Print_Area" localSheetId="19">'Rate Case'!$A$1:$F$38</definedName>
    <definedName name="_xlnm.Print_Area" localSheetId="9">'Revenues'!$A$1:$G$53</definedName>
    <definedName name="_xlnm.Print_Area" localSheetId="2">'ROR'!$A$1:$E$31</definedName>
    <definedName name="_xlnm.Print_Area" localSheetId="26">'RR Impact'!$A$1:$H$43</definedName>
    <definedName name="_xlnm.Print_Area" localSheetId="1">'RR Summary'!$A$1:$G$37</definedName>
    <definedName name="_xlnm.Print_Area" localSheetId="11">'Sal Wages'!$A$1:$F$38</definedName>
    <definedName name="_xlnm.Print_Area" localSheetId="20">'Svc Co'!$A$1:$E$37</definedName>
    <definedName name="_xlnm.Print_Area" localSheetId="24">'Tax Factor'!$A$1:$G$33</definedName>
    <definedName name="_xlnm.Print_Area" localSheetId="0">'Title'!$A$1:$I$40</definedName>
  </definedNames>
  <calcPr fullCalcOnLoad="1"/>
</workbook>
</file>

<file path=xl/sharedStrings.xml><?xml version="1.0" encoding="utf-8"?>
<sst xmlns="http://schemas.openxmlformats.org/spreadsheetml/2006/main" count="503" uniqueCount="308">
  <si>
    <t>REVENUE REQUIREMENT SUMMARY</t>
  </si>
  <si>
    <t>RATE BASE SUMMARY</t>
  </si>
  <si>
    <t>OPERATING INCOME SUMMARY</t>
  </si>
  <si>
    <t>INCOME TAX FACTOR</t>
  </si>
  <si>
    <t>Company</t>
  </si>
  <si>
    <t>Recommended</t>
  </si>
  <si>
    <t>Schedule No.</t>
  </si>
  <si>
    <t>Claim</t>
  </si>
  <si>
    <t>Adjustment</t>
  </si>
  <si>
    <t>Position</t>
  </si>
  <si>
    <t>1.</t>
  </si>
  <si>
    <t>Company Claim</t>
  </si>
  <si>
    <t>(A)</t>
  </si>
  <si>
    <t>Capital</t>
  </si>
  <si>
    <t>Weighted</t>
  </si>
  <si>
    <t>Revenue</t>
  </si>
  <si>
    <t>Structure</t>
  </si>
  <si>
    <t>Rate</t>
  </si>
  <si>
    <t>Cost</t>
  </si>
  <si>
    <t>Pro Forma Rate Base</t>
  </si>
  <si>
    <t>(B)</t>
  </si>
  <si>
    <t>2.</t>
  </si>
  <si>
    <t>Recommended Adjustment</t>
  </si>
  <si>
    <t>(C)</t>
  </si>
  <si>
    <t>3.</t>
  </si>
  <si>
    <t>Income Taxes @</t>
  </si>
  <si>
    <t>Federal Taxable Income</t>
  </si>
  <si>
    <t>4.</t>
  </si>
  <si>
    <t>Required Return</t>
  </si>
  <si>
    <t>5.</t>
  </si>
  <si>
    <t>6.</t>
  </si>
  <si>
    <t>Operating Income @ Present Rates</t>
  </si>
  <si>
    <t>(D)</t>
  </si>
  <si>
    <t>Total Cost of Capital</t>
  </si>
  <si>
    <t>Operating Income Deficiency</t>
  </si>
  <si>
    <t>Sources:</t>
  </si>
  <si>
    <t>Total Tax Rate</t>
  </si>
  <si>
    <t>Revenue Multiplier</t>
  </si>
  <si>
    <t>Revenue Requirement Increase</t>
  </si>
  <si>
    <t>Interest Synchronization</t>
  </si>
  <si>
    <t>Net Operating Income</t>
  </si>
  <si>
    <t>PRO FORMA INCOME STATEMENT</t>
  </si>
  <si>
    <t>Pro Forma</t>
  </si>
  <si>
    <t>Per</t>
  </si>
  <si>
    <t>Present</t>
  </si>
  <si>
    <t>Adjustments</t>
  </si>
  <si>
    <t>Rates</t>
  </si>
  <si>
    <t>Operating Revenues</t>
  </si>
  <si>
    <t>Operating Expenses</t>
  </si>
  <si>
    <t>Taxes Other Than Income</t>
  </si>
  <si>
    <t xml:space="preserve">Taxable Income </t>
  </si>
  <si>
    <t xml:space="preserve">     Before Interest Expenses</t>
  </si>
  <si>
    <t>Interest Expense</t>
  </si>
  <si>
    <t>Taxable Income</t>
  </si>
  <si>
    <t>Rate Base</t>
  </si>
  <si>
    <t>Rate of Return</t>
  </si>
  <si>
    <t>Operating Income</t>
  </si>
  <si>
    <t xml:space="preserve">Income Taxes @ </t>
  </si>
  <si>
    <t>Required Cost of Capital</t>
  </si>
  <si>
    <t>Operating Income Impact</t>
  </si>
  <si>
    <t>REQUIRED COST OF CAPITAL</t>
  </si>
  <si>
    <t>Total Recommended Adjustments</t>
  </si>
  <si>
    <t>Net Utility Plant</t>
  </si>
  <si>
    <t>Weighted Cost of Debt</t>
  </si>
  <si>
    <t xml:space="preserve">INTEREST SYNCHRONIZATION </t>
  </si>
  <si>
    <t>Depreciation and Amortization</t>
  </si>
  <si>
    <t>Construction Work in Progress</t>
  </si>
  <si>
    <t>Payroll Taxes @ 7.65%</t>
  </si>
  <si>
    <t>Increase in Taxable Income</t>
  </si>
  <si>
    <t xml:space="preserve">State Income Tax @ </t>
  </si>
  <si>
    <t>Schedule ACC-4</t>
  </si>
  <si>
    <t>Schedule ACC-7</t>
  </si>
  <si>
    <t>Schedule ACC-5</t>
  </si>
  <si>
    <t>Schedule ACC-1</t>
  </si>
  <si>
    <t>Schedule ACC-19</t>
  </si>
  <si>
    <t>Schedule ACC-26</t>
  </si>
  <si>
    <t>Schedule ACC-3</t>
  </si>
  <si>
    <t>Schedule ACC-6</t>
  </si>
  <si>
    <t>Schedule ACC-8</t>
  </si>
  <si>
    <t>Schedule ACC-9</t>
  </si>
  <si>
    <t>Schedule ACC-10</t>
  </si>
  <si>
    <t>Schedule ACC-12</t>
  </si>
  <si>
    <t>Schedule ACC-15</t>
  </si>
  <si>
    <t>(C) Schedule ACC-2.</t>
  </si>
  <si>
    <t>Schedule ACC-20</t>
  </si>
  <si>
    <t>(B) Schedule ACC-2.</t>
  </si>
  <si>
    <t>(B) Schedule ACC-3.</t>
  </si>
  <si>
    <t>(B) Schedule ACC-4.</t>
  </si>
  <si>
    <t>(D) Schedule ACC-6.</t>
  </si>
  <si>
    <t>Schedule ACC-24</t>
  </si>
  <si>
    <t>Schedule ACC-2</t>
  </si>
  <si>
    <t>(A) Schedule ACC-3.</t>
  </si>
  <si>
    <t>Cost of Capital</t>
  </si>
  <si>
    <t>Recommended Revenue Deficiency</t>
  </si>
  <si>
    <t>REVENUE REQUIREMENT IMPACT  OF ADJUSTMENTS</t>
  </si>
  <si>
    <t xml:space="preserve">Proposed </t>
  </si>
  <si>
    <t>Operating Income (A)</t>
  </si>
  <si>
    <t>Pro Forma Interest Expense</t>
  </si>
  <si>
    <t>Salary and Wage Expense</t>
  </si>
  <si>
    <t>Payroll Tax Expense</t>
  </si>
  <si>
    <t>Schedule ACC-13</t>
  </si>
  <si>
    <t>Schedule ACC-25</t>
  </si>
  <si>
    <t>(E)</t>
  </si>
  <si>
    <t>(E) Schedule ACC-7.</t>
  </si>
  <si>
    <t>SALARY AND WAGE EXPENSE</t>
  </si>
  <si>
    <t>PAYROLL TAX EXPENSE</t>
  </si>
  <si>
    <t>(A) Taxable Income Before Interest Expense - Income Taxes (Line 5 - Line 8).</t>
  </si>
  <si>
    <t>Utility Plant In Service</t>
  </si>
  <si>
    <t>Reserve for Depreciation</t>
  </si>
  <si>
    <t>Total</t>
  </si>
  <si>
    <t>Base</t>
  </si>
  <si>
    <t>Difference</t>
  </si>
  <si>
    <t>Other Taxes</t>
  </si>
  <si>
    <t>Total Adjustments</t>
  </si>
  <si>
    <t>Short-Term Debt</t>
  </si>
  <si>
    <t>Long-Term Debt</t>
  </si>
  <si>
    <t>Preferred Stock</t>
  </si>
  <si>
    <t>Other Working Capital</t>
  </si>
  <si>
    <t>Advances for Construction</t>
  </si>
  <si>
    <t>Working Capital Allowance</t>
  </si>
  <si>
    <t>Deferred Investment Tax Credits</t>
  </si>
  <si>
    <t>Deferred Maintenance</t>
  </si>
  <si>
    <t>Deferred Debits</t>
  </si>
  <si>
    <t>Other Rate Base Elements</t>
  </si>
  <si>
    <t>REVENUE CONVERSION FACTOR</t>
  </si>
  <si>
    <t>Uncollectible Factor</t>
  </si>
  <si>
    <t>PSC/Utility Regulatory Assessment</t>
  </si>
  <si>
    <t>Net Income After Uncollectibles and Assessment</t>
  </si>
  <si>
    <t>(B) Line 2 + Line 4.</t>
  </si>
  <si>
    <t>WATER SALES REVENUES</t>
  </si>
  <si>
    <t>Residential</t>
  </si>
  <si>
    <t>Commercial</t>
  </si>
  <si>
    <t>Sales</t>
  </si>
  <si>
    <t>Customers</t>
  </si>
  <si>
    <t>Average</t>
  </si>
  <si>
    <t xml:space="preserve">Sales </t>
  </si>
  <si>
    <t>2006-2010 per the response to AG-1-37.</t>
  </si>
  <si>
    <t>2011-2015 per Company Filing, Exhibit 37I, page 3.</t>
  </si>
  <si>
    <t>Forecast</t>
  </si>
  <si>
    <t>Other Revenues</t>
  </si>
  <si>
    <t>Amount</t>
  </si>
  <si>
    <t>Deferred Taxes @</t>
  </si>
  <si>
    <t>Net Rate Base Adjustments</t>
  </si>
  <si>
    <t>(A) Response to PSC-2-32.</t>
  </si>
  <si>
    <t>OVERTIME EXPENSE</t>
  </si>
  <si>
    <t>Average Overtime Hourly Rate</t>
  </si>
  <si>
    <t>Union</t>
  </si>
  <si>
    <t>Non Union</t>
  </si>
  <si>
    <t xml:space="preserve">Gross </t>
  </si>
  <si>
    <t>Net</t>
  </si>
  <si>
    <t>Hours</t>
  </si>
  <si>
    <t>(A) Response to AG-1-56.</t>
  </si>
  <si>
    <t xml:space="preserve">Common Equity </t>
  </si>
  <si>
    <t>(A) Testimony of Dr. Woolridge, Exhibit JRW-1.</t>
  </si>
  <si>
    <t xml:space="preserve">(A) Company Filing, Exhibit 37, Schedule B-1, page 2. </t>
  </si>
  <si>
    <t>(A) Company Filing, Exhibit 37, Schedule A, page 2.</t>
  </si>
  <si>
    <t>Total Jurisidictional Rate Base</t>
  </si>
  <si>
    <t>Contribution in Aid of Construction</t>
  </si>
  <si>
    <t>Acc. Deferred Income Taxes</t>
  </si>
  <si>
    <t>(F)</t>
  </si>
  <si>
    <t>Daily Requirement Per Company</t>
  </si>
  <si>
    <t>Pro Forma CWC Requirement</t>
  </si>
  <si>
    <t>Service Company Charges Per Company</t>
  </si>
  <si>
    <t>Salary and Wage Expense Lag Per Company</t>
  </si>
  <si>
    <t>Pro Forma Dollar Days - Service Company</t>
  </si>
  <si>
    <t>Total Dollar Days Per Company</t>
  </si>
  <si>
    <t>Total Recommended Dollar Days</t>
  </si>
  <si>
    <t>Net Operating Funds Per Company (Annual)</t>
  </si>
  <si>
    <t>(A) Company Filing, Exhibit 37, Schedule B-5.2, page 5.</t>
  </si>
  <si>
    <t>(B) Line 1 X Line 2.</t>
  </si>
  <si>
    <t>(D) Line 5 + Line 6.</t>
  </si>
  <si>
    <t>(E) Line 7 / Line 8.</t>
  </si>
  <si>
    <t>(F) Company Filing, Exhibit 37, Schedule B-5.2, page 3.</t>
  </si>
  <si>
    <t>(G)</t>
  </si>
  <si>
    <t>(G) Line 10 - Line 9.</t>
  </si>
  <si>
    <t>(H)</t>
  </si>
  <si>
    <t>(H) Company Filing, Exhibit 37, Schedule B-5.2, page 4.</t>
  </si>
  <si>
    <t>(I)</t>
  </si>
  <si>
    <t>(I) Line 11 X Line 12.</t>
  </si>
  <si>
    <t>(B) Company Filing, Exhibit 37, Schedule B-1, page 2.</t>
  </si>
  <si>
    <t>(C) Based on composite tax rate of 38.9%.</t>
  </si>
  <si>
    <t>Uncollectibles @</t>
  </si>
  <si>
    <t>Revenue Taxes @</t>
  </si>
  <si>
    <t>Net Revenue Adjustment</t>
  </si>
  <si>
    <t>Average Base Period Customers</t>
  </si>
  <si>
    <t>Average Usage Per Customer</t>
  </si>
  <si>
    <t>Average Test Period Customers</t>
  </si>
  <si>
    <t>Pro Forma Test Period Sales</t>
  </si>
  <si>
    <t>Total Revenue Adjustment</t>
  </si>
  <si>
    <t>Base Period Sales (Vol)</t>
  </si>
  <si>
    <t>Volumetric Rate</t>
  </si>
  <si>
    <t>Revenue Adjustment - Res and Com</t>
  </si>
  <si>
    <t>(A) Company Filing, Exhibit 37, Schedule I-4.</t>
  </si>
  <si>
    <t>(B) Line 1 / Line 2.</t>
  </si>
  <si>
    <t>(C) Line 3 X Line 4.</t>
  </si>
  <si>
    <t>(D) Company Filing, Exhibit 37, Schedule M-3.</t>
  </si>
  <si>
    <t>INCENTIVE COMPENSATION PLAN EXPENSE-KAWC</t>
  </si>
  <si>
    <t>Annual Performance Plan Expense</t>
  </si>
  <si>
    <t>Long Term Incentive Plan Epense</t>
  </si>
  <si>
    <t>Total Incentive Plan Expense</t>
  </si>
  <si>
    <t>Long Term Incentive Plan Expense</t>
  </si>
  <si>
    <t>INCENTIVE COMPENSATION PLAN EXPENSE-SERVICE COMPANY</t>
  </si>
  <si>
    <t xml:space="preserve">Operating Income </t>
  </si>
  <si>
    <t>Three Year Average (Hrs.)</t>
  </si>
  <si>
    <t>Forecast Year Overtime Hours</t>
  </si>
  <si>
    <t>Recommended Adjustment (Hrs.)</t>
  </si>
  <si>
    <t>Recommended Adjustment ($)</t>
  </si>
  <si>
    <t>Expense Ratio</t>
  </si>
  <si>
    <t>Recommended Expense Adjustment</t>
  </si>
  <si>
    <t>Schedule ACC-14</t>
  </si>
  <si>
    <t>Schedule ACC-17</t>
  </si>
  <si>
    <t xml:space="preserve">(C) Company Filing, Exhibit 37, Schedule E-1.3. </t>
  </si>
  <si>
    <t>(A) Reflects rates per Company Filing, Exhibit 37, Schedule H.</t>
  </si>
  <si>
    <t>(B) Line 1 / Line 8.</t>
  </si>
  <si>
    <t>(A) Company Filing, Exhibit 37, Schedule C-1.</t>
  </si>
  <si>
    <t>Def. Balance - Actual Costs</t>
  </si>
  <si>
    <t>(A) Response to AG-1-126.</t>
  </si>
  <si>
    <t>Pro Forma Cost at Present Rates</t>
  </si>
  <si>
    <t>Business Development</t>
  </si>
  <si>
    <t>Government Affairs</t>
  </si>
  <si>
    <t>Regulatory Policy</t>
  </si>
  <si>
    <t>(A) Response to PSC-2-52.</t>
  </si>
  <si>
    <t>Proposed Amortization Period</t>
  </si>
  <si>
    <t>Annual Adjustment</t>
  </si>
  <si>
    <t>Rate Case Expense</t>
  </si>
  <si>
    <t>Total Meals Expense</t>
  </si>
  <si>
    <t>Recommended Adjustment (%)</t>
  </si>
  <si>
    <t>(A) Response to AG-2-15.</t>
  </si>
  <si>
    <t>(A) Response to AG-2-13.</t>
  </si>
  <si>
    <t xml:space="preserve">(A) Per the response to PSC-2-47. </t>
  </si>
  <si>
    <t>(B) Reflects only projects completed to date.</t>
  </si>
  <si>
    <t>(C) Testimony of Ms. Bridwell, page 19.</t>
  </si>
  <si>
    <t>RATE CASE EXPENSE</t>
  </si>
  <si>
    <t>MISCELLANEOUS EXPENSES</t>
  </si>
  <si>
    <t>Community Partnerships</t>
  </si>
  <si>
    <t>Community Relations</t>
  </si>
  <si>
    <t>Actual 2015 Expense</t>
  </si>
  <si>
    <t>(B) Response to AG-1-102.</t>
  </si>
  <si>
    <t>Water Sales Revenues</t>
  </si>
  <si>
    <t xml:space="preserve">KENTUCKY AMERICAN WATER COMPANY </t>
  </si>
  <si>
    <t>TEST PERIOD ENDING AUGUST 31, 2017</t>
  </si>
  <si>
    <t>(D) Schedule ACC-8.</t>
  </si>
  <si>
    <t>Schedule ACC-11</t>
  </si>
  <si>
    <t>Schedule  ACC-21</t>
  </si>
  <si>
    <t>Schedule  ACC-16</t>
  </si>
  <si>
    <t>Schedule ACC-18</t>
  </si>
  <si>
    <t>Schedule ACC-22</t>
  </si>
  <si>
    <t>Schedule ACC-23</t>
  </si>
  <si>
    <t>Schedule ACC-27</t>
  </si>
  <si>
    <t>OTHER REVENUES</t>
  </si>
  <si>
    <t>Base Period Projection</t>
  </si>
  <si>
    <t>Cash Working Capital</t>
  </si>
  <si>
    <t>FIN 48</t>
  </si>
  <si>
    <t>Accrued Pensions</t>
  </si>
  <si>
    <t>Fuel</t>
  </si>
  <si>
    <t>Chemicals</t>
  </si>
  <si>
    <t>Uncoll</t>
  </si>
  <si>
    <t>Costs</t>
  </si>
  <si>
    <t>(E) Schedule ACC-25.</t>
  </si>
  <si>
    <t>WORKING CAPITAL ALLOWANCE</t>
  </si>
  <si>
    <t>Average Expense Lag (Days)</t>
  </si>
  <si>
    <t>Base Period Revenue Lag (Days)</t>
  </si>
  <si>
    <t>Total Net Lag (Days)</t>
  </si>
  <si>
    <t>(C) Line 3 - Line 4.</t>
  </si>
  <si>
    <t>ACCUMULATED DEFERRED INCOME TAXES</t>
  </si>
  <si>
    <t>FIN 48 Liability Re: Repairs</t>
  </si>
  <si>
    <t>(J)</t>
  </si>
  <si>
    <t>(J) Line 13 - Line 14.</t>
  </si>
  <si>
    <t xml:space="preserve">(A) Response to PSC-1-29, page 2. </t>
  </si>
  <si>
    <t>Incremental Costs @</t>
  </si>
  <si>
    <t>(F) Rates per Schedule ACC-25.</t>
  </si>
  <si>
    <t>(E) Based on incremental fuel and purchased power, and chemical costs of $0.51.</t>
  </si>
  <si>
    <t>(B) Rates per Schedule ACC-25.</t>
  </si>
  <si>
    <t xml:space="preserve">Employee Costs for Vacant Positions </t>
  </si>
  <si>
    <t>Overtime and Incentive Cost Adjustments</t>
  </si>
  <si>
    <t>(B) Based on statutory rates.</t>
  </si>
  <si>
    <t>Recommended Adjustment-Credit Card Costs</t>
  </si>
  <si>
    <t>Actual Costs for 2012 Rate Case</t>
  </si>
  <si>
    <t>OTHER RATE BASE ELEMENTS</t>
  </si>
  <si>
    <t>Recommended Adjustment - Accrued Pensions</t>
  </si>
  <si>
    <t>CUSTOMER ACCOUNTING EXPENSE</t>
  </si>
  <si>
    <t>INSURANCE OTHER THAN GROUP EXPENSE</t>
  </si>
  <si>
    <t>MAINTENANCE SUPPLIES AND SERVICES EXPENSE</t>
  </si>
  <si>
    <t>SERVICE COMPANY EXPENSE</t>
  </si>
  <si>
    <t>MEALS AND ENTERTAINMENT EXPENSE</t>
  </si>
  <si>
    <t>Overtime Expense</t>
  </si>
  <si>
    <t>Incentive Compensation Expense - KAWC</t>
  </si>
  <si>
    <t>Incentive Compensation Expense - Ser. Co.</t>
  </si>
  <si>
    <t>Customer Accounting Expense</t>
  </si>
  <si>
    <t>Insurance Other Than Group Expense</t>
  </si>
  <si>
    <t>Maintenance Supplies and Services Expense</t>
  </si>
  <si>
    <t>Service Company Expense</t>
  </si>
  <si>
    <t>Meals and Entertainment Expense</t>
  </si>
  <si>
    <t>Miscellaneous Expense</t>
  </si>
  <si>
    <t>(A) Derived from Company Workpapers - Deferred Maintenance, W/P 1-10.</t>
  </si>
  <si>
    <t>(A) Company Workpapers - Labor and Labor-related, W/P 3-1.</t>
  </si>
  <si>
    <t>(B) Response to AG-1-98.</t>
  </si>
  <si>
    <t>(A) Company Filing, Schedule F-6.</t>
  </si>
  <si>
    <t>(A) Company Workpapers- Miscellaneous Expenses, W/P 3-20.</t>
  </si>
  <si>
    <t>DEFERRED MAINTENANCE COSTS</t>
  </si>
  <si>
    <t>(A) Schedules ACC-12, ACC-13 and ACC-14.</t>
  </si>
  <si>
    <t>Incentive Compensation Included in Above</t>
  </si>
  <si>
    <t>Recommended Net Adjustment</t>
  </si>
  <si>
    <t>(B) Reflects elimination of Incentive Plan costs per the response to PSC-2-52.</t>
  </si>
  <si>
    <t>APPENDIX B</t>
  </si>
  <si>
    <t xml:space="preserve">                  EXHIBITS - SUPPORTING SCHEDULES</t>
  </si>
  <si>
    <t>(C) Schedule ACC-5 and ACC-6.</t>
  </si>
  <si>
    <t>From Company Workpapers: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</si>
</sst>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000_)"/>
    <numFmt numFmtId="168" formatCode="0.000000_)"/>
    <numFmt numFmtId="169" formatCode="#."/>
    <numFmt numFmtId="170" formatCode="0.0000"/>
    <numFmt numFmtId="171" formatCode="0.0"/>
    <numFmt numFmtId="172" formatCode="_(* #,##0.0_);_(* \(#,##0.0\);_(* &quot;-&quot;?_);_(@_)"/>
    <numFmt numFmtId="173" formatCode="#,##0.0_);\(#,##0.0\)"/>
    <numFmt numFmtId="174" formatCode="&quot;$&quot;#,##0.0000_);\(&quot;$&quot;#,##0.0000\)"/>
    <numFmt numFmtId="175" formatCode="0_);\(0\)"/>
    <numFmt numFmtId="176" formatCode="00000"/>
    <numFmt numFmtId="177" formatCode="\3\4."/>
    <numFmt numFmtId="178" formatCode="&quot;$&quot;#,##0"/>
    <numFmt numFmtId="179" formatCode="0.0_);\(0.0\)"/>
    <numFmt numFmtId="180" formatCode="#,##0.0000_);\(#,##0.0000\)"/>
    <numFmt numFmtId="181" formatCode="&quot;$&quot;#,##0.00"/>
    <numFmt numFmtId="182" formatCode="0.0%"/>
    <numFmt numFmtId="183" formatCode="#,##0.000_);\(#,##0.000\)"/>
    <numFmt numFmtId="184" formatCode="\3."/>
    <numFmt numFmtId="185" formatCode="#,##0.0"/>
    <numFmt numFmtId="186" formatCode="0.00000"/>
    <numFmt numFmtId="187" formatCode="&quot;$&quot;#,##0.0_);\(&quot;$&quot;#,##0.0\)"/>
    <numFmt numFmtId="188" formatCode="0.000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(* #,##0.0000_);_(* \(#,##0.0000\);_(* &quot;-&quot;????_);_(@_)"/>
    <numFmt numFmtId="193" formatCode="0.000%"/>
    <numFmt numFmtId="194" formatCode="0.0%;[Red]\(0.0%\)"/>
    <numFmt numFmtId="195" formatCode="&quot;-&quot;;[Red]\(&quot;-&quot;\)"/>
    <numFmt numFmtId="196" formatCode="#.\l"/>
    <numFmt numFmtId="197" formatCode="#,##0.00000_);\(#,##0.00000\)"/>
    <numFmt numFmtId="198" formatCode="0.0000000000000000%"/>
    <numFmt numFmtId="199" formatCode="#,##0.00000000000000_);\(#,##0.00000000000000\)"/>
    <numFmt numFmtId="200" formatCode="&quot;$&quot;#,##0.000_);\(&quot;$&quot;#,##0.000\)"/>
  </numFmts>
  <fonts count="48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u val="doubleAccounting"/>
      <sz val="12"/>
      <name val="Arial"/>
      <family val="2"/>
    </font>
    <font>
      <b/>
      <u val="double"/>
      <sz val="12"/>
      <name val="Arial"/>
      <family val="2"/>
    </font>
    <font>
      <b/>
      <u val="single"/>
      <sz val="12"/>
      <name val="Arial"/>
      <family val="2"/>
    </font>
    <font>
      <u val="doubleAccounting"/>
      <sz val="12"/>
      <name val="Arial"/>
      <family val="2"/>
    </font>
    <font>
      <u val="double"/>
      <sz val="12"/>
      <name val="Arial"/>
      <family val="2"/>
    </font>
    <font>
      <b/>
      <u val="doubleAccounting"/>
      <sz val="12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5">
    <xf numFmtId="37" fontId="0" fillId="0" borderId="0" xfId="0" applyAlignment="1">
      <alignment/>
    </xf>
    <xf numFmtId="37" fontId="2" fillId="0" borderId="0" xfId="0" applyFont="1" applyAlignment="1">
      <alignment/>
    </xf>
    <xf numFmtId="37" fontId="0" fillId="0" borderId="0" xfId="0" applyFont="1" applyAlignment="1">
      <alignment/>
    </xf>
    <xf numFmtId="10" fontId="0" fillId="0" borderId="10" xfId="0" applyNumberFormat="1" applyFont="1" applyBorder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37" fontId="0" fillId="0" borderId="10" xfId="0" applyFont="1" applyBorder="1" applyAlignment="1">
      <alignment/>
    </xf>
    <xf numFmtId="5" fontId="0" fillId="0" borderId="0" xfId="0" applyNumberFormat="1" applyFont="1" applyAlignment="1" applyProtection="1">
      <alignment/>
      <protection/>
    </xf>
    <xf numFmtId="37" fontId="0" fillId="0" borderId="0" xfId="0" applyFont="1" applyBorder="1" applyAlignment="1">
      <alignment/>
    </xf>
    <xf numFmtId="5" fontId="0" fillId="0" borderId="0" xfId="0" applyNumberFormat="1" applyFont="1" applyAlignment="1">
      <alignment/>
    </xf>
    <xf numFmtId="37" fontId="3" fillId="0" borderId="0" xfId="0" applyFont="1" applyBorder="1" applyAlignment="1">
      <alignment/>
    </xf>
    <xf numFmtId="37" fontId="3" fillId="0" borderId="0" xfId="0" applyFont="1" applyBorder="1" applyAlignment="1">
      <alignment horizontal="center"/>
    </xf>
    <xf numFmtId="37" fontId="2" fillId="0" borderId="0" xfId="0" applyFont="1" applyBorder="1" applyAlignment="1">
      <alignment/>
    </xf>
    <xf numFmtId="37" fontId="0" fillId="0" borderId="0" xfId="0" applyFont="1" applyBorder="1" applyAlignment="1">
      <alignment horizontal="center"/>
    </xf>
    <xf numFmtId="5" fontId="0" fillId="0" borderId="0" xfId="0" applyNumberFormat="1" applyFont="1" applyBorder="1" applyAlignment="1" applyProtection="1">
      <alignment horizontal="center"/>
      <protection/>
    </xf>
    <xf numFmtId="37" fontId="0" fillId="0" borderId="0" xfId="0" applyFont="1" applyAlignment="1">
      <alignment horizontal="center"/>
    </xf>
    <xf numFmtId="37" fontId="3" fillId="0" borderId="0" xfId="0" applyFont="1" applyAlignment="1">
      <alignment/>
    </xf>
    <xf numFmtId="5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right"/>
    </xf>
    <xf numFmtId="37" fontId="0" fillId="0" borderId="0" xfId="0" applyFont="1" applyAlignment="1">
      <alignment horizontal="right"/>
    </xf>
    <xf numFmtId="5" fontId="6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Alignment="1">
      <alignment/>
    </xf>
    <xf numFmtId="5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right"/>
    </xf>
    <xf numFmtId="37" fontId="0" fillId="0" borderId="10" xfId="0" applyNumberFormat="1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5" fontId="7" fillId="0" borderId="0" xfId="0" applyNumberFormat="1" applyFont="1" applyAlignment="1" applyProtection="1">
      <alignment/>
      <protection/>
    </xf>
    <xf numFmtId="37" fontId="3" fillId="0" borderId="0" xfId="0" applyFont="1" applyAlignment="1">
      <alignment horizontal="center"/>
    </xf>
    <xf numFmtId="10" fontId="0" fillId="0" borderId="0" xfId="0" applyNumberFormat="1" applyFont="1" applyAlignment="1" applyProtection="1">
      <alignment horizontal="center"/>
      <protection/>
    </xf>
    <xf numFmtId="10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5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 applyProtection="1">
      <alignment horizontal="right"/>
      <protection/>
    </xf>
    <xf numFmtId="186" fontId="6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>
      <alignment horizontal="right"/>
    </xf>
    <xf numFmtId="178" fontId="0" fillId="0" borderId="0" xfId="0" applyNumberFormat="1" applyFont="1" applyBorder="1" applyAlignment="1">
      <alignment horizontal="right"/>
    </xf>
    <xf numFmtId="10" fontId="6" fillId="0" borderId="0" xfId="0" applyNumberFormat="1" applyFont="1" applyAlignment="1">
      <alignment/>
    </xf>
    <xf numFmtId="37" fontId="0" fillId="0" borderId="0" xfId="0" applyFont="1" applyAlignment="1">
      <alignment horizontal="left"/>
    </xf>
    <xf numFmtId="37" fontId="0" fillId="0" borderId="0" xfId="0" applyFont="1" applyBorder="1" applyAlignment="1">
      <alignment horizontal="right"/>
    </xf>
    <xf numFmtId="4" fontId="0" fillId="0" borderId="0" xfId="0" applyNumberFormat="1" applyFont="1" applyBorder="1" applyAlignment="1" applyProtection="1">
      <alignment horizontal="center"/>
      <protection/>
    </xf>
    <xf numFmtId="178" fontId="0" fillId="0" borderId="0" xfId="0" applyNumberFormat="1" applyFont="1" applyBorder="1" applyAlignment="1">
      <alignment horizontal="center"/>
    </xf>
    <xf numFmtId="5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 applyProtection="1">
      <alignment horizontal="right"/>
      <protection/>
    </xf>
    <xf numFmtId="193" fontId="6" fillId="0" borderId="0" xfId="0" applyNumberFormat="1" applyFont="1" applyAlignment="1" applyProtection="1">
      <alignment/>
      <protection/>
    </xf>
    <xf numFmtId="41" fontId="3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left"/>
    </xf>
    <xf numFmtId="37" fontId="0" fillId="0" borderId="10" xfId="0" applyFont="1" applyBorder="1" applyAlignment="1">
      <alignment horizontal="right"/>
    </xf>
    <xf numFmtId="169" fontId="3" fillId="0" borderId="0" xfId="0" applyNumberFormat="1" applyFont="1" applyBorder="1" applyAlignment="1">
      <alignment horizontal="center"/>
    </xf>
    <xf numFmtId="5" fontId="6" fillId="0" borderId="0" xfId="0" applyNumberFormat="1" applyFont="1" applyAlignment="1">
      <alignment horizontal="right"/>
    </xf>
    <xf numFmtId="37" fontId="0" fillId="0" borderId="0" xfId="0" applyFont="1" applyBorder="1" applyAlignment="1">
      <alignment horizontal="left"/>
    </xf>
    <xf numFmtId="5" fontId="8" fillId="0" borderId="0" xfId="0" applyNumberFormat="1" applyFont="1" applyBorder="1" applyAlignment="1">
      <alignment/>
    </xf>
    <xf numFmtId="37" fontId="2" fillId="0" borderId="0" xfId="0" applyFont="1" applyFill="1" applyAlignment="1">
      <alignment/>
    </xf>
    <xf numFmtId="37" fontId="3" fillId="0" borderId="0" xfId="0" applyFont="1" applyFill="1" applyBorder="1" applyAlignment="1">
      <alignment horizontal="center"/>
    </xf>
    <xf numFmtId="16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37" fontId="0" fillId="0" borderId="0" xfId="0" applyFont="1" applyFill="1" applyAlignment="1">
      <alignment/>
    </xf>
    <xf numFmtId="37" fontId="0" fillId="0" borderId="0" xfId="0" applyFont="1" applyFill="1" applyAlignment="1">
      <alignment horizontal="right"/>
    </xf>
    <xf numFmtId="3" fontId="0" fillId="0" borderId="0" xfId="0" applyNumberFormat="1" applyFont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193" fontId="0" fillId="0" borderId="0" xfId="0" applyNumberFormat="1" applyFont="1" applyAlignment="1">
      <alignment/>
    </xf>
    <xf numFmtId="37" fontId="0" fillId="0" borderId="0" xfId="0" applyFont="1" applyAlignment="1">
      <alignment/>
    </xf>
    <xf numFmtId="169" fontId="0" fillId="0" borderId="0" xfId="0" applyNumberFormat="1" applyFont="1" applyFill="1" applyBorder="1" applyAlignment="1">
      <alignment/>
    </xf>
    <xf numFmtId="37" fontId="0" fillId="0" borderId="0" xfId="0" applyFont="1" applyFill="1" applyBorder="1" applyAlignment="1">
      <alignment/>
    </xf>
    <xf numFmtId="37" fontId="0" fillId="0" borderId="0" xfId="0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37" fontId="0" fillId="0" borderId="10" xfId="0" applyFont="1" applyBorder="1" applyAlignment="1">
      <alignment horizontal="center"/>
    </xf>
    <xf numFmtId="16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0" xfId="0" applyNumberFormat="1" applyFont="1" applyAlignment="1" applyProtection="1">
      <alignment horizontal="center"/>
      <protection/>
    </xf>
    <xf numFmtId="178" fontId="0" fillId="0" borderId="0" xfId="0" applyNumberFormat="1" applyFont="1" applyBorder="1" applyAlignment="1">
      <alignment/>
    </xf>
    <xf numFmtId="169" fontId="0" fillId="0" borderId="0" xfId="0" applyNumberFormat="1" applyFont="1" applyAlignment="1" applyProtection="1">
      <alignment horizontal="right"/>
      <protection/>
    </xf>
    <xf numFmtId="5" fontId="0" fillId="0" borderId="0" xfId="0" applyNumberFormat="1" applyFont="1" applyAlignment="1" applyProtection="1">
      <alignment horizontal="left"/>
      <protection/>
    </xf>
    <xf numFmtId="3" fontId="0" fillId="0" borderId="0" xfId="0" applyNumberFormat="1" applyFont="1" applyBorder="1" applyAlignment="1">
      <alignment horizontal="right"/>
    </xf>
    <xf numFmtId="37" fontId="0" fillId="0" borderId="0" xfId="0" applyFont="1" applyFill="1" applyBorder="1" applyAlignment="1">
      <alignment horizontal="left"/>
    </xf>
    <xf numFmtId="193" fontId="0" fillId="0" borderId="0" xfId="0" applyNumberFormat="1" applyFont="1" applyAlignment="1" applyProtection="1">
      <alignment/>
      <protection/>
    </xf>
    <xf numFmtId="194" fontId="0" fillId="0" borderId="0" xfId="0" applyNumberFormat="1" applyFont="1" applyBorder="1" applyAlignment="1">
      <alignment horizontal="center"/>
    </xf>
    <xf numFmtId="195" fontId="0" fillId="0" borderId="0" xfId="0" applyNumberFormat="1" applyFont="1" applyBorder="1" applyAlignment="1">
      <alignment horizontal="center"/>
    </xf>
    <xf numFmtId="194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right"/>
    </xf>
    <xf numFmtId="5" fontId="0" fillId="0" borderId="0" xfId="0" applyNumberFormat="1" applyFont="1" applyBorder="1" applyAlignment="1" applyProtection="1">
      <alignment horizontal="right"/>
      <protection/>
    </xf>
    <xf numFmtId="37" fontId="0" fillId="0" borderId="0" xfId="0" applyFont="1" applyFill="1" applyBorder="1" applyAlignment="1">
      <alignment horizontal="center"/>
    </xf>
    <xf numFmtId="37" fontId="0" fillId="0" borderId="0" xfId="0" applyNumberFormat="1" applyFont="1" applyBorder="1" applyAlignment="1" applyProtection="1">
      <alignment/>
      <protection/>
    </xf>
    <xf numFmtId="5" fontId="0" fillId="0" borderId="0" xfId="0" applyNumberFormat="1" applyFont="1" applyAlignment="1">
      <alignment horizontal="right"/>
    </xf>
    <xf numFmtId="10" fontId="0" fillId="0" borderId="0" xfId="0" applyNumberFormat="1" applyFont="1" applyFill="1" applyBorder="1" applyAlignment="1">
      <alignment/>
    </xf>
    <xf numFmtId="193" fontId="0" fillId="0" borderId="10" xfId="0" applyNumberFormat="1" applyFont="1" applyBorder="1" applyAlignment="1" applyProtection="1">
      <alignment/>
      <protection/>
    </xf>
    <xf numFmtId="5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 horizontal="left"/>
    </xf>
    <xf numFmtId="5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0" fillId="0" borderId="0" xfId="0" applyNumberFormat="1" applyFont="1" applyBorder="1" applyAlignment="1" quotePrefix="1">
      <alignment horizontal="center"/>
    </xf>
    <xf numFmtId="167" fontId="0" fillId="0" borderId="10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175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 applyProtection="1">
      <alignment/>
      <protection/>
    </xf>
    <xf numFmtId="175" fontId="0" fillId="0" borderId="0" xfId="0" applyNumberFormat="1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164" fontId="0" fillId="0" borderId="0" xfId="0" applyNumberFormat="1" applyFont="1" applyAlignment="1" applyProtection="1">
      <alignment/>
      <protection/>
    </xf>
    <xf numFmtId="5" fontId="10" fillId="0" borderId="0" xfId="0" applyNumberFormat="1" applyFont="1" applyBorder="1" applyAlignment="1" applyProtection="1">
      <alignment/>
      <protection/>
    </xf>
    <xf numFmtId="194" fontId="0" fillId="0" borderId="0" xfId="0" applyNumberFormat="1" applyFont="1" applyAlignment="1">
      <alignment/>
    </xf>
    <xf numFmtId="5" fontId="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>
      <alignment/>
    </xf>
    <xf numFmtId="10" fontId="11" fillId="0" borderId="0" xfId="53" applyNumberFormat="1" applyFont="1" applyAlignment="1" applyProtection="1">
      <alignment/>
      <protection/>
    </xf>
    <xf numFmtId="37" fontId="11" fillId="0" borderId="0" xfId="0" applyFont="1" applyAlignment="1">
      <alignment/>
    </xf>
    <xf numFmtId="10" fontId="2" fillId="0" borderId="0" xfId="0" applyNumberFormat="1" applyFont="1" applyAlignment="1">
      <alignment/>
    </xf>
    <xf numFmtId="37" fontId="0" fillId="0" borderId="0" xfId="0" applyFont="1" applyFill="1" applyAlignment="1">
      <alignment horizontal="center"/>
    </xf>
    <xf numFmtId="37" fontId="0" fillId="0" borderId="0" xfId="0" applyFont="1" applyAlignment="1">
      <alignment vertical="center"/>
    </xf>
    <xf numFmtId="5" fontId="7" fillId="0" borderId="0" xfId="0" applyNumberFormat="1" applyFont="1" applyBorder="1" applyAlignment="1">
      <alignment/>
    </xf>
    <xf numFmtId="182" fontId="0" fillId="0" borderId="0" xfId="0" applyNumberFormat="1" applyFont="1" applyFill="1" applyBorder="1" applyAlignment="1">
      <alignment horizontal="center"/>
    </xf>
    <xf numFmtId="37" fontId="0" fillId="0" borderId="11" xfId="0" applyFont="1" applyBorder="1" applyAlignment="1">
      <alignment/>
    </xf>
    <xf numFmtId="37" fontId="0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7" fontId="0" fillId="0" borderId="12" xfId="0" applyFont="1" applyBorder="1" applyAlignment="1">
      <alignment/>
    </xf>
    <xf numFmtId="5" fontId="7" fillId="0" borderId="0" xfId="0" applyNumberFormat="1" applyFont="1" applyAlignment="1">
      <alignment/>
    </xf>
    <xf numFmtId="37" fontId="0" fillId="0" borderId="12" xfId="0" applyFont="1" applyBorder="1" applyAlignment="1">
      <alignment horizontal="center"/>
    </xf>
    <xf numFmtId="178" fontId="0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196" fontId="0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5" fontId="0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 applyProtection="1">
      <alignment/>
      <protection/>
    </xf>
    <xf numFmtId="37" fontId="0" fillId="0" borderId="11" xfId="0" applyBorder="1" applyAlignment="1">
      <alignment/>
    </xf>
    <xf numFmtId="37" fontId="0" fillId="0" borderId="0" xfId="0" applyAlignment="1">
      <alignment horizontal="center"/>
    </xf>
    <xf numFmtId="5" fontId="0" fillId="0" borderId="0" xfId="0" applyNumberFormat="1" applyAlignment="1">
      <alignment/>
    </xf>
    <xf numFmtId="37" fontId="12" fillId="0" borderId="0" xfId="0" applyFont="1" applyAlignment="1">
      <alignment/>
    </xf>
    <xf numFmtId="37" fontId="13" fillId="0" borderId="0" xfId="0" applyFont="1" applyAlignment="1">
      <alignment/>
    </xf>
    <xf numFmtId="37" fontId="0" fillId="0" borderId="0" xfId="0" applyFont="1" applyAlignment="1">
      <alignment horizontal="left" vertical="center"/>
    </xf>
    <xf numFmtId="10" fontId="0" fillId="0" borderId="0" xfId="0" applyNumberFormat="1" applyAlignment="1">
      <alignment/>
    </xf>
    <xf numFmtId="37" fontId="6" fillId="0" borderId="0" xfId="0" applyNumberFormat="1" applyFont="1" applyBorder="1" applyAlignment="1">
      <alignment/>
    </xf>
    <xf numFmtId="10" fontId="0" fillId="0" borderId="0" xfId="0" applyNumberFormat="1" applyFont="1" applyBorder="1" applyAlignment="1" applyProtection="1">
      <alignment horizontal="center"/>
      <protection/>
    </xf>
    <xf numFmtId="10" fontId="10" fillId="0" borderId="0" xfId="0" applyNumberFormat="1" applyFont="1" applyBorder="1" applyAlignment="1" applyProtection="1">
      <alignment horizontal="center"/>
      <protection/>
    </xf>
    <xf numFmtId="37" fontId="0" fillId="0" borderId="0" xfId="0" applyBorder="1" applyAlignment="1">
      <alignment/>
    </xf>
    <xf numFmtId="169" fontId="0" fillId="0" borderId="0" xfId="0" applyNumberFormat="1" applyAlignment="1">
      <alignment/>
    </xf>
    <xf numFmtId="5" fontId="3" fillId="0" borderId="0" xfId="0" applyNumberFormat="1" applyFont="1" applyBorder="1" applyAlignment="1" applyProtection="1">
      <alignment/>
      <protection/>
    </xf>
    <xf numFmtId="188" fontId="0" fillId="0" borderId="0" xfId="0" applyNumberFormat="1" applyFont="1" applyAlignment="1" applyProtection="1">
      <alignment/>
      <protection/>
    </xf>
    <xf numFmtId="188" fontId="0" fillId="0" borderId="0" xfId="0" applyNumberFormat="1" applyAlignment="1">
      <alignment/>
    </xf>
    <xf numFmtId="188" fontId="0" fillId="0" borderId="10" xfId="0" applyNumberFormat="1" applyFont="1" applyBorder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0" fillId="0" borderId="0" xfId="0" applyNumberFormat="1" applyFon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199" fontId="0" fillId="0" borderId="0" xfId="0" applyNumberFormat="1" applyFont="1" applyBorder="1" applyAlignment="1">
      <alignment horizontal="center"/>
    </xf>
    <xf numFmtId="37" fontId="0" fillId="0" borderId="0" xfId="0" applyFill="1" applyBorder="1" applyAlignment="1">
      <alignment/>
    </xf>
    <xf numFmtId="169" fontId="0" fillId="0" borderId="0" xfId="0" applyNumberFormat="1" applyFont="1" applyFill="1" applyBorder="1" applyAlignment="1">
      <alignment horizontal="left"/>
    </xf>
    <xf numFmtId="10" fontId="0" fillId="0" borderId="11" xfId="0" applyNumberFormat="1" applyFont="1" applyBorder="1" applyAlignment="1" applyProtection="1">
      <alignment/>
      <protection/>
    </xf>
    <xf numFmtId="37" fontId="0" fillId="0" borderId="11" xfId="0" applyFont="1" applyBorder="1" applyAlignment="1">
      <alignment horizontal="center"/>
    </xf>
    <xf numFmtId="5" fontId="0" fillId="0" borderId="11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center"/>
    </xf>
    <xf numFmtId="5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39" fontId="0" fillId="0" borderId="11" xfId="0" applyNumberFormat="1" applyBorder="1" applyAlignment="1">
      <alignment/>
    </xf>
    <xf numFmtId="5" fontId="0" fillId="0" borderId="11" xfId="0" applyNumberFormat="1" applyBorder="1" applyAlignment="1">
      <alignment/>
    </xf>
    <xf numFmtId="37" fontId="0" fillId="0" borderId="11" xfId="0" applyNumberFormat="1" applyBorder="1" applyAlignment="1">
      <alignment/>
    </xf>
    <xf numFmtId="39" fontId="0" fillId="0" borderId="0" xfId="0" applyNumberFormat="1" applyFont="1" applyBorder="1" applyAlignment="1">
      <alignment horizontal="center"/>
    </xf>
    <xf numFmtId="7" fontId="0" fillId="0" borderId="11" xfId="0" applyNumberFormat="1" applyBorder="1" applyAlignment="1">
      <alignment/>
    </xf>
    <xf numFmtId="5" fontId="6" fillId="0" borderId="0" xfId="0" applyNumberFormat="1" applyFont="1" applyBorder="1" applyAlignment="1">
      <alignment horizontal="center"/>
    </xf>
    <xf numFmtId="181" fontId="0" fillId="0" borderId="11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70" fontId="6" fillId="0" borderId="0" xfId="0" applyNumberFormat="1" applyFont="1" applyAlignment="1">
      <alignment/>
    </xf>
    <xf numFmtId="37" fontId="0" fillId="0" borderId="12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/>
    </xf>
    <xf numFmtId="10" fontId="0" fillId="0" borderId="11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/>
    </xf>
    <xf numFmtId="37" fontId="0" fillId="0" borderId="11" xfId="0" applyFill="1" applyBorder="1" applyAlignment="1">
      <alignment/>
    </xf>
    <xf numFmtId="197" fontId="0" fillId="0" borderId="0" xfId="0" applyNumberFormat="1" applyFont="1" applyBorder="1" applyAlignment="1">
      <alignment horizontal="center"/>
    </xf>
    <xf numFmtId="197" fontId="0" fillId="0" borderId="0" xfId="0" applyNumberFormat="1" applyBorder="1" applyAlignment="1">
      <alignment horizontal="center"/>
    </xf>
    <xf numFmtId="182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13" fillId="0" borderId="0" xfId="0" applyFont="1" applyAlignment="1">
      <alignment horizontal="center"/>
    </xf>
    <xf numFmtId="37" fontId="0" fillId="0" borderId="0" xfId="0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>
      <alignment/>
    </xf>
    <xf numFmtId="164" fontId="0" fillId="0" borderId="0" xfId="0" applyNumberFormat="1" applyFont="1" applyBorder="1" applyAlignment="1" applyProtection="1">
      <alignment/>
      <protection/>
    </xf>
    <xf numFmtId="10" fontId="7" fillId="0" borderId="0" xfId="0" applyNumberFormat="1" applyFont="1" applyBorder="1" applyAlignment="1" applyProtection="1">
      <alignment/>
      <protection/>
    </xf>
    <xf numFmtId="37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2"/>
  <sheetViews>
    <sheetView zoomScalePageLayoutView="0" workbookViewId="0" topLeftCell="A1">
      <selection activeCell="D12" sqref="D12"/>
    </sheetView>
  </sheetViews>
  <sheetFormatPr defaultColWidth="8.88671875" defaultRowHeight="15"/>
  <sheetData>
    <row r="3" ht="17.25">
      <c r="G3" s="142" t="s">
        <v>304</v>
      </c>
    </row>
    <row r="6" spans="4:6" ht="18">
      <c r="D6" s="141"/>
      <c r="E6" s="141"/>
      <c r="F6" s="141"/>
    </row>
    <row r="7" spans="4:6" ht="18">
      <c r="D7" s="142"/>
      <c r="E7" s="141"/>
      <c r="F7" s="141"/>
    </row>
    <row r="8" spans="4:6" ht="18">
      <c r="D8" s="141"/>
      <c r="E8" s="141"/>
      <c r="F8" s="141"/>
    </row>
    <row r="9" spans="4:6" ht="18">
      <c r="D9" s="141"/>
      <c r="E9" s="142"/>
      <c r="F9" s="141"/>
    </row>
    <row r="10" spans="4:6" ht="18">
      <c r="D10" s="142"/>
      <c r="E10" s="142"/>
      <c r="F10" s="141"/>
    </row>
    <row r="11" spans="2:6" ht="18">
      <c r="B11" s="139"/>
      <c r="D11" s="187" t="s">
        <v>305</v>
      </c>
      <c r="E11" s="142"/>
      <c r="F11" s="141"/>
    </row>
    <row r="12" spans="4:5" ht="15">
      <c r="D12" s="1"/>
      <c r="E12" s="1"/>
    </row>
  </sheetData>
  <sheetProtection/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PageLayoutView="0" workbookViewId="0" topLeftCell="A52">
      <selection activeCell="B68" sqref="B68"/>
    </sheetView>
  </sheetViews>
  <sheetFormatPr defaultColWidth="8.88671875" defaultRowHeight="15"/>
  <cols>
    <col min="2" max="2" width="14.77734375" style="0" customWidth="1"/>
    <col min="3" max="3" width="10.77734375" style="0" customWidth="1"/>
    <col min="4" max="4" width="8.77734375" style="0" customWidth="1"/>
    <col min="5" max="6" width="14.77734375" style="0" customWidth="1"/>
    <col min="7" max="7" width="10.4453125" style="0" bestFit="1" customWidth="1"/>
    <col min="11" max="11" width="9.4453125" style="0" bestFit="1" customWidth="1"/>
    <col min="12" max="12" width="10.4453125" style="0" bestFit="1" customWidth="1"/>
    <col min="15" max="15" width="9.4453125" style="0" bestFit="1" customWidth="1"/>
    <col min="22" max="22" width="9.4453125" style="0" bestFit="1" customWidth="1"/>
    <col min="23" max="23" width="10.4453125" style="0" bestFit="1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1" t="s">
        <v>79</v>
      </c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15" ht="15">
      <c r="A6" s="2"/>
      <c r="B6" s="1" t="str">
        <f>+'Maint. Amt'!B6</f>
        <v>KENTUCKY AMERICAN WATER COMPANY </v>
      </c>
      <c r="C6" s="2"/>
      <c r="D6" s="2"/>
      <c r="E6" s="2"/>
      <c r="F6" s="2"/>
      <c r="G6" s="2"/>
      <c r="H6" s="2"/>
      <c r="K6" t="s">
        <v>130</v>
      </c>
      <c r="O6" t="s">
        <v>131</v>
      </c>
    </row>
    <row r="7" spans="1:8" ht="15">
      <c r="A7" s="2"/>
      <c r="B7" s="2"/>
      <c r="C7" s="2"/>
      <c r="D7" s="2"/>
      <c r="E7" s="2"/>
      <c r="F7" s="2"/>
      <c r="G7" s="2"/>
      <c r="H7" s="2"/>
    </row>
    <row r="8" spans="1:17" ht="15">
      <c r="A8" s="29"/>
      <c r="B8" s="1" t="str">
        <f>+'Maint. Amt'!B8</f>
        <v>TEST PERIOD ENDING AUGUST 31, 2017</v>
      </c>
      <c r="C8" s="2"/>
      <c r="D8" s="2"/>
      <c r="E8" s="2"/>
      <c r="F8" s="2"/>
      <c r="G8" s="2"/>
      <c r="H8" s="2"/>
      <c r="K8" t="s">
        <v>132</v>
      </c>
      <c r="L8" t="s">
        <v>133</v>
      </c>
      <c r="M8" t="s">
        <v>134</v>
      </c>
      <c r="O8" t="s">
        <v>135</v>
      </c>
      <c r="P8" t="s">
        <v>133</v>
      </c>
      <c r="Q8" t="s">
        <v>134</v>
      </c>
    </row>
    <row r="9" spans="1:8" ht="15">
      <c r="A9" s="29"/>
      <c r="B9" s="2"/>
      <c r="C9" s="2"/>
      <c r="D9" s="2"/>
      <c r="E9" s="2"/>
      <c r="F9" s="2"/>
      <c r="G9" s="2"/>
      <c r="H9" s="2"/>
    </row>
    <row r="10" spans="1:17" ht="15">
      <c r="A10" s="64"/>
      <c r="B10" s="1" t="s">
        <v>129</v>
      </c>
      <c r="C10" s="2"/>
      <c r="D10" s="2"/>
      <c r="E10" s="2"/>
      <c r="F10" s="2"/>
      <c r="G10" s="2"/>
      <c r="H10" s="2"/>
      <c r="J10">
        <v>2006</v>
      </c>
      <c r="K10">
        <v>6440529</v>
      </c>
      <c r="L10">
        <v>103858</v>
      </c>
      <c r="M10" s="156">
        <f>+K10/L10</f>
        <v>62.0128348321747</v>
      </c>
      <c r="O10">
        <v>4225322</v>
      </c>
      <c r="P10">
        <v>8487</v>
      </c>
      <c r="Q10" s="156">
        <f>+O10/P10</f>
        <v>497.85813597266406</v>
      </c>
    </row>
    <row r="11" spans="1:17" ht="15">
      <c r="A11" s="14"/>
      <c r="B11" s="2"/>
      <c r="C11" s="2"/>
      <c r="D11" s="2"/>
      <c r="E11" s="2"/>
      <c r="F11" s="2"/>
      <c r="G11" s="2"/>
      <c r="H11" s="2"/>
      <c r="J11">
        <f>1+J10</f>
        <v>2007</v>
      </c>
      <c r="K11">
        <v>6667854</v>
      </c>
      <c r="L11">
        <v>105572</v>
      </c>
      <c r="M11" s="156">
        <f aca="true" t="shared" si="0" ref="M11:M21">+K11/L11</f>
        <v>63.15930360322813</v>
      </c>
      <c r="O11">
        <v>4311743</v>
      </c>
      <c r="P11">
        <v>8623</v>
      </c>
      <c r="Q11" s="156">
        <f aca="true" t="shared" si="1" ref="Q11:Q21">+O11/P11</f>
        <v>500.02818044764</v>
      </c>
    </row>
    <row r="12" spans="1:17" ht="15">
      <c r="A12" s="14"/>
      <c r="B12" s="14"/>
      <c r="C12" s="14"/>
      <c r="D12" s="14"/>
      <c r="E12" s="14"/>
      <c r="F12" s="14"/>
      <c r="G12" s="67"/>
      <c r="H12" s="67"/>
      <c r="J12">
        <f aca="true" t="shared" si="2" ref="J12:J19">1+J11</f>
        <v>2008</v>
      </c>
      <c r="K12">
        <v>6469580</v>
      </c>
      <c r="L12">
        <v>106687</v>
      </c>
      <c r="M12" s="156">
        <f t="shared" si="0"/>
        <v>60.640752856486735</v>
      </c>
      <c r="O12">
        <v>4162069</v>
      </c>
      <c r="P12">
        <v>8715</v>
      </c>
      <c r="Q12" s="156">
        <f t="shared" si="1"/>
        <v>477.5753298909925</v>
      </c>
    </row>
    <row r="13" spans="5:17" ht="15">
      <c r="E13" s="31" t="s">
        <v>130</v>
      </c>
      <c r="F13" s="31" t="s">
        <v>131</v>
      </c>
      <c r="G13" s="76"/>
      <c r="H13" s="76"/>
      <c r="J13">
        <f t="shared" si="2"/>
        <v>2009</v>
      </c>
      <c r="K13">
        <v>5966504</v>
      </c>
      <c r="L13">
        <v>107343</v>
      </c>
      <c r="M13" s="156">
        <f t="shared" si="0"/>
        <v>55.583540612801954</v>
      </c>
      <c r="O13">
        <v>3803335</v>
      </c>
      <c r="P13">
        <v>8771</v>
      </c>
      <c r="Q13" s="156">
        <f t="shared" si="1"/>
        <v>433.6261543723635</v>
      </c>
    </row>
    <row r="14" spans="7:17" ht="15">
      <c r="G14" s="93"/>
      <c r="H14" s="14"/>
      <c r="J14">
        <f t="shared" si="2"/>
        <v>2010</v>
      </c>
      <c r="K14">
        <v>6225215</v>
      </c>
      <c r="L14">
        <v>108169</v>
      </c>
      <c r="M14" s="156">
        <f t="shared" si="0"/>
        <v>57.55082324880511</v>
      </c>
      <c r="O14">
        <v>4084497</v>
      </c>
      <c r="P14">
        <v>8767</v>
      </c>
      <c r="Q14" s="156">
        <f t="shared" si="1"/>
        <v>465.89449070377555</v>
      </c>
    </row>
    <row r="15" spans="1:17" ht="15">
      <c r="A15">
        <v>1</v>
      </c>
      <c r="B15" s="2" t="s">
        <v>189</v>
      </c>
      <c r="E15">
        <v>5757461</v>
      </c>
      <c r="F15">
        <v>3787544</v>
      </c>
      <c r="G15" s="19" t="s">
        <v>12</v>
      </c>
      <c r="H15" s="14"/>
      <c r="J15">
        <f t="shared" si="2"/>
        <v>2011</v>
      </c>
      <c r="K15">
        <v>5855415</v>
      </c>
      <c r="L15">
        <v>108971</v>
      </c>
      <c r="M15" s="156">
        <f t="shared" si="0"/>
        <v>53.7336997916877</v>
      </c>
      <c r="O15">
        <v>3748058</v>
      </c>
      <c r="P15">
        <v>8756</v>
      </c>
      <c r="Q15" s="156">
        <f t="shared" si="1"/>
        <v>428.0559616263134</v>
      </c>
    </row>
    <row r="16" spans="1:17" ht="15">
      <c r="A16">
        <v>2</v>
      </c>
      <c r="B16" s="2" t="s">
        <v>184</v>
      </c>
      <c r="E16" s="138">
        <v>116106</v>
      </c>
      <c r="F16" s="138">
        <v>8951</v>
      </c>
      <c r="G16" s="14" t="s">
        <v>12</v>
      </c>
      <c r="H16" s="14"/>
      <c r="J16">
        <f t="shared" si="2"/>
        <v>2012</v>
      </c>
      <c r="K16">
        <v>6095861</v>
      </c>
      <c r="L16">
        <v>109965</v>
      </c>
      <c r="M16" s="156">
        <f t="shared" si="0"/>
        <v>55.43455644977948</v>
      </c>
      <c r="O16">
        <v>3924929</v>
      </c>
      <c r="P16">
        <v>8715</v>
      </c>
      <c r="Q16" s="156">
        <f t="shared" si="1"/>
        <v>450.3647733792312</v>
      </c>
    </row>
    <row r="17" spans="1:17" ht="15">
      <c r="A17">
        <v>3</v>
      </c>
      <c r="B17" s="2" t="s">
        <v>185</v>
      </c>
      <c r="E17" s="156">
        <f>+E15/E16</f>
        <v>49.5879713365373</v>
      </c>
      <c r="F17" s="156">
        <f>+F15/F16</f>
        <v>423.14199530778683</v>
      </c>
      <c r="G17" s="14" t="s">
        <v>20</v>
      </c>
      <c r="H17" s="139"/>
      <c r="J17">
        <f t="shared" si="2"/>
        <v>2013</v>
      </c>
      <c r="K17">
        <v>5615124</v>
      </c>
      <c r="L17">
        <v>113125</v>
      </c>
      <c r="M17" s="156">
        <f t="shared" si="0"/>
        <v>49.63645524861879</v>
      </c>
      <c r="O17">
        <v>3559203</v>
      </c>
      <c r="P17">
        <v>8904</v>
      </c>
      <c r="Q17" s="156">
        <f t="shared" si="1"/>
        <v>399.730795148248</v>
      </c>
    </row>
    <row r="18" spans="7:17" ht="15">
      <c r="G18" s="139"/>
      <c r="H18" s="14"/>
      <c r="J18">
        <f t="shared" si="2"/>
        <v>2014</v>
      </c>
      <c r="K18">
        <v>5802958</v>
      </c>
      <c r="L18">
        <v>114363</v>
      </c>
      <c r="M18" s="156">
        <f t="shared" si="0"/>
        <v>50.74156851429221</v>
      </c>
      <c r="O18">
        <v>3696861</v>
      </c>
      <c r="P18">
        <v>8931</v>
      </c>
      <c r="Q18" s="156">
        <f t="shared" si="1"/>
        <v>413.93584145112527</v>
      </c>
    </row>
    <row r="19" spans="1:17" ht="15">
      <c r="A19">
        <v>4</v>
      </c>
      <c r="B19" s="2" t="s">
        <v>186</v>
      </c>
      <c r="E19" s="138">
        <v>117160</v>
      </c>
      <c r="F19" s="138">
        <v>9029</v>
      </c>
      <c r="G19" s="14" t="s">
        <v>12</v>
      </c>
      <c r="J19">
        <f t="shared" si="2"/>
        <v>2015</v>
      </c>
      <c r="K19">
        <v>5870951</v>
      </c>
      <c r="L19">
        <v>115913</v>
      </c>
      <c r="M19" s="156">
        <f t="shared" si="0"/>
        <v>50.649633777056934</v>
      </c>
      <c r="O19">
        <v>3891043</v>
      </c>
      <c r="P19">
        <v>8952</v>
      </c>
      <c r="Q19" s="156">
        <f t="shared" si="1"/>
        <v>434.6562779267203</v>
      </c>
    </row>
    <row r="20" spans="7:17" ht="15">
      <c r="G20" s="139"/>
      <c r="J20" s="2" t="s">
        <v>110</v>
      </c>
      <c r="K20">
        <v>5757461</v>
      </c>
      <c r="L20">
        <v>116106</v>
      </c>
      <c r="M20" s="156">
        <f>+E15/L20</f>
        <v>49.5879713365373</v>
      </c>
      <c r="O20">
        <v>3787544</v>
      </c>
      <c r="P20">
        <v>8951</v>
      </c>
      <c r="Q20" s="156">
        <f>+F15/P20</f>
        <v>423.14199530778683</v>
      </c>
    </row>
    <row r="21" spans="1:18" ht="15">
      <c r="A21">
        <v>5</v>
      </c>
      <c r="B21" s="2" t="s">
        <v>187</v>
      </c>
      <c r="E21">
        <f>+E17*E19</f>
        <v>5809726.72178871</v>
      </c>
      <c r="F21">
        <f>+F17*F19</f>
        <v>3820549.0756340073</v>
      </c>
      <c r="G21" s="14" t="s">
        <v>23</v>
      </c>
      <c r="J21" s="2" t="s">
        <v>138</v>
      </c>
      <c r="K21">
        <v>5575259</v>
      </c>
      <c r="L21">
        <v>117160</v>
      </c>
      <c r="M21" s="156">
        <f t="shared" si="0"/>
        <v>47.58671048139297</v>
      </c>
      <c r="N21" s="185">
        <f>+M21/M20-1</f>
        <v>-0.040357788415308016</v>
      </c>
      <c r="O21">
        <v>3487266</v>
      </c>
      <c r="P21">
        <v>9029</v>
      </c>
      <c r="Q21" s="156">
        <f t="shared" si="1"/>
        <v>386.22948277771627</v>
      </c>
      <c r="R21" s="185">
        <f>+Q21/Q20-1</f>
        <v>-0.08723433962923244</v>
      </c>
    </row>
    <row r="22" spans="7:8" ht="15">
      <c r="G22" s="139"/>
      <c r="H22" s="95"/>
    </row>
    <row r="23" spans="1:8" ht="15">
      <c r="A23">
        <v>6</v>
      </c>
      <c r="B23" s="2" t="s">
        <v>11</v>
      </c>
      <c r="E23" s="138">
        <v>5575259</v>
      </c>
      <c r="F23" s="138">
        <v>3487266</v>
      </c>
      <c r="G23" s="14" t="s">
        <v>12</v>
      </c>
      <c r="H23" s="98"/>
    </row>
    <row r="24" spans="7:11" ht="15">
      <c r="G24" s="139"/>
      <c r="H24" s="98"/>
      <c r="K24" s="2" t="s">
        <v>136</v>
      </c>
    </row>
    <row r="25" spans="1:11" ht="15">
      <c r="A25">
        <v>7</v>
      </c>
      <c r="B25" s="2" t="s">
        <v>22</v>
      </c>
      <c r="E25">
        <f>+E21-E23</f>
        <v>234467.72178870998</v>
      </c>
      <c r="F25">
        <f>+F21-F23</f>
        <v>333283.07563400734</v>
      </c>
      <c r="G25" s="139"/>
      <c r="H25" s="98"/>
      <c r="K25" s="2" t="s">
        <v>137</v>
      </c>
    </row>
    <row r="26" spans="7:8" ht="15">
      <c r="G26" s="139"/>
      <c r="H26" s="98"/>
    </row>
    <row r="27" spans="1:8" ht="15">
      <c r="A27">
        <v>8</v>
      </c>
      <c r="B27" s="2" t="s">
        <v>190</v>
      </c>
      <c r="E27" s="172">
        <v>5.3</v>
      </c>
      <c r="F27" s="172">
        <v>4.83</v>
      </c>
      <c r="G27" s="14" t="s">
        <v>32</v>
      </c>
      <c r="H27" s="98"/>
    </row>
    <row r="28" spans="7:15" ht="15">
      <c r="G28" s="139"/>
      <c r="H28" s="2"/>
      <c r="J28" s="2" t="s">
        <v>42</v>
      </c>
      <c r="K28">
        <f>+M20*L21</f>
        <v>5809726.72178871</v>
      </c>
      <c r="O28">
        <f>+Q20*P21</f>
        <v>3820549.0756340073</v>
      </c>
    </row>
    <row r="29" spans="1:8" ht="15">
      <c r="A29">
        <v>9</v>
      </c>
      <c r="B29" s="2" t="s">
        <v>191</v>
      </c>
      <c r="E29" s="140">
        <f>+E27*E25</f>
        <v>1242678.925480163</v>
      </c>
      <c r="F29" s="140">
        <f>+F27*F25</f>
        <v>1609757.2553122556</v>
      </c>
      <c r="G29" s="14"/>
      <c r="H29" s="98"/>
    </row>
    <row r="30" spans="7:15" ht="15">
      <c r="G30" s="14"/>
      <c r="H30" s="48"/>
      <c r="J30" s="2" t="s">
        <v>111</v>
      </c>
      <c r="K30">
        <f>+K28-K21</f>
        <v>234467.72178870998</v>
      </c>
      <c r="O30">
        <f>+O28-O21</f>
        <v>333283.07563400734</v>
      </c>
    </row>
    <row r="31" spans="1:15" ht="15">
      <c r="A31">
        <v>10</v>
      </c>
      <c r="B31" s="2" t="s">
        <v>188</v>
      </c>
      <c r="F31" s="140">
        <f>+E29+F29</f>
        <v>2852436.1807924183</v>
      </c>
      <c r="G31" s="14"/>
      <c r="H31" s="14"/>
      <c r="K31" s="157">
        <v>5.3004</v>
      </c>
      <c r="L31" s="157"/>
      <c r="M31" s="157"/>
      <c r="N31" s="157"/>
      <c r="O31" s="157">
        <v>4.828</v>
      </c>
    </row>
    <row r="32" spans="7:15" ht="15">
      <c r="G32" s="14"/>
      <c r="H32" s="54"/>
      <c r="K32">
        <f>+K30*K31</f>
        <v>1242772.7125688784</v>
      </c>
      <c r="O32">
        <f>+O30*O31</f>
        <v>1609090.6891609875</v>
      </c>
    </row>
    <row r="33" spans="1:7" ht="15">
      <c r="A33" s="20">
        <v>11</v>
      </c>
      <c r="B33" s="2" t="s">
        <v>269</v>
      </c>
      <c r="D33" s="157">
        <f>+(4011587+1768379)/11285483</f>
        <v>0.5121593821017674</v>
      </c>
      <c r="F33" s="186">
        <f>+(4011587+1768379)/11285483*(E25+F25)</f>
        <v>290778.8975958046</v>
      </c>
      <c r="G33" s="14" t="s">
        <v>102</v>
      </c>
    </row>
    <row r="34" spans="1:7" ht="15">
      <c r="A34" s="20"/>
      <c r="G34" s="139"/>
    </row>
    <row r="35" spans="1:14" ht="15">
      <c r="A35" s="20">
        <v>12</v>
      </c>
      <c r="B35" t="s">
        <v>181</v>
      </c>
      <c r="D35" s="144">
        <f>'Rev Conv'!E15</f>
        <v>0.007815</v>
      </c>
      <c r="F35">
        <f>+F31*D35</f>
        <v>22291.78875289275</v>
      </c>
      <c r="G35" s="14" t="s">
        <v>159</v>
      </c>
      <c r="J35" s="2"/>
      <c r="N35" s="2"/>
    </row>
    <row r="36" spans="1:14" ht="15">
      <c r="A36" s="38"/>
      <c r="D36" s="144"/>
      <c r="G36" s="139"/>
      <c r="J36" s="2"/>
      <c r="N36" s="2"/>
    </row>
    <row r="37" spans="1:14" ht="15">
      <c r="A37" s="20">
        <v>13</v>
      </c>
      <c r="B37" t="s">
        <v>182</v>
      </c>
      <c r="D37" s="144">
        <f>'Rev Conv'!E17</f>
        <v>0.001901</v>
      </c>
      <c r="F37" s="138">
        <f>+F31*D37</f>
        <v>5422.481179686387</v>
      </c>
      <c r="G37" s="139"/>
      <c r="J37" s="2"/>
      <c r="N37" s="2"/>
    </row>
    <row r="38" spans="1:7" ht="15">
      <c r="A38" s="58"/>
      <c r="G38" s="139"/>
    </row>
    <row r="39" spans="1:10" ht="15">
      <c r="A39" s="20">
        <v>14</v>
      </c>
      <c r="B39" t="s">
        <v>183</v>
      </c>
      <c r="F39" s="8">
        <f>+F31-F35-F37-F33</f>
        <v>2533943.013264035</v>
      </c>
      <c r="G39" s="139"/>
      <c r="J39" s="2"/>
    </row>
    <row r="40" spans="1:10" ht="15">
      <c r="A40" s="20"/>
      <c r="G40" s="139"/>
      <c r="J40" s="2"/>
    </row>
    <row r="41" spans="1:12" ht="15">
      <c r="A41" s="20">
        <v>15</v>
      </c>
      <c r="B41" s="7" t="s">
        <v>25</v>
      </c>
      <c r="C41" s="7"/>
      <c r="D41" s="33">
        <f>+'Tax Factor'!A72</f>
        <v>0.38899999999999996</v>
      </c>
      <c r="F41" s="108">
        <f>+D41*F39</f>
        <v>985703.8321597094</v>
      </c>
      <c r="G41" s="139"/>
      <c r="J41" s="2"/>
      <c r="L41" s="144"/>
    </row>
    <row r="42" spans="2:7" ht="15">
      <c r="B42" s="7"/>
      <c r="C42" s="7"/>
      <c r="D42" s="7"/>
      <c r="F42" s="7"/>
      <c r="G42" s="139"/>
    </row>
    <row r="43" spans="1:7" ht="15">
      <c r="A43" s="20">
        <v>16</v>
      </c>
      <c r="B43" s="7" t="s">
        <v>59</v>
      </c>
      <c r="C43" s="7"/>
      <c r="D43" s="7"/>
      <c r="F43" s="55">
        <f>+F39-F41</f>
        <v>1548239.1811043255</v>
      </c>
      <c r="G43" s="139"/>
    </row>
    <row r="44" ht="15">
      <c r="G44" s="139"/>
    </row>
    <row r="46" ht="15">
      <c r="B46" s="2" t="s">
        <v>35</v>
      </c>
    </row>
    <row r="47" ht="15">
      <c r="B47" s="2" t="s">
        <v>192</v>
      </c>
    </row>
    <row r="48" ht="15">
      <c r="B48" s="2" t="s">
        <v>193</v>
      </c>
    </row>
    <row r="49" ht="15">
      <c r="B49" s="2" t="s">
        <v>194</v>
      </c>
    </row>
    <row r="50" ht="15">
      <c r="B50" s="2" t="s">
        <v>195</v>
      </c>
    </row>
    <row r="51" ht="15">
      <c r="B51" s="2" t="s">
        <v>271</v>
      </c>
    </row>
    <row r="52" ht="15">
      <c r="B52" s="2" t="s">
        <v>270</v>
      </c>
    </row>
    <row r="60" spans="2:3" ht="15">
      <c r="B60">
        <v>1768379</v>
      </c>
      <c r="C60" t="s">
        <v>255</v>
      </c>
    </row>
    <row r="61" spans="2:3" ht="15">
      <c r="B61">
        <v>4011587</v>
      </c>
      <c r="C61" t="s">
        <v>254</v>
      </c>
    </row>
    <row r="62" ht="15">
      <c r="B62">
        <f>+B60+B61</f>
        <v>5779966</v>
      </c>
    </row>
    <row r="63" ht="15">
      <c r="B63">
        <v>11285483</v>
      </c>
    </row>
    <row r="65" ht="15">
      <c r="B65" s="156">
        <f>+B62/B63</f>
        <v>0.5121593821017674</v>
      </c>
    </row>
    <row r="67" ht="15">
      <c r="B67">
        <f>+E25+F25</f>
        <v>567750.7974227173</v>
      </c>
    </row>
    <row r="68" ht="15">
      <c r="B68">
        <f>+B65*B67</f>
        <v>290778.8975958046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5">
      <selection activeCell="G34" sqref="G34"/>
    </sheetView>
  </sheetViews>
  <sheetFormatPr defaultColWidth="8.88671875" defaultRowHeight="15"/>
  <cols>
    <col min="5" max="5" width="10.4453125" style="0" bestFit="1" customWidth="1"/>
    <col min="6" max="6" width="12.77734375" style="0" customWidth="1"/>
  </cols>
  <sheetData>
    <row r="1" spans="1:5" ht="15">
      <c r="A1" s="2"/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"/>
      <c r="E3" s="2" t="s">
        <v>80</v>
      </c>
    </row>
    <row r="4" spans="1:5" ht="15">
      <c r="A4" s="2"/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2"/>
      <c r="B6" s="1" t="str">
        <f>+'Maint. Amt'!B6</f>
        <v>KENTUCKY AMERICAN WATER COMPANY </v>
      </c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">
      <c r="A8" s="29"/>
      <c r="B8" s="1" t="str">
        <f>+'Maint. Amt'!B8</f>
        <v>TEST PERIOD ENDING AUGUST 31, 2017</v>
      </c>
      <c r="C8" s="2"/>
      <c r="D8" s="2"/>
      <c r="E8" s="2"/>
    </row>
    <row r="9" spans="1:5" ht="15">
      <c r="A9" s="29"/>
      <c r="B9" s="2"/>
      <c r="C9" s="2"/>
      <c r="D9" s="2"/>
      <c r="E9" s="2"/>
    </row>
    <row r="10" spans="1:5" ht="15">
      <c r="A10" s="64"/>
      <c r="B10" s="1" t="s">
        <v>249</v>
      </c>
      <c r="C10" s="2"/>
      <c r="D10" s="2"/>
      <c r="E10" s="2"/>
    </row>
    <row r="12" ht="15">
      <c r="F12" s="139"/>
    </row>
    <row r="13" spans="1:7" ht="15">
      <c r="A13" s="149">
        <v>1</v>
      </c>
      <c r="B13" s="2" t="s">
        <v>250</v>
      </c>
      <c r="F13" s="140">
        <v>2285688</v>
      </c>
      <c r="G13" s="14" t="s">
        <v>12</v>
      </c>
    </row>
    <row r="14" spans="1:7" ht="15">
      <c r="A14" s="149"/>
      <c r="G14" s="139"/>
    </row>
    <row r="15" spans="1:7" ht="15">
      <c r="A15" s="149">
        <v>2</v>
      </c>
      <c r="B15" s="2" t="s">
        <v>11</v>
      </c>
      <c r="F15" s="138">
        <v>2174648</v>
      </c>
      <c r="G15" s="14" t="s">
        <v>12</v>
      </c>
    </row>
    <row r="16" spans="1:7" ht="15">
      <c r="A16" s="149"/>
      <c r="G16" s="139"/>
    </row>
    <row r="17" spans="1:6" ht="15">
      <c r="A17" s="149">
        <v>3</v>
      </c>
      <c r="B17" s="2" t="s">
        <v>22</v>
      </c>
      <c r="F17" s="140">
        <f>+F13-F15</f>
        <v>111040</v>
      </c>
    </row>
    <row r="18" spans="1:7" ht="15">
      <c r="A18" s="149"/>
      <c r="G18" s="139"/>
    </row>
    <row r="19" spans="1:7" ht="15">
      <c r="A19" s="149">
        <v>4</v>
      </c>
      <c r="B19" t="s">
        <v>181</v>
      </c>
      <c r="D19" s="144">
        <f>Revenues!D35</f>
        <v>0.007815</v>
      </c>
      <c r="F19">
        <f>+F17*D19</f>
        <v>867.7776000000001</v>
      </c>
      <c r="G19" s="14" t="s">
        <v>20</v>
      </c>
    </row>
    <row r="20" spans="1:7" ht="15">
      <c r="A20" s="149"/>
      <c r="D20" s="144"/>
      <c r="G20" s="139"/>
    </row>
    <row r="21" spans="1:7" ht="15">
      <c r="A21" s="149">
        <v>5</v>
      </c>
      <c r="B21" t="s">
        <v>182</v>
      </c>
      <c r="D21" s="144">
        <f>Revenues!D37</f>
        <v>0.001901</v>
      </c>
      <c r="F21" s="138">
        <f>+F17*D21</f>
        <v>211.08704</v>
      </c>
      <c r="G21" s="14" t="s">
        <v>20</v>
      </c>
    </row>
    <row r="22" ht="15">
      <c r="A22" s="149"/>
    </row>
    <row r="23" spans="1:6" ht="15">
      <c r="A23" s="149">
        <v>6</v>
      </c>
      <c r="B23" s="2" t="s">
        <v>183</v>
      </c>
      <c r="F23" s="140">
        <f>+F17-F19-F21</f>
        <v>109961.13536</v>
      </c>
    </row>
    <row r="24" ht="15">
      <c r="A24" s="149"/>
    </row>
    <row r="25" spans="1:6" ht="15">
      <c r="A25" s="149">
        <v>7</v>
      </c>
      <c r="B25" s="2" t="s">
        <v>25</v>
      </c>
      <c r="D25" s="144">
        <f>'Sal Wages'!D15</f>
        <v>0.38899999999999996</v>
      </c>
      <c r="F25" s="138">
        <f>+D25*F23</f>
        <v>42774.88165503999</v>
      </c>
    </row>
    <row r="26" ht="15">
      <c r="A26" s="149"/>
    </row>
    <row r="27" spans="1:6" ht="17.25">
      <c r="A27" s="149">
        <v>8</v>
      </c>
      <c r="B27" s="2" t="s">
        <v>59</v>
      </c>
      <c r="F27" s="25">
        <f>+F23-F25</f>
        <v>67186.25370496</v>
      </c>
    </row>
    <row r="31" ht="15">
      <c r="B31" s="2" t="s">
        <v>35</v>
      </c>
    </row>
    <row r="32" ht="15">
      <c r="B32" s="2" t="s">
        <v>214</v>
      </c>
    </row>
    <row r="33" ht="15">
      <c r="B33" s="2" t="s">
        <v>272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7">
      <selection activeCell="B14" sqref="B14"/>
    </sheetView>
  </sheetViews>
  <sheetFormatPr defaultColWidth="8.88671875" defaultRowHeight="15"/>
  <cols>
    <col min="2" max="5" width="12.77734375" style="0" customWidth="1"/>
    <col min="6" max="6" width="8.77734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7"/>
      <c r="B2" s="7"/>
      <c r="C2" s="7"/>
      <c r="D2" s="7"/>
      <c r="E2" s="7"/>
      <c r="F2" s="7"/>
    </row>
    <row r="3" spans="1:6" ht="15">
      <c r="A3" s="2"/>
      <c r="B3" s="2"/>
      <c r="C3" s="2"/>
      <c r="D3" s="2"/>
      <c r="E3" s="21" t="s">
        <v>242</v>
      </c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1" t="str">
        <f>+'RR Summary'!B6</f>
        <v>KENTUCKY AMERICAN WATER COMPANY </v>
      </c>
      <c r="C6" s="1"/>
      <c r="D6" s="1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/>
      <c r="B8" s="1" t="str">
        <f>+'RR Summary'!B8</f>
        <v>TEST PERIOD ENDING AUGUST 31, 2017</v>
      </c>
      <c r="C8" s="1"/>
      <c r="D8" s="2"/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5">
      <c r="A10" s="2"/>
      <c r="B10" s="1" t="s">
        <v>104</v>
      </c>
      <c r="C10" s="1"/>
      <c r="D10" s="2"/>
      <c r="E10" s="21"/>
      <c r="F10" s="2"/>
    </row>
    <row r="11" spans="1:6" ht="15">
      <c r="A11" s="2"/>
      <c r="B11" s="2"/>
      <c r="C11" s="2"/>
      <c r="D11" s="2"/>
      <c r="E11" s="21"/>
      <c r="F11" s="2"/>
    </row>
    <row r="12" spans="1:6" ht="15">
      <c r="A12" s="68"/>
      <c r="B12" s="69"/>
      <c r="C12" s="69"/>
      <c r="D12" s="69"/>
      <c r="E12" s="70"/>
      <c r="F12" s="7"/>
    </row>
    <row r="13" spans="1:6" ht="15">
      <c r="A13" s="68">
        <v>1</v>
      </c>
      <c r="B13" s="7" t="s">
        <v>273</v>
      </c>
      <c r="C13" s="7"/>
      <c r="D13" s="7"/>
      <c r="E13" s="75">
        <v>519442</v>
      </c>
      <c r="F13" s="12" t="s">
        <v>12</v>
      </c>
    </row>
    <row r="14" spans="1:6" ht="15">
      <c r="A14" s="86"/>
      <c r="B14" s="2"/>
      <c r="C14" s="2"/>
      <c r="D14" s="2"/>
      <c r="E14" s="2"/>
      <c r="F14" s="10"/>
    </row>
    <row r="15" spans="1:5" ht="15">
      <c r="A15" s="68">
        <v>2</v>
      </c>
      <c r="B15" s="109" t="s">
        <v>57</v>
      </c>
      <c r="C15" s="103"/>
      <c r="D15" s="59">
        <f>+'Tax Factor'!A72</f>
        <v>0.38899999999999996</v>
      </c>
      <c r="E15" s="51">
        <f>+'Tax Factor'!A72*E13</f>
        <v>202062.93799999997</v>
      </c>
    </row>
    <row r="16" spans="1:5" ht="15">
      <c r="A16" s="86"/>
      <c r="B16" s="2"/>
      <c r="C16" s="103"/>
      <c r="D16" s="2"/>
      <c r="E16" s="42"/>
    </row>
    <row r="17" spans="1:5" ht="17.25">
      <c r="A17" s="68">
        <v>3</v>
      </c>
      <c r="B17" s="2" t="s">
        <v>59</v>
      </c>
      <c r="C17" s="2"/>
      <c r="D17" s="2"/>
      <c r="E17" s="26">
        <f>+E13-E15</f>
        <v>317379.06200000003</v>
      </c>
    </row>
    <row r="18" spans="1:5" ht="15">
      <c r="A18" s="68"/>
      <c r="B18" s="109"/>
      <c r="C18" s="2"/>
      <c r="D18" s="2"/>
      <c r="E18" s="7"/>
    </row>
    <row r="19" spans="1:6" ht="15">
      <c r="A19" s="68"/>
      <c r="B19" s="69"/>
      <c r="C19" s="69"/>
      <c r="D19" s="69"/>
      <c r="E19" s="91"/>
      <c r="F19" s="12"/>
    </row>
    <row r="20" spans="1:6" ht="15">
      <c r="A20" s="86"/>
      <c r="B20" s="69"/>
      <c r="C20" s="69"/>
      <c r="D20" s="69"/>
      <c r="E20" s="69"/>
      <c r="F20" s="42"/>
    </row>
    <row r="21" spans="1:6" ht="15">
      <c r="A21" s="68"/>
      <c r="B21" s="69" t="s">
        <v>35</v>
      </c>
      <c r="C21" s="69"/>
      <c r="D21" s="69"/>
      <c r="E21" s="102"/>
      <c r="F21" s="42"/>
    </row>
    <row r="22" spans="1:6" ht="15">
      <c r="A22" s="86"/>
      <c r="B22" s="69" t="s">
        <v>229</v>
      </c>
      <c r="C22" s="69"/>
      <c r="D22" s="69"/>
      <c r="E22" s="69"/>
      <c r="F22" s="42"/>
    </row>
    <row r="23" spans="1:6" ht="15">
      <c r="A23" s="68"/>
      <c r="B23" s="148"/>
      <c r="C23" s="148"/>
      <c r="D23" s="148"/>
      <c r="E23" s="148"/>
      <c r="F23" s="12"/>
    </row>
    <row r="24" spans="1:6" ht="15">
      <c r="A24" s="86"/>
      <c r="F24" s="7"/>
    </row>
    <row r="25" spans="1:6" ht="15">
      <c r="A25" s="34"/>
      <c r="F25" s="7"/>
    </row>
    <row r="26" spans="1:6" ht="15">
      <c r="A26" s="34"/>
      <c r="F26" s="7"/>
    </row>
    <row r="27" spans="1:6" ht="15">
      <c r="A27" s="20"/>
      <c r="F27" s="7"/>
    </row>
    <row r="28" spans="1:6" ht="15">
      <c r="A28" s="34"/>
      <c r="B28" s="148"/>
      <c r="C28" s="148"/>
      <c r="D28" s="148"/>
      <c r="E28" s="148"/>
      <c r="F28" s="7"/>
    </row>
    <row r="29" spans="1:6" ht="15">
      <c r="A29" s="34"/>
      <c r="B29" s="148"/>
      <c r="C29" s="148"/>
      <c r="D29" s="148"/>
      <c r="E29" s="148"/>
      <c r="F29" s="7"/>
    </row>
    <row r="30" spans="1:6" ht="15">
      <c r="A30" s="34"/>
      <c r="B30" s="148"/>
      <c r="C30" s="148"/>
      <c r="D30" s="148"/>
      <c r="E30" s="148"/>
      <c r="F30" s="7"/>
    </row>
    <row r="31" spans="1:6" ht="15">
      <c r="A31" s="2"/>
      <c r="B31" s="7"/>
      <c r="C31" s="2"/>
      <c r="D31" s="2"/>
      <c r="E31" s="7"/>
      <c r="F31" s="7"/>
    </row>
    <row r="32" spans="1:6" ht="15">
      <c r="A32" s="2"/>
      <c r="B32" s="2"/>
      <c r="C32" s="2"/>
      <c r="D32" s="2"/>
      <c r="E32" s="7"/>
      <c r="F32" s="7"/>
    </row>
    <row r="33" spans="1:6" ht="15">
      <c r="A33" s="2"/>
      <c r="B33" s="2"/>
      <c r="C33" s="2"/>
      <c r="D33" s="2"/>
      <c r="E33" s="7"/>
      <c r="F33" s="7"/>
    </row>
    <row r="34" spans="1:6" ht="15">
      <c r="A34" s="2"/>
      <c r="B34" s="7"/>
      <c r="C34" s="2"/>
      <c r="D34" s="2"/>
      <c r="E34" s="7"/>
      <c r="F34" s="7"/>
    </row>
    <row r="35" spans="1:6" ht="15">
      <c r="A35" s="2"/>
      <c r="B35" s="7"/>
      <c r="C35" s="2"/>
      <c r="D35" s="2"/>
      <c r="E35" s="7"/>
      <c r="F35" s="7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34"/>
      <c r="F37" s="34"/>
    </row>
    <row r="38" spans="1:6" ht="15">
      <c r="A38" s="2"/>
      <c r="B38" s="111"/>
      <c r="C38" s="2"/>
      <c r="D38" s="2"/>
      <c r="E38" s="34"/>
      <c r="F38" s="34"/>
    </row>
    <row r="39" spans="1:6" ht="15">
      <c r="A39" s="2"/>
      <c r="B39" s="2"/>
      <c r="C39" s="2"/>
      <c r="D39" s="2"/>
      <c r="E39" s="112"/>
      <c r="F39" s="112"/>
    </row>
    <row r="40" spans="1:6" ht="15">
      <c r="A40" s="7"/>
      <c r="B40" s="2"/>
      <c r="C40" s="2"/>
      <c r="D40" s="2"/>
      <c r="E40" s="2"/>
      <c r="F40" s="2"/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49">
      <selection activeCell="D44" sqref="D44"/>
    </sheetView>
  </sheetViews>
  <sheetFormatPr defaultColWidth="8.88671875" defaultRowHeight="15"/>
  <cols>
    <col min="4" max="5" width="14.77734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7"/>
      <c r="B2" s="7"/>
      <c r="C2" s="7"/>
      <c r="D2" s="7"/>
      <c r="E2" s="7"/>
      <c r="F2" s="7"/>
    </row>
    <row r="3" spans="1:6" ht="15">
      <c r="A3" s="2"/>
      <c r="B3" s="2"/>
      <c r="C3" s="2"/>
      <c r="D3" s="2"/>
      <c r="E3" s="21" t="s">
        <v>81</v>
      </c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1" t="str">
        <f>+'RR Summary'!B6</f>
        <v>KENTUCKY AMERICAN WATER COMPANY </v>
      </c>
      <c r="C6" s="1"/>
      <c r="D6" s="1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/>
      <c r="B8" s="1" t="str">
        <f>+'RR Summary'!B8</f>
        <v>TEST PERIOD ENDING AUGUST 31, 2017</v>
      </c>
      <c r="C8" s="1"/>
      <c r="D8" s="2"/>
      <c r="E8" s="2"/>
      <c r="F8" s="14"/>
    </row>
    <row r="9" spans="1:6" ht="15">
      <c r="A9" s="2"/>
      <c r="B9" s="2"/>
      <c r="C9" s="2"/>
      <c r="D9" s="2"/>
      <c r="E9" s="2"/>
      <c r="F9" s="14"/>
    </row>
    <row r="10" spans="1:6" ht="15">
      <c r="A10" s="2"/>
      <c r="B10" s="1" t="s">
        <v>144</v>
      </c>
      <c r="C10" s="1"/>
      <c r="D10" s="2"/>
      <c r="E10" s="21"/>
      <c r="F10" s="14"/>
    </row>
    <row r="11" spans="1:6" ht="15">
      <c r="A11" s="2"/>
      <c r="B11" s="2"/>
      <c r="C11" s="2"/>
      <c r="D11" s="2"/>
      <c r="E11" s="21"/>
      <c r="F11" s="14"/>
    </row>
    <row r="12" spans="1:6" ht="15">
      <c r="A12" s="68"/>
      <c r="B12" s="69"/>
      <c r="C12" s="69"/>
      <c r="D12" s="69"/>
      <c r="E12" s="70"/>
      <c r="F12" s="12"/>
    </row>
    <row r="13" spans="1:6" ht="15">
      <c r="A13" s="149">
        <v>1</v>
      </c>
      <c r="B13" s="2" t="s">
        <v>203</v>
      </c>
      <c r="E13">
        <f>+(23524.25+26089+27164.5)/3</f>
        <v>25592.583333333332</v>
      </c>
      <c r="F13" s="14" t="s">
        <v>12</v>
      </c>
    </row>
    <row r="14" spans="1:6" ht="15">
      <c r="A14" s="149"/>
      <c r="F14" s="139"/>
    </row>
    <row r="15" spans="1:6" ht="15">
      <c r="A15" s="149">
        <v>2</v>
      </c>
      <c r="B15" s="2" t="s">
        <v>204</v>
      </c>
      <c r="E15" s="138">
        <v>16947.44</v>
      </c>
      <c r="F15" s="14" t="s">
        <v>12</v>
      </c>
    </row>
    <row r="16" spans="1:6" ht="15">
      <c r="A16" s="149"/>
      <c r="F16" s="139"/>
    </row>
    <row r="17" spans="1:6" ht="15">
      <c r="A17" s="149">
        <v>3</v>
      </c>
      <c r="B17" s="2" t="s">
        <v>205</v>
      </c>
      <c r="E17">
        <f>+E15-E13</f>
        <v>-8645.143333333333</v>
      </c>
      <c r="F17" s="139"/>
    </row>
    <row r="18" spans="1:6" ht="15">
      <c r="A18" s="149"/>
      <c r="F18" s="139"/>
    </row>
    <row r="19" spans="1:6" ht="15">
      <c r="A19" s="68">
        <v>4</v>
      </c>
      <c r="B19" s="69" t="s">
        <v>145</v>
      </c>
      <c r="C19" s="69"/>
      <c r="D19" s="69"/>
      <c r="E19" s="174">
        <f>+D53/F53</f>
        <v>40.092426938817894</v>
      </c>
      <c r="F19" s="12" t="s">
        <v>20</v>
      </c>
    </row>
    <row r="20" spans="1:6" ht="15">
      <c r="A20" s="86"/>
      <c r="B20" s="69"/>
      <c r="C20" s="69"/>
      <c r="D20" s="69"/>
      <c r="E20" s="69"/>
      <c r="F20" s="12"/>
    </row>
    <row r="21" spans="1:6" ht="15">
      <c r="A21" s="68">
        <v>5</v>
      </c>
      <c r="B21" s="69" t="s">
        <v>206</v>
      </c>
      <c r="C21" s="69"/>
      <c r="D21" s="69"/>
      <c r="E21" s="102">
        <f>+E17*E19</f>
        <v>-346604.7774672753</v>
      </c>
      <c r="F21" s="12"/>
    </row>
    <row r="22" spans="1:6" ht="15">
      <c r="A22" s="86"/>
      <c r="C22" s="69"/>
      <c r="D22" s="69"/>
      <c r="E22" s="69"/>
      <c r="F22" s="12"/>
    </row>
    <row r="23" spans="1:6" ht="15">
      <c r="A23" s="68">
        <v>6</v>
      </c>
      <c r="B23" s="69" t="s">
        <v>207</v>
      </c>
      <c r="C23" s="69"/>
      <c r="D23" s="69"/>
      <c r="E23" s="175">
        <f>+E53/D53</f>
        <v>0.8644887735038207</v>
      </c>
      <c r="F23" s="12" t="s">
        <v>20</v>
      </c>
    </row>
    <row r="24" spans="1:6" ht="15">
      <c r="A24" s="86"/>
      <c r="B24" s="69"/>
      <c r="C24" s="69"/>
      <c r="D24" s="69"/>
      <c r="E24" s="69"/>
      <c r="F24" s="12"/>
    </row>
    <row r="25" spans="1:6" ht="15">
      <c r="A25" s="34">
        <v>7</v>
      </c>
      <c r="B25" s="7" t="s">
        <v>208</v>
      </c>
      <c r="C25" s="148"/>
      <c r="D25" s="148"/>
      <c r="E25" s="166">
        <f>+E21*E23</f>
        <v>-299635.9389632495</v>
      </c>
      <c r="F25" s="12"/>
    </row>
    <row r="26" spans="1:7" ht="15">
      <c r="A26" s="149"/>
      <c r="B26" s="68"/>
      <c r="C26" s="7"/>
      <c r="D26" s="7"/>
      <c r="E26" s="7"/>
      <c r="F26" s="45"/>
      <c r="G26" s="12"/>
    </row>
    <row r="27" spans="1:7" ht="15">
      <c r="A27" s="149">
        <v>8</v>
      </c>
      <c r="B27" s="160" t="s">
        <v>25</v>
      </c>
      <c r="C27" s="2"/>
      <c r="D27" s="59">
        <f>'KAWC Inc'!D20</f>
        <v>0.38899999999999996</v>
      </c>
      <c r="E27" s="125">
        <f>+D27*E25</f>
        <v>-116558.38025670404</v>
      </c>
      <c r="F27" s="14"/>
      <c r="G27" s="10"/>
    </row>
    <row r="28" spans="1:7" ht="15">
      <c r="A28" s="149"/>
      <c r="B28" s="68"/>
      <c r="C28" s="109"/>
      <c r="D28" s="103"/>
      <c r="E28" s="59"/>
      <c r="F28" s="12"/>
      <c r="G28" s="12"/>
    </row>
    <row r="29" spans="1:7" ht="17.25">
      <c r="A29" s="149">
        <v>9</v>
      </c>
      <c r="B29" s="160" t="s">
        <v>202</v>
      </c>
      <c r="C29" s="2"/>
      <c r="D29" s="103"/>
      <c r="E29" s="25">
        <f>+E25-E27</f>
        <v>-183077.55870654545</v>
      </c>
      <c r="F29" s="12"/>
      <c r="G29" s="42"/>
    </row>
    <row r="30" spans="1:7" ht="17.25">
      <c r="A30" s="149"/>
      <c r="B30" s="68"/>
      <c r="C30" s="2"/>
      <c r="D30" s="2"/>
      <c r="E30" s="2"/>
      <c r="F30" s="173"/>
      <c r="G30" s="42"/>
    </row>
    <row r="31" spans="1:7" ht="15">
      <c r="A31" s="149"/>
      <c r="B31" s="68"/>
      <c r="C31" s="109"/>
      <c r="D31" s="2"/>
      <c r="E31" s="2"/>
      <c r="F31" s="7"/>
      <c r="G31" s="42"/>
    </row>
    <row r="32" ht="15">
      <c r="A32" s="149"/>
    </row>
    <row r="33" spans="1:2" ht="15">
      <c r="A33" s="149"/>
      <c r="B33" s="2" t="s">
        <v>35</v>
      </c>
    </row>
    <row r="34" spans="1:2" ht="15">
      <c r="A34" s="149"/>
      <c r="B34" s="69" t="s">
        <v>151</v>
      </c>
    </row>
    <row r="35" ht="15">
      <c r="B35" s="7" t="s">
        <v>295</v>
      </c>
    </row>
    <row r="47" ht="15">
      <c r="B47" t="s">
        <v>307</v>
      </c>
    </row>
    <row r="49" spans="4:6" ht="15">
      <c r="D49" s="2" t="s">
        <v>148</v>
      </c>
      <c r="E49" s="2" t="s">
        <v>149</v>
      </c>
      <c r="F49" s="2" t="s">
        <v>150</v>
      </c>
    </row>
    <row r="50" spans="2:6" ht="15">
      <c r="B50" s="2" t="s">
        <v>146</v>
      </c>
      <c r="D50">
        <v>168307</v>
      </c>
      <c r="E50">
        <v>133126</v>
      </c>
      <c r="F50">
        <v>4169.34</v>
      </c>
    </row>
    <row r="51" spans="2:6" ht="15">
      <c r="B51" s="2" t="s">
        <v>147</v>
      </c>
      <c r="D51">
        <v>511157</v>
      </c>
      <c r="E51">
        <v>454263</v>
      </c>
      <c r="F51">
        <v>12778.1</v>
      </c>
    </row>
    <row r="53" spans="2:6" ht="15">
      <c r="B53" s="2" t="s">
        <v>109</v>
      </c>
      <c r="D53">
        <f>+D50+D51</f>
        <v>679464</v>
      </c>
      <c r="E53">
        <f>+E50+E51</f>
        <v>587389</v>
      </c>
      <c r="F53">
        <f>+F50+F51</f>
        <v>16947.440000000002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25">
      <selection activeCell="B28" sqref="B28"/>
    </sheetView>
  </sheetViews>
  <sheetFormatPr defaultColWidth="8.88671875" defaultRowHeight="15"/>
  <cols>
    <col min="3" max="5" width="12.77734375" style="0" customWidth="1"/>
    <col min="6" max="7" width="10.77734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1" t="s">
        <v>100</v>
      </c>
      <c r="F3" s="2"/>
    </row>
    <row r="4" spans="1:6" ht="15">
      <c r="A4" s="2"/>
      <c r="B4" s="2"/>
      <c r="C4" s="2"/>
      <c r="D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1"/>
      <c r="B6" s="1" t="str">
        <f>Revenues!B6</f>
        <v>KENTUCKY AMERICAN WATER COMPANY </v>
      </c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1"/>
      <c r="B8" s="1" t="str">
        <f>Revenues!B8</f>
        <v>TEST PERIOD ENDING AUGUST 31, 2017</v>
      </c>
      <c r="C8" s="2"/>
      <c r="D8" s="2"/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5">
      <c r="A10" s="1"/>
      <c r="B10" s="1" t="s">
        <v>196</v>
      </c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58"/>
      <c r="B12" s="2"/>
      <c r="C12" s="2"/>
      <c r="D12" s="2"/>
      <c r="E12" s="2"/>
      <c r="F12" s="14"/>
    </row>
    <row r="13" spans="1:6" ht="15">
      <c r="A13" s="52"/>
      <c r="B13" s="10"/>
      <c r="C13" s="2"/>
      <c r="D13" s="2"/>
      <c r="E13" s="2"/>
      <c r="F13" s="14"/>
    </row>
    <row r="14" spans="1:6" ht="15">
      <c r="A14" s="20">
        <v>1</v>
      </c>
      <c r="B14" s="75" t="s">
        <v>197</v>
      </c>
      <c r="C14" s="2"/>
      <c r="D14" s="2"/>
      <c r="E14" s="8">
        <f>219311+84559</f>
        <v>303870</v>
      </c>
      <c r="F14" s="14" t="s">
        <v>12</v>
      </c>
    </row>
    <row r="15" spans="1:6" ht="15">
      <c r="A15" s="20"/>
      <c r="B15" s="75"/>
      <c r="C15" s="2"/>
      <c r="D15" s="2"/>
      <c r="E15" s="8"/>
      <c r="F15" s="14"/>
    </row>
    <row r="16" spans="1:6" ht="15">
      <c r="A16" s="20">
        <v>2</v>
      </c>
      <c r="B16" s="7" t="s">
        <v>198</v>
      </c>
      <c r="C16" s="2"/>
      <c r="D16" s="2"/>
      <c r="E16" s="125">
        <v>14535</v>
      </c>
      <c r="F16" s="14" t="s">
        <v>12</v>
      </c>
    </row>
    <row r="17" spans="1:6" ht="15">
      <c r="A17" s="38"/>
      <c r="B17" s="7"/>
      <c r="C17" s="2"/>
      <c r="D17" s="2"/>
      <c r="E17" s="2"/>
      <c r="F17" s="14"/>
    </row>
    <row r="18" spans="1:6" ht="15">
      <c r="A18" s="38">
        <v>3</v>
      </c>
      <c r="B18" s="75" t="s">
        <v>199</v>
      </c>
      <c r="C18" s="2"/>
      <c r="D18" s="2"/>
      <c r="E18" s="8">
        <f>SUM(E14:E16)</f>
        <v>318405</v>
      </c>
      <c r="F18" s="14"/>
    </row>
    <row r="19" spans="1:6" ht="15">
      <c r="A19" s="38"/>
      <c r="B19" s="23"/>
      <c r="C19" s="2"/>
      <c r="D19" s="2"/>
      <c r="E19" s="2"/>
      <c r="F19" s="14"/>
    </row>
    <row r="20" spans="1:6" ht="15">
      <c r="A20" s="38">
        <v>4</v>
      </c>
      <c r="B20" s="2" t="s">
        <v>25</v>
      </c>
      <c r="C20" s="2"/>
      <c r="D20" s="59">
        <f>+'Tax Factor'!A72</f>
        <v>0.38899999999999996</v>
      </c>
      <c r="E20" s="127">
        <f>+'Tax Factor'!A72*E18</f>
        <v>123859.54499999998</v>
      </c>
      <c r="F20" s="14"/>
    </row>
    <row r="21" spans="1:6" ht="15">
      <c r="A21" s="38"/>
      <c r="B21" s="2"/>
      <c r="C21" s="2"/>
      <c r="D21" s="2"/>
      <c r="E21" s="2"/>
      <c r="F21" s="14"/>
    </row>
    <row r="22" spans="1:6" ht="17.25">
      <c r="A22" s="38">
        <v>5</v>
      </c>
      <c r="B22" s="2" t="s">
        <v>59</v>
      </c>
      <c r="C22" s="2"/>
      <c r="D22" s="2"/>
      <c r="E22" s="25">
        <f>+E18-E20</f>
        <v>194545.45500000002</v>
      </c>
      <c r="F22" s="14"/>
    </row>
    <row r="23" spans="1:6" ht="15">
      <c r="A23" s="38"/>
      <c r="B23" s="7"/>
      <c r="C23" s="2"/>
      <c r="D23" s="2"/>
      <c r="E23" s="2"/>
      <c r="F23" s="14"/>
    </row>
    <row r="24" spans="1:7" ht="15">
      <c r="A24" s="20"/>
      <c r="C24" s="7"/>
      <c r="D24" s="7"/>
      <c r="E24" s="33"/>
      <c r="F24" s="12"/>
      <c r="G24" s="148"/>
    </row>
    <row r="25" spans="1:7" ht="15">
      <c r="A25" s="20"/>
      <c r="C25" s="7"/>
      <c r="D25" s="7"/>
      <c r="E25" s="7"/>
      <c r="F25" s="7"/>
      <c r="G25" s="148"/>
    </row>
    <row r="26" spans="1:7" ht="15">
      <c r="A26" s="20"/>
      <c r="B26" s="7"/>
      <c r="C26" s="7"/>
      <c r="D26" s="7"/>
      <c r="E26" s="75"/>
      <c r="F26" s="7"/>
      <c r="G26" s="148"/>
    </row>
    <row r="27" spans="1:7" ht="15">
      <c r="A27" s="20"/>
      <c r="B27" s="7" t="s">
        <v>35</v>
      </c>
      <c r="C27" s="7"/>
      <c r="D27" s="7"/>
      <c r="E27" s="7"/>
      <c r="F27" s="7"/>
      <c r="G27" s="148"/>
    </row>
    <row r="28" spans="1:7" ht="15">
      <c r="A28" s="20"/>
      <c r="B28" s="7" t="s">
        <v>295</v>
      </c>
      <c r="C28" s="7"/>
      <c r="D28" s="7"/>
      <c r="E28" s="7"/>
      <c r="F28" s="12"/>
      <c r="G28" s="148"/>
    </row>
    <row r="29" spans="1:7" ht="15">
      <c r="A29" s="20"/>
      <c r="B29" s="7"/>
      <c r="C29" s="7"/>
      <c r="D29" s="7"/>
      <c r="E29" s="7"/>
      <c r="F29" s="7"/>
      <c r="G29" s="148"/>
    </row>
    <row r="30" spans="1:7" ht="15">
      <c r="A30" s="20"/>
      <c r="B30" s="7"/>
      <c r="C30" s="7"/>
      <c r="D30" s="7"/>
      <c r="E30" s="7"/>
      <c r="F30" s="7"/>
      <c r="G30" s="148"/>
    </row>
    <row r="31" spans="1:7" ht="15">
      <c r="A31" s="20"/>
      <c r="B31" s="7"/>
      <c r="C31" s="7"/>
      <c r="D31" s="7"/>
      <c r="E31" s="7"/>
      <c r="F31" s="7"/>
      <c r="G31" s="148"/>
    </row>
    <row r="32" spans="1:7" ht="15">
      <c r="A32" s="20"/>
      <c r="B32" s="75"/>
      <c r="C32" s="7"/>
      <c r="D32" s="7"/>
      <c r="E32" s="33"/>
      <c r="F32" s="12"/>
      <c r="G32" s="148"/>
    </row>
    <row r="33" spans="1:7" ht="15">
      <c r="A33" s="20"/>
      <c r="B33" s="7"/>
      <c r="C33" s="7"/>
      <c r="D33" s="7"/>
      <c r="E33" s="7"/>
      <c r="F33" s="12"/>
      <c r="G33" s="148"/>
    </row>
    <row r="34" spans="1:7" ht="15">
      <c r="A34" s="20"/>
      <c r="B34" s="7"/>
      <c r="C34" s="7"/>
      <c r="D34" s="7"/>
      <c r="E34" s="75"/>
      <c r="F34" s="12"/>
      <c r="G34" s="148"/>
    </row>
    <row r="35" spans="1:7" ht="15">
      <c r="A35" s="20"/>
      <c r="B35" s="7"/>
      <c r="C35" s="7"/>
      <c r="D35" s="7"/>
      <c r="E35" s="7"/>
      <c r="F35" s="12"/>
      <c r="G35" s="148"/>
    </row>
    <row r="36" spans="1:7" ht="15">
      <c r="A36" s="20"/>
      <c r="B36" s="148"/>
      <c r="C36" s="148"/>
      <c r="D36" s="148"/>
      <c r="E36" s="148"/>
      <c r="F36" s="12"/>
      <c r="G36" s="148"/>
    </row>
    <row r="37" spans="1:7" ht="15">
      <c r="A37" s="20"/>
      <c r="B37" s="148"/>
      <c r="C37" s="148"/>
      <c r="D37" s="148"/>
      <c r="E37" s="148"/>
      <c r="F37" s="12"/>
      <c r="G37" s="148"/>
    </row>
    <row r="38" spans="1:7" ht="15">
      <c r="A38" s="20"/>
      <c r="B38" s="148"/>
      <c r="C38" s="148"/>
      <c r="D38" s="148"/>
      <c r="E38" s="148"/>
      <c r="F38" s="12"/>
      <c r="G38" s="148"/>
    </row>
    <row r="39" spans="1:7" ht="15">
      <c r="A39" s="42"/>
      <c r="B39" s="7"/>
      <c r="C39" s="7"/>
      <c r="D39" s="7"/>
      <c r="E39" s="7"/>
      <c r="F39" s="12"/>
      <c r="G39" s="148"/>
    </row>
    <row r="40" spans="1:7" ht="15">
      <c r="A40" s="42"/>
      <c r="B40" s="7"/>
      <c r="C40" s="7"/>
      <c r="D40" s="7"/>
      <c r="E40" s="7"/>
      <c r="F40" s="12"/>
      <c r="G40" s="148"/>
    </row>
    <row r="41" spans="1:7" ht="15">
      <c r="A41" s="42"/>
      <c r="B41" s="7"/>
      <c r="C41" s="7"/>
      <c r="D41" s="7"/>
      <c r="E41" s="7"/>
      <c r="F41" s="12"/>
      <c r="G41" s="148"/>
    </row>
    <row r="42" spans="1:7" ht="15">
      <c r="A42" s="7"/>
      <c r="B42" s="7"/>
      <c r="C42" s="7"/>
      <c r="D42" s="7"/>
      <c r="E42" s="75"/>
      <c r="F42" s="12"/>
      <c r="G42" s="148"/>
    </row>
    <row r="43" spans="1:7" ht="15">
      <c r="A43" s="7"/>
      <c r="B43" s="7"/>
      <c r="C43" s="7"/>
      <c r="D43" s="7"/>
      <c r="E43" s="7"/>
      <c r="F43" s="12"/>
      <c r="G43" s="148"/>
    </row>
    <row r="44" spans="1:7" ht="15">
      <c r="A44" s="7"/>
      <c r="B44" s="7"/>
      <c r="C44" s="7"/>
      <c r="D44" s="7"/>
      <c r="E44" s="7"/>
      <c r="F44" s="12"/>
      <c r="G44" s="148"/>
    </row>
    <row r="45" spans="1:7" ht="15">
      <c r="A45" s="7"/>
      <c r="B45" s="7"/>
      <c r="C45" s="7"/>
      <c r="D45" s="7"/>
      <c r="E45" s="7"/>
      <c r="F45" s="7"/>
      <c r="G45" s="148"/>
    </row>
    <row r="46" spans="1:7" ht="15">
      <c r="A46" s="7"/>
      <c r="B46" s="7"/>
      <c r="C46" s="7"/>
      <c r="D46" s="7"/>
      <c r="E46" s="7"/>
      <c r="F46" s="7"/>
      <c r="G46" s="148"/>
    </row>
    <row r="47" spans="1:7" ht="15">
      <c r="A47" s="148"/>
      <c r="B47" s="148"/>
      <c r="C47" s="148"/>
      <c r="D47" s="148"/>
      <c r="E47" s="148"/>
      <c r="F47" s="148"/>
      <c r="G47" s="148"/>
    </row>
    <row r="48" spans="1:7" ht="15">
      <c r="A48" s="148"/>
      <c r="B48" s="148"/>
      <c r="C48" s="148"/>
      <c r="D48" s="148"/>
      <c r="E48" s="148"/>
      <c r="F48" s="148"/>
      <c r="G48" s="148"/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5">
      <selection activeCell="E4" sqref="E4"/>
    </sheetView>
  </sheetViews>
  <sheetFormatPr defaultColWidth="8.88671875" defaultRowHeight="15"/>
  <cols>
    <col min="2" max="5" width="12.77734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62"/>
      <c r="B3" s="62"/>
      <c r="C3" s="62"/>
      <c r="D3" s="62"/>
      <c r="E3" s="63" t="s">
        <v>209</v>
      </c>
      <c r="F3" s="2"/>
    </row>
    <row r="4" spans="1:6" ht="15">
      <c r="A4" s="62"/>
      <c r="B4" s="62"/>
      <c r="C4" s="62"/>
      <c r="D4" s="62"/>
      <c r="E4" s="62"/>
      <c r="F4" s="62"/>
    </row>
    <row r="5" spans="1:6" ht="15">
      <c r="A5" s="62"/>
      <c r="B5" s="62"/>
      <c r="C5" s="62"/>
      <c r="D5" s="62"/>
      <c r="E5" s="62"/>
      <c r="F5" s="62"/>
    </row>
    <row r="6" spans="1:6" ht="15">
      <c r="A6" s="62"/>
      <c r="B6" s="56" t="str">
        <f>+'KAWC Inc'!B6</f>
        <v>KENTUCKY AMERICAN WATER COMPANY </v>
      </c>
      <c r="C6" s="62"/>
      <c r="D6" s="56"/>
      <c r="E6" s="56"/>
      <c r="F6" s="56"/>
    </row>
    <row r="7" spans="1:6" ht="15">
      <c r="A7" s="62"/>
      <c r="B7" s="62"/>
      <c r="C7" s="62"/>
      <c r="D7" s="62"/>
      <c r="E7" s="62"/>
      <c r="F7" s="62"/>
    </row>
    <row r="8" spans="1:6" ht="15">
      <c r="A8" s="62"/>
      <c r="B8" s="56" t="str">
        <f>+'KAWC Inc'!B8</f>
        <v>TEST PERIOD ENDING AUGUST 31, 2017</v>
      </c>
      <c r="C8" s="62"/>
      <c r="D8" s="56"/>
      <c r="E8" s="56"/>
      <c r="F8" s="56"/>
    </row>
    <row r="9" spans="1:6" ht="15">
      <c r="A9" s="62"/>
      <c r="B9" s="62"/>
      <c r="C9" s="62"/>
      <c r="D9" s="62"/>
      <c r="E9" s="62"/>
      <c r="F9" s="62"/>
    </row>
    <row r="10" spans="1:6" ht="15">
      <c r="A10" s="62"/>
      <c r="B10" s="1" t="s">
        <v>201</v>
      </c>
      <c r="C10" s="62"/>
      <c r="D10" s="56"/>
      <c r="E10" s="56"/>
      <c r="F10" s="56"/>
    </row>
    <row r="11" spans="1:6" ht="15">
      <c r="A11" s="62"/>
      <c r="B11" s="62"/>
      <c r="C11" s="62"/>
      <c r="D11" s="62"/>
      <c r="E11" s="62"/>
      <c r="F11" s="62"/>
    </row>
    <row r="12" spans="1:6" ht="15">
      <c r="A12" s="62"/>
      <c r="B12" s="62"/>
      <c r="C12" s="62"/>
      <c r="D12" s="62"/>
      <c r="E12" s="62"/>
      <c r="F12" s="62"/>
    </row>
    <row r="13" spans="1:6" ht="15">
      <c r="A13" s="69"/>
      <c r="B13" s="69"/>
      <c r="C13" s="69"/>
      <c r="D13" s="69"/>
      <c r="E13" s="57"/>
      <c r="F13" s="57"/>
    </row>
    <row r="14" spans="1:6" ht="15">
      <c r="A14" s="70"/>
      <c r="B14" s="69"/>
      <c r="C14" s="69"/>
      <c r="D14" s="69"/>
      <c r="E14" s="69"/>
      <c r="F14" s="88"/>
    </row>
    <row r="15" spans="1:6" ht="15">
      <c r="A15" s="38">
        <v>1</v>
      </c>
      <c r="B15" s="41" t="s">
        <v>197</v>
      </c>
      <c r="C15" s="14"/>
      <c r="D15" s="14"/>
      <c r="E15" s="90">
        <v>537596</v>
      </c>
      <c r="F15" s="93" t="s">
        <v>12</v>
      </c>
    </row>
    <row r="16" spans="1:6" ht="15">
      <c r="A16" s="38"/>
      <c r="B16" s="41"/>
      <c r="C16" s="14"/>
      <c r="D16" s="14"/>
      <c r="E16" s="21"/>
      <c r="F16" s="14"/>
    </row>
    <row r="17" spans="1:6" ht="15">
      <c r="A17" s="38">
        <v>2</v>
      </c>
      <c r="B17" s="41" t="s">
        <v>200</v>
      </c>
      <c r="C17" s="14"/>
      <c r="D17" s="14"/>
      <c r="E17" s="49">
        <v>243452</v>
      </c>
      <c r="F17" s="14" t="s">
        <v>12</v>
      </c>
    </row>
    <row r="18" spans="1:6" ht="15">
      <c r="A18" s="38"/>
      <c r="B18" s="41"/>
      <c r="C18" s="14"/>
      <c r="D18" s="14"/>
      <c r="E18" s="21"/>
      <c r="F18" s="14"/>
    </row>
    <row r="19" spans="1:6" ht="15">
      <c r="A19" s="38">
        <v>3</v>
      </c>
      <c r="B19" s="41" t="s">
        <v>199</v>
      </c>
      <c r="C19" s="14"/>
      <c r="D19" s="14"/>
      <c r="E19" s="90">
        <f>+E15+E17</f>
        <v>781048</v>
      </c>
      <c r="F19" s="99"/>
    </row>
    <row r="20" spans="1:6" ht="15">
      <c r="A20" s="38"/>
      <c r="B20" s="41"/>
      <c r="C20" s="14"/>
      <c r="D20" s="14"/>
      <c r="E20" s="21"/>
      <c r="F20" s="14"/>
    </row>
    <row r="21" spans="1:6" ht="15">
      <c r="A21" s="38">
        <v>4</v>
      </c>
      <c r="B21" s="41" t="s">
        <v>25</v>
      </c>
      <c r="C21" s="14"/>
      <c r="D21" s="95">
        <f>+'Tax Factor'!A72</f>
        <v>0.38899999999999996</v>
      </c>
      <c r="E21" s="51">
        <f>+D21*E19</f>
        <v>303827.67199999996</v>
      </c>
      <c r="F21" s="93"/>
    </row>
    <row r="22" spans="1:6" ht="15">
      <c r="A22" s="38"/>
      <c r="B22" s="41"/>
      <c r="C22" s="14"/>
      <c r="D22" s="14"/>
      <c r="E22" s="21"/>
      <c r="F22" s="14"/>
    </row>
    <row r="23" spans="1:6" ht="17.25">
      <c r="A23" s="38">
        <v>5</v>
      </c>
      <c r="B23" s="41" t="s">
        <v>59</v>
      </c>
      <c r="C23" s="14"/>
      <c r="D23" s="14"/>
      <c r="E23" s="53">
        <f>+E19-E21</f>
        <v>477220.32800000004</v>
      </c>
      <c r="F23" s="96"/>
    </row>
    <row r="24" spans="1:6" ht="15">
      <c r="A24" s="38"/>
      <c r="B24" s="2"/>
      <c r="C24" s="2"/>
      <c r="D24" s="2"/>
      <c r="E24" s="2"/>
      <c r="F24" s="14"/>
    </row>
    <row r="25" spans="1:6" ht="15">
      <c r="A25" s="38"/>
      <c r="B25" s="2"/>
      <c r="C25" s="2"/>
      <c r="D25" s="2"/>
      <c r="E25" s="2"/>
      <c r="F25" s="93"/>
    </row>
    <row r="26" spans="1:6" ht="15">
      <c r="A26" s="38"/>
      <c r="B26" s="2"/>
      <c r="C26" s="2"/>
      <c r="D26" s="2"/>
      <c r="E26" s="2"/>
      <c r="F26" s="14"/>
    </row>
    <row r="27" spans="1:6" ht="15">
      <c r="A27" s="38"/>
      <c r="B27" s="2"/>
      <c r="C27" s="2"/>
      <c r="D27" s="2"/>
      <c r="E27" s="2"/>
      <c r="F27" s="12"/>
    </row>
    <row r="28" spans="1:6" ht="15">
      <c r="A28" s="2"/>
      <c r="B28" s="2" t="s">
        <v>35</v>
      </c>
      <c r="C28" s="2"/>
      <c r="D28" s="2"/>
      <c r="E28" s="2"/>
      <c r="F28" s="2"/>
    </row>
    <row r="29" spans="1:6" ht="15">
      <c r="A29" s="2"/>
      <c r="B29" s="2" t="s">
        <v>143</v>
      </c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E15" sqref="E15"/>
    </sheetView>
  </sheetViews>
  <sheetFormatPr defaultColWidth="8.88671875" defaultRowHeight="15"/>
  <cols>
    <col min="2" max="4" width="12.77734375" style="0" customWidth="1"/>
    <col min="5" max="5" width="10.4453125" style="0" bestFit="1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7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1" t="s">
        <v>82</v>
      </c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1" t="str">
        <f>+'RR Summary'!B6</f>
        <v>KENTUCKY AMERICAN WATER COMPANY </v>
      </c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/>
      <c r="B8" s="1" t="str">
        <f>+'RR Summary'!B8</f>
        <v>TEST PERIOD ENDING AUGUST 31, 2017</v>
      </c>
      <c r="C8" s="2"/>
      <c r="D8" s="2"/>
      <c r="E8" s="2"/>
      <c r="F8" s="2"/>
    </row>
    <row r="9" spans="1:6" ht="15">
      <c r="A9" s="2"/>
      <c r="B9" s="2"/>
      <c r="C9" s="2"/>
      <c r="D9" s="2"/>
      <c r="E9" s="21"/>
      <c r="F9" s="2"/>
    </row>
    <row r="10" spans="1:6" ht="15">
      <c r="A10" s="2"/>
      <c r="B10" s="1" t="s">
        <v>105</v>
      </c>
      <c r="C10" s="2"/>
      <c r="D10" s="2"/>
      <c r="E10" s="21"/>
      <c r="F10" s="14"/>
    </row>
    <row r="11" spans="1:6" ht="15">
      <c r="A11" s="38"/>
      <c r="B11" s="2"/>
      <c r="C11" s="2"/>
      <c r="D11" s="2"/>
      <c r="E11" s="21"/>
      <c r="F11" s="14"/>
    </row>
    <row r="12" spans="1:6" ht="15">
      <c r="A12" s="38"/>
      <c r="B12" s="2"/>
      <c r="C12" s="2"/>
      <c r="D12" s="2"/>
      <c r="E12" s="21"/>
      <c r="F12" s="14"/>
    </row>
    <row r="13" spans="1:6" ht="15">
      <c r="A13" s="20"/>
      <c r="B13" s="7"/>
      <c r="C13" s="23"/>
      <c r="D13" s="7"/>
      <c r="E13" s="46"/>
      <c r="F13" s="12"/>
    </row>
    <row r="14" spans="1:6" ht="15">
      <c r="A14" s="68">
        <v>1</v>
      </c>
      <c r="B14" s="7" t="s">
        <v>274</v>
      </c>
      <c r="C14" s="7"/>
      <c r="D14" s="7"/>
      <c r="E14" s="87">
        <f>'KAWC Inc'!E34+' Inc-SC'!E19+Overtime!E25</f>
        <v>481412.0610367505</v>
      </c>
      <c r="F14" s="12" t="s">
        <v>12</v>
      </c>
    </row>
    <row r="15" spans="1:6" ht="15">
      <c r="A15" s="86"/>
      <c r="B15" s="7"/>
      <c r="C15" s="7"/>
      <c r="D15" s="7"/>
      <c r="E15" s="80"/>
      <c r="F15" s="12"/>
    </row>
    <row r="16" spans="1:6" ht="15">
      <c r="A16" s="68">
        <v>2</v>
      </c>
      <c r="B16" s="7" t="s">
        <v>67</v>
      </c>
      <c r="C16" s="7"/>
      <c r="D16" s="7"/>
      <c r="E16" s="42">
        <f>0.0765*E14</f>
        <v>36828.02266931141</v>
      </c>
      <c r="F16" s="12" t="s">
        <v>20</v>
      </c>
    </row>
    <row r="17" spans="1:6" ht="15">
      <c r="A17" s="86"/>
      <c r="B17" s="7"/>
      <c r="C17" s="7"/>
      <c r="D17" s="7"/>
      <c r="E17" s="35"/>
      <c r="F17" s="12"/>
    </row>
    <row r="18" spans="1:6" ht="15">
      <c r="A18" s="68">
        <v>3</v>
      </c>
      <c r="B18" s="7" t="s">
        <v>25</v>
      </c>
      <c r="C18" s="7"/>
      <c r="D18" s="33">
        <f>+'Tax Factor'!A72</f>
        <v>0.38899999999999996</v>
      </c>
      <c r="E18" s="51">
        <f>+'Tax Factor'!A72*E16</f>
        <v>14326.100818362136</v>
      </c>
      <c r="F18" s="12"/>
    </row>
    <row r="19" spans="1:6" ht="15">
      <c r="A19" s="68"/>
      <c r="B19" s="7"/>
      <c r="C19" s="23"/>
      <c r="D19" s="7"/>
      <c r="E19" s="42"/>
      <c r="F19" s="12"/>
    </row>
    <row r="20" spans="1:6" ht="17.25">
      <c r="A20" s="68">
        <v>4</v>
      </c>
      <c r="B20" s="7" t="s">
        <v>59</v>
      </c>
      <c r="C20" s="7"/>
      <c r="D20" s="7"/>
      <c r="E20" s="22">
        <f>+E16-E18</f>
        <v>22501.92185094927</v>
      </c>
      <c r="F20" s="12"/>
    </row>
    <row r="21" spans="1:6" ht="17.25">
      <c r="A21" s="20"/>
      <c r="B21" s="7"/>
      <c r="C21" s="7"/>
      <c r="D21" s="7"/>
      <c r="E21" s="22"/>
      <c r="F21" s="12"/>
    </row>
    <row r="22" spans="1:6" ht="15">
      <c r="A22" s="20"/>
      <c r="B22" s="2"/>
      <c r="C22" s="2"/>
      <c r="D22" s="2"/>
      <c r="E22" s="7"/>
      <c r="F22" s="12"/>
    </row>
    <row r="23" spans="1:6" ht="15">
      <c r="A23" s="20"/>
      <c r="B23" s="2"/>
      <c r="C23" s="2"/>
      <c r="D23" s="2"/>
      <c r="E23" s="33"/>
      <c r="F23" s="12"/>
    </row>
    <row r="24" spans="1:6" ht="15">
      <c r="A24" s="20"/>
      <c r="B24" s="7" t="s">
        <v>35</v>
      </c>
      <c r="C24" s="7"/>
      <c r="D24" s="7"/>
      <c r="E24" s="7"/>
      <c r="F24" s="12"/>
    </row>
    <row r="25" spans="1:6" ht="15">
      <c r="A25" s="36"/>
      <c r="B25" s="7" t="s">
        <v>300</v>
      </c>
      <c r="C25" s="7"/>
      <c r="D25" s="7"/>
      <c r="E25" s="75"/>
      <c r="F25" s="12"/>
    </row>
    <row r="26" spans="1:6" ht="15">
      <c r="A26" s="20"/>
      <c r="B26" s="7" t="s">
        <v>275</v>
      </c>
      <c r="C26" s="7"/>
      <c r="D26" s="7"/>
      <c r="E26" s="7"/>
      <c r="F26" s="12"/>
    </row>
    <row r="27" spans="1:6" ht="15">
      <c r="A27" s="20"/>
      <c r="B27" s="7"/>
      <c r="C27" s="7"/>
      <c r="D27" s="7"/>
      <c r="E27" s="7"/>
      <c r="F27" s="12"/>
    </row>
    <row r="28" spans="1:6" ht="15">
      <c r="A28" s="20"/>
      <c r="B28" s="7"/>
      <c r="C28" s="7"/>
      <c r="D28" s="7"/>
      <c r="E28" s="7"/>
      <c r="F28" s="12"/>
    </row>
    <row r="29" spans="1:6" ht="15">
      <c r="A29" s="20"/>
      <c r="B29" s="7"/>
      <c r="C29" s="7"/>
      <c r="D29" s="7"/>
      <c r="E29" s="7"/>
      <c r="F29" s="12"/>
    </row>
    <row r="30" spans="1:6" ht="15">
      <c r="A30" s="20"/>
      <c r="B30" s="2"/>
      <c r="C30" s="2"/>
      <c r="D30" s="2"/>
      <c r="E30" s="2"/>
      <c r="F30" s="12"/>
    </row>
    <row r="31" spans="1:6" ht="15">
      <c r="A31" s="34"/>
      <c r="B31" s="7"/>
      <c r="C31" s="7"/>
      <c r="D31" s="7"/>
      <c r="E31" s="42"/>
      <c r="F31" s="12"/>
    </row>
    <row r="32" spans="1:6" ht="15">
      <c r="A32" s="34"/>
      <c r="B32" s="2"/>
      <c r="C32" s="7"/>
      <c r="D32" s="7"/>
      <c r="E32" s="7"/>
      <c r="F32" s="12"/>
    </row>
    <row r="33" spans="1:6" ht="15">
      <c r="A33" s="34"/>
      <c r="B33" s="2"/>
      <c r="C33" s="7"/>
      <c r="D33" s="7"/>
      <c r="E33" s="7"/>
      <c r="F33" s="12"/>
    </row>
    <row r="34" spans="1:6" ht="15">
      <c r="A34" s="34"/>
      <c r="B34" s="2"/>
      <c r="C34" s="7"/>
      <c r="D34" s="7"/>
      <c r="E34" s="16"/>
      <c r="F34" s="12"/>
    </row>
    <row r="35" spans="1:6" ht="15">
      <c r="A35" s="34"/>
      <c r="B35" s="2"/>
      <c r="C35" s="7"/>
      <c r="D35" s="7"/>
      <c r="E35" s="16"/>
      <c r="F35" s="2"/>
    </row>
    <row r="36" spans="1:6" ht="15">
      <c r="A36" s="34"/>
      <c r="B36" s="7"/>
      <c r="C36" s="7"/>
      <c r="D36" s="7"/>
      <c r="E36" s="7"/>
      <c r="F36" s="2"/>
    </row>
    <row r="37" spans="1:6" ht="15">
      <c r="A37" s="34"/>
      <c r="B37" s="69"/>
      <c r="C37" s="7"/>
      <c r="D37" s="7"/>
      <c r="E37" s="7"/>
      <c r="F37" s="2"/>
    </row>
    <row r="38" spans="1:6" ht="15">
      <c r="A38" s="34"/>
      <c r="B38" s="69"/>
      <c r="C38" s="7"/>
      <c r="D38" s="7"/>
      <c r="E38" s="7"/>
      <c r="F38" s="2"/>
    </row>
    <row r="39" spans="1:6" ht="15">
      <c r="A39" s="34"/>
      <c r="B39" s="2"/>
      <c r="C39" s="2"/>
      <c r="D39" s="2"/>
      <c r="E39" s="2"/>
      <c r="F39" s="2"/>
    </row>
    <row r="40" spans="1:6" ht="15">
      <c r="A40" s="34"/>
      <c r="B40" s="2"/>
      <c r="C40" s="2"/>
      <c r="D40" s="2"/>
      <c r="E40" s="2"/>
      <c r="F40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D22" sqref="D22"/>
    </sheetView>
  </sheetViews>
  <sheetFormatPr defaultColWidth="8.88671875" defaultRowHeight="15"/>
  <cols>
    <col min="2" max="5" width="12.77734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1" t="s">
        <v>244</v>
      </c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1" t="str">
        <f>+'Meals Ent'!B6</f>
        <v>KENTUCKY AMERICAN WATER COMPANY </v>
      </c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/>
      <c r="B8" s="1" t="str">
        <f>+'Meals Ent'!B8</f>
        <v>TEST PERIOD ENDING AUGUST 31, 2017</v>
      </c>
      <c r="C8" s="2"/>
      <c r="D8" s="2"/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5">
      <c r="A10" s="2"/>
      <c r="B10" s="1" t="s">
        <v>280</v>
      </c>
      <c r="C10" s="2"/>
      <c r="D10" s="2"/>
      <c r="E10" s="21"/>
      <c r="F10" s="2"/>
    </row>
    <row r="11" spans="1:6" ht="15">
      <c r="A11" s="7"/>
      <c r="B11" s="12"/>
      <c r="C11" s="12"/>
      <c r="D11" s="12"/>
      <c r="E11" s="42"/>
      <c r="F11" s="12"/>
    </row>
    <row r="12" spans="1:6" ht="15">
      <c r="A12" s="34"/>
      <c r="B12" s="12"/>
      <c r="C12" s="12"/>
      <c r="D12" s="12"/>
      <c r="E12" s="42"/>
      <c r="F12" s="12"/>
    </row>
    <row r="13" spans="1:6" ht="15">
      <c r="A13" s="34"/>
      <c r="B13" s="12"/>
      <c r="C13" s="12"/>
      <c r="D13" s="12"/>
      <c r="E13" s="80"/>
      <c r="F13" s="12"/>
    </row>
    <row r="14" spans="1:6" ht="15">
      <c r="A14" s="34">
        <v>1</v>
      </c>
      <c r="B14" s="54" t="s">
        <v>276</v>
      </c>
      <c r="C14" s="33"/>
      <c r="D14" s="33"/>
      <c r="E14" s="8">
        <v>318000</v>
      </c>
      <c r="F14" s="12" t="s">
        <v>12</v>
      </c>
    </row>
    <row r="15" spans="1:6" ht="15">
      <c r="A15" s="34"/>
      <c r="B15" s="7"/>
      <c r="C15" s="33"/>
      <c r="D15" s="33"/>
      <c r="E15" s="80"/>
      <c r="F15" s="12"/>
    </row>
    <row r="16" spans="1:6" ht="15">
      <c r="A16" s="34">
        <v>2</v>
      </c>
      <c r="B16" s="7" t="s">
        <v>25</v>
      </c>
      <c r="C16" s="7"/>
      <c r="D16" s="33">
        <f>+'Tax Factor'!A72</f>
        <v>0.38899999999999996</v>
      </c>
      <c r="E16" s="108">
        <f>+D16*E14</f>
        <v>123701.99999999999</v>
      </c>
      <c r="F16" s="12"/>
    </row>
    <row r="17" spans="1:6" ht="15">
      <c r="A17" s="34"/>
      <c r="B17" s="7"/>
      <c r="C17" s="7"/>
      <c r="D17" s="7"/>
      <c r="E17" s="7"/>
      <c r="F17" s="12"/>
    </row>
    <row r="18" spans="1:6" ht="15">
      <c r="A18" s="34">
        <v>3</v>
      </c>
      <c r="B18" s="7" t="s">
        <v>59</v>
      </c>
      <c r="C18" s="7"/>
      <c r="D18" s="7"/>
      <c r="E18" s="55">
        <f>+E14-E16</f>
        <v>194298</v>
      </c>
      <c r="F18" s="12"/>
    </row>
    <row r="19" spans="1:6" ht="15">
      <c r="A19" s="34"/>
      <c r="B19" s="7"/>
      <c r="C19" s="7"/>
      <c r="D19" s="7"/>
      <c r="E19" s="7"/>
      <c r="F19" s="12"/>
    </row>
    <row r="20" spans="1:6" ht="15">
      <c r="A20" s="34"/>
      <c r="B20" s="54"/>
      <c r="C20" s="33"/>
      <c r="D20" s="33"/>
      <c r="E20" s="107"/>
      <c r="F20" s="12"/>
    </row>
    <row r="21" spans="1:6" ht="15">
      <c r="A21" s="34"/>
      <c r="B21" s="54"/>
      <c r="C21" s="33"/>
      <c r="D21" s="33"/>
      <c r="E21" s="80"/>
      <c r="F21" s="12"/>
    </row>
    <row r="22" spans="1:6" ht="15">
      <c r="A22" s="34"/>
      <c r="B22" s="7" t="s">
        <v>35</v>
      </c>
      <c r="C22" s="148"/>
      <c r="D22" s="148"/>
      <c r="E22" s="148"/>
      <c r="F22" s="12"/>
    </row>
    <row r="23" spans="1:6" ht="15">
      <c r="A23" s="34"/>
      <c r="B23" s="2" t="s">
        <v>228</v>
      </c>
      <c r="C23" s="148"/>
      <c r="D23" s="148"/>
      <c r="E23" s="148"/>
      <c r="F23" s="12"/>
    </row>
    <row r="24" spans="1:6" ht="15">
      <c r="A24" s="34"/>
      <c r="B24" s="7"/>
      <c r="C24" s="148"/>
      <c r="D24" s="148"/>
      <c r="E24" s="148"/>
      <c r="F24" s="12"/>
    </row>
    <row r="25" spans="1:6" ht="15">
      <c r="A25" s="34"/>
      <c r="B25" s="7"/>
      <c r="C25" s="7"/>
      <c r="D25" s="7"/>
      <c r="E25" s="7"/>
      <c r="F25" s="12"/>
    </row>
    <row r="26" spans="1:6" ht="15">
      <c r="A26" s="7"/>
      <c r="B26" s="7"/>
      <c r="C26" s="7"/>
      <c r="D26" s="7"/>
      <c r="E26" s="7"/>
      <c r="F26" s="12"/>
    </row>
    <row r="27" spans="1:6" ht="15">
      <c r="A27" s="7"/>
      <c r="C27" s="7"/>
      <c r="D27" s="7"/>
      <c r="E27" s="7"/>
      <c r="F27" s="12"/>
    </row>
    <row r="28" spans="1:6" ht="15">
      <c r="A28" s="7"/>
      <c r="C28" s="2"/>
      <c r="D28" s="2"/>
      <c r="E28" s="2"/>
      <c r="F28" s="7"/>
    </row>
    <row r="29" spans="1:6" ht="15">
      <c r="A29" s="7"/>
      <c r="C29" s="2"/>
      <c r="D29" s="2"/>
      <c r="E29" s="2"/>
      <c r="F29" s="7"/>
    </row>
    <row r="30" spans="1:6" ht="15">
      <c r="A30" s="7"/>
      <c r="B30" s="69"/>
      <c r="C30" s="2"/>
      <c r="D30" s="2"/>
      <c r="E30" s="2"/>
      <c r="F30" s="7"/>
    </row>
    <row r="31" spans="1:6" ht="15">
      <c r="A31" s="7"/>
      <c r="B31" s="69"/>
      <c r="C31" s="2"/>
      <c r="D31" s="2"/>
      <c r="E31" s="2"/>
      <c r="F31" s="7"/>
    </row>
    <row r="32" spans="1:6" ht="15">
      <c r="A32" s="7"/>
      <c r="B32" s="69"/>
      <c r="C32" s="7"/>
      <c r="D32" s="7"/>
      <c r="E32" s="7"/>
      <c r="F32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2">
      <selection activeCell="B27" sqref="B27:B29"/>
    </sheetView>
  </sheetViews>
  <sheetFormatPr defaultColWidth="8.88671875" defaultRowHeight="15"/>
  <cols>
    <col min="2" max="2" width="15.77734375" style="0" customWidth="1"/>
    <col min="4" max="4" width="12.77734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1" t="s">
        <v>210</v>
      </c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1" t="str">
        <f>+'Rate Case'!B6</f>
        <v>KENTUCKY AMERICAN WATER COMPANY </v>
      </c>
      <c r="C6" s="2"/>
      <c r="D6" s="1"/>
      <c r="E6" s="1"/>
      <c r="F6" s="1"/>
    </row>
    <row r="7" spans="1:6" ht="15">
      <c r="A7" s="2"/>
      <c r="B7" s="2"/>
      <c r="C7" s="2"/>
      <c r="D7" s="2"/>
      <c r="E7" s="2"/>
      <c r="F7" s="2"/>
    </row>
    <row r="8" spans="1:6" ht="15">
      <c r="A8" s="2"/>
      <c r="B8" s="1" t="str">
        <f>+'Rate Case'!B8</f>
        <v>TEST PERIOD ENDING AUGUST 31, 2017</v>
      </c>
      <c r="C8" s="2"/>
      <c r="D8" s="1"/>
      <c r="E8" s="1"/>
      <c r="F8" s="1"/>
    </row>
    <row r="9" spans="1:6" ht="15">
      <c r="A9" s="2"/>
      <c r="B9" s="2"/>
      <c r="C9" s="2"/>
      <c r="D9" s="2"/>
      <c r="E9" s="2"/>
      <c r="F9" s="2"/>
    </row>
    <row r="10" spans="1:6" ht="15">
      <c r="A10" s="2"/>
      <c r="B10" s="1" t="s">
        <v>281</v>
      </c>
      <c r="C10" s="2"/>
      <c r="D10" s="1"/>
      <c r="E10" s="1"/>
      <c r="F10" s="1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6" ht="15">
      <c r="A13" s="7"/>
      <c r="B13" s="7"/>
      <c r="C13" s="7"/>
      <c r="D13" s="7"/>
      <c r="E13" s="10"/>
      <c r="F13" s="10"/>
    </row>
    <row r="14" spans="1:6" ht="15">
      <c r="A14" s="42"/>
      <c r="B14" s="7"/>
      <c r="C14" s="7"/>
      <c r="D14" s="7"/>
      <c r="E14" s="7"/>
      <c r="F14" s="12"/>
    </row>
    <row r="15" spans="1:6" ht="15">
      <c r="A15" s="58">
        <v>1</v>
      </c>
      <c r="B15" s="2" t="s">
        <v>11</v>
      </c>
      <c r="D15" s="140">
        <v>805579</v>
      </c>
      <c r="E15" s="96" t="s">
        <v>12</v>
      </c>
      <c r="F15" s="45"/>
    </row>
    <row r="16" spans="1:6" ht="15">
      <c r="A16" s="58"/>
      <c r="E16" s="96"/>
      <c r="F16" s="12"/>
    </row>
    <row r="17" spans="1:6" ht="15">
      <c r="A17" s="58">
        <v>2</v>
      </c>
      <c r="B17" s="2" t="s">
        <v>236</v>
      </c>
      <c r="D17" s="138">
        <v>529057</v>
      </c>
      <c r="E17" s="96" t="s">
        <v>20</v>
      </c>
      <c r="F17" s="14"/>
    </row>
    <row r="18" spans="1:6" ht="15">
      <c r="A18" s="58"/>
      <c r="E18" s="96"/>
      <c r="F18" s="2"/>
    </row>
    <row r="19" spans="1:6" ht="15">
      <c r="A19" s="58">
        <v>3</v>
      </c>
      <c r="B19" s="2" t="s">
        <v>22</v>
      </c>
      <c r="C19" s="2"/>
      <c r="D19" s="8">
        <f>+D15-D17</f>
        <v>276522</v>
      </c>
      <c r="E19" s="96"/>
      <c r="F19" s="2"/>
    </row>
    <row r="20" spans="1:6" ht="15">
      <c r="A20" s="58"/>
      <c r="B20" s="2"/>
      <c r="C20" s="2"/>
      <c r="D20" s="2"/>
      <c r="E20" s="96"/>
      <c r="F20" s="2"/>
    </row>
    <row r="21" spans="1:6" ht="15">
      <c r="A21" s="2">
        <v>4</v>
      </c>
      <c r="B21" s="41" t="s">
        <v>25</v>
      </c>
      <c r="C21" s="59">
        <f>+'Tax Factor'!A72</f>
        <v>0.38899999999999996</v>
      </c>
      <c r="D21" s="128">
        <f>+'Tax Factor'!A72*D19</f>
        <v>107567.05799999999</v>
      </c>
      <c r="E21" s="7"/>
      <c r="F21" s="2"/>
    </row>
    <row r="22" spans="1:6" ht="15">
      <c r="A22" s="2"/>
      <c r="B22" s="41"/>
      <c r="C22" s="2"/>
      <c r="D22" s="2"/>
      <c r="E22" s="7"/>
      <c r="F22" s="2"/>
    </row>
    <row r="23" spans="1:6" ht="17.25">
      <c r="A23" s="2">
        <v>5</v>
      </c>
      <c r="B23" s="41" t="s">
        <v>59</v>
      </c>
      <c r="C23" s="2"/>
      <c r="D23" s="25">
        <f>+D19-D21</f>
        <v>168954.942</v>
      </c>
      <c r="E23" s="7"/>
      <c r="F23" s="2"/>
    </row>
    <row r="24" spans="1:6" ht="15">
      <c r="A24" s="2"/>
      <c r="E24" s="7"/>
      <c r="F24" s="2"/>
    </row>
    <row r="25" spans="1:6" ht="15">
      <c r="A25" s="2"/>
      <c r="E25" s="7"/>
      <c r="F25" s="2"/>
    </row>
    <row r="26" spans="1:6" ht="15">
      <c r="A26" s="2"/>
      <c r="B26" s="2"/>
      <c r="C26" s="2"/>
      <c r="D26" s="2"/>
      <c r="E26" s="7"/>
      <c r="F26" s="2"/>
    </row>
    <row r="27" spans="1:6" ht="15">
      <c r="A27" s="2"/>
      <c r="B27" s="2" t="s">
        <v>35</v>
      </c>
      <c r="E27" s="7"/>
      <c r="F27" s="2"/>
    </row>
    <row r="28" spans="1:6" ht="15">
      <c r="A28" s="2"/>
      <c r="B28" s="41" t="s">
        <v>214</v>
      </c>
      <c r="C28" s="2"/>
      <c r="D28" s="2"/>
      <c r="E28" s="7"/>
      <c r="F28" s="2"/>
    </row>
    <row r="29" spans="1:6" ht="15">
      <c r="A29" s="2"/>
      <c r="B29" s="7" t="s">
        <v>237</v>
      </c>
      <c r="C29" s="2"/>
      <c r="D29" s="2"/>
      <c r="E29" s="7"/>
      <c r="F29" s="2"/>
    </row>
    <row r="30" spans="1:6" ht="15">
      <c r="A30" s="2"/>
      <c r="C30" s="2"/>
      <c r="D30" s="2"/>
      <c r="E30" s="7"/>
      <c r="F30" s="2"/>
    </row>
    <row r="31" spans="1:6" ht="15">
      <c r="A31" s="2"/>
      <c r="C31" s="2"/>
      <c r="D31" s="2"/>
      <c r="E31" s="7"/>
      <c r="F31" s="2"/>
    </row>
    <row r="32" spans="1:6" ht="15">
      <c r="A32" s="2"/>
      <c r="C32" s="7"/>
      <c r="D32" s="7"/>
      <c r="E32" s="7"/>
      <c r="F32" s="2"/>
    </row>
    <row r="33" spans="1:6" ht="15">
      <c r="A33" s="2"/>
      <c r="B33" s="7"/>
      <c r="C33" s="7"/>
      <c r="D33" s="7"/>
      <c r="E33" s="7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24" sqref="B24"/>
    </sheetView>
  </sheetViews>
  <sheetFormatPr defaultColWidth="8.88671875" defaultRowHeight="15"/>
  <cols>
    <col min="2" max="4" width="14.77734375" style="0" customWidth="1"/>
  </cols>
  <sheetData>
    <row r="1" spans="1:5" ht="15">
      <c r="A1" s="2"/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1" t="s">
        <v>245</v>
      </c>
      <c r="E3" s="2"/>
    </row>
    <row r="4" spans="1:5" ht="15">
      <c r="A4" s="2"/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2"/>
      <c r="B6" s="1" t="str">
        <f>'Misc. '!B6</f>
        <v>KENTUCKY AMERICAN WATER COMPANY </v>
      </c>
      <c r="C6" s="2"/>
      <c r="D6" s="2"/>
      <c r="E6" s="2"/>
    </row>
    <row r="7" spans="1:5" ht="15">
      <c r="A7" s="2"/>
      <c r="B7" s="2"/>
      <c r="C7" s="2"/>
      <c r="D7" s="2"/>
      <c r="E7" s="14"/>
    </row>
    <row r="8" spans="1:5" ht="15">
      <c r="A8" s="2"/>
      <c r="B8" s="1" t="str">
        <f>'Misc. '!B8</f>
        <v>TEST PERIOD ENDING AUGUST 31, 2017</v>
      </c>
      <c r="C8" s="2"/>
      <c r="D8" s="2"/>
      <c r="E8" s="14"/>
    </row>
    <row r="9" spans="1:5" ht="15">
      <c r="A9" s="2"/>
      <c r="B9" s="2"/>
      <c r="C9" s="2"/>
      <c r="D9" s="2"/>
      <c r="E9" s="14"/>
    </row>
    <row r="10" spans="1:5" ht="15">
      <c r="A10" s="21"/>
      <c r="B10" s="1" t="s">
        <v>282</v>
      </c>
      <c r="C10" s="2"/>
      <c r="D10" s="2"/>
      <c r="E10" s="14"/>
    </row>
    <row r="11" spans="1:5" ht="15">
      <c r="A11" s="21"/>
      <c r="B11" s="2"/>
      <c r="C11" s="2"/>
      <c r="D11" s="2"/>
      <c r="E11" s="14"/>
    </row>
    <row r="12" spans="1:5" ht="15">
      <c r="A12" s="20"/>
      <c r="B12" s="12"/>
      <c r="C12" s="12"/>
      <c r="D12" s="39"/>
      <c r="E12" s="12"/>
    </row>
    <row r="13" spans="1:5" ht="15">
      <c r="A13" s="36">
        <v>1</v>
      </c>
      <c r="B13" s="7" t="s">
        <v>11</v>
      </c>
      <c r="C13" s="7"/>
      <c r="D13" s="75">
        <v>800236</v>
      </c>
      <c r="E13" s="43" t="s">
        <v>12</v>
      </c>
    </row>
    <row r="14" spans="1:5" ht="15">
      <c r="A14" s="20"/>
      <c r="B14" s="7"/>
      <c r="C14" s="7"/>
      <c r="D14" s="77"/>
      <c r="E14" s="44"/>
    </row>
    <row r="15" spans="1:5" ht="15">
      <c r="A15" s="38">
        <v>2</v>
      </c>
      <c r="B15" s="2" t="s">
        <v>217</v>
      </c>
      <c r="C15" s="2"/>
      <c r="D15" s="126">
        <v>599681</v>
      </c>
      <c r="E15" s="44" t="s">
        <v>20</v>
      </c>
    </row>
    <row r="16" spans="1:5" ht="17.25">
      <c r="A16" s="20"/>
      <c r="B16" s="41"/>
      <c r="C16" s="2"/>
      <c r="D16" s="27"/>
      <c r="E16" s="45"/>
    </row>
    <row r="17" spans="1:5" ht="15">
      <c r="A17" s="58">
        <v>3</v>
      </c>
      <c r="B17" s="41" t="s">
        <v>22</v>
      </c>
      <c r="C17" s="14"/>
      <c r="D17" s="35">
        <f>+D13-D15</f>
        <v>200555</v>
      </c>
      <c r="E17" s="12"/>
    </row>
    <row r="18" spans="1:5" ht="15">
      <c r="A18" s="38"/>
      <c r="B18" s="41"/>
      <c r="C18" s="31"/>
      <c r="D18" s="39"/>
      <c r="E18" s="12"/>
    </row>
    <row r="19" spans="1:5" ht="15">
      <c r="A19" s="38">
        <v>4</v>
      </c>
      <c r="B19" s="41" t="s">
        <v>25</v>
      </c>
      <c r="C19" s="95">
        <f>+'Tax Factor'!A72</f>
        <v>0.38899999999999996</v>
      </c>
      <c r="D19" s="177">
        <f>+'Tax Factor'!A72*D17</f>
        <v>78015.89499999999</v>
      </c>
      <c r="E19" s="12"/>
    </row>
    <row r="20" spans="1:5" ht="15">
      <c r="A20" s="38"/>
      <c r="B20" s="41"/>
      <c r="C20" s="14"/>
      <c r="D20" s="178"/>
      <c r="E20" s="42"/>
    </row>
    <row r="21" spans="1:5" ht="17.25">
      <c r="A21" s="38">
        <v>5</v>
      </c>
      <c r="B21" s="41" t="s">
        <v>59</v>
      </c>
      <c r="C21" s="14"/>
      <c r="D21" s="22">
        <f>+D17-D19</f>
        <v>122539.10500000001</v>
      </c>
      <c r="E21" s="42"/>
    </row>
    <row r="22" spans="1:5" ht="15">
      <c r="A22" s="38"/>
      <c r="B22" s="2"/>
      <c r="C22" s="14"/>
      <c r="D22" s="178"/>
      <c r="E22" s="42"/>
    </row>
    <row r="23" spans="1:5" ht="15">
      <c r="A23" s="38"/>
      <c r="B23" s="41"/>
      <c r="C23" s="2"/>
      <c r="D23" s="42"/>
      <c r="E23" s="42"/>
    </row>
    <row r="24" spans="1:5" ht="15">
      <c r="A24" s="38"/>
      <c r="B24" s="41"/>
      <c r="C24" s="2"/>
      <c r="D24" s="42"/>
      <c r="E24" s="42"/>
    </row>
    <row r="25" spans="1:5" ht="15">
      <c r="A25" s="38"/>
      <c r="B25" s="41" t="s">
        <v>35</v>
      </c>
      <c r="C25" s="2"/>
      <c r="D25" s="42"/>
      <c r="E25" s="42"/>
    </row>
    <row r="26" spans="1:5" ht="15">
      <c r="A26" s="38"/>
      <c r="B26" s="54" t="s">
        <v>294</v>
      </c>
      <c r="C26" s="2"/>
      <c r="D26" s="42"/>
      <c r="E26" s="42"/>
    </row>
    <row r="27" spans="1:5" ht="15">
      <c r="A27" s="38"/>
      <c r="B27" s="41" t="s">
        <v>230</v>
      </c>
      <c r="C27" s="2"/>
      <c r="D27" s="42"/>
      <c r="E27" s="42"/>
    </row>
    <row r="28" spans="1:5" ht="15">
      <c r="A28" s="38"/>
      <c r="B28" s="41"/>
      <c r="C28" s="2"/>
      <c r="D28" s="2"/>
      <c r="E28" s="2"/>
    </row>
    <row r="29" spans="1:5" ht="15">
      <c r="A29" s="2"/>
      <c r="B29" s="41"/>
      <c r="C29" s="2"/>
      <c r="D29" s="21"/>
      <c r="E29" s="21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9"/>
      <c r="B32" s="29"/>
      <c r="C32" s="29"/>
      <c r="D32" s="29"/>
      <c r="E32" s="29"/>
    </row>
    <row r="33" spans="1:5" ht="15">
      <c r="A33" s="29"/>
      <c r="B33" s="29"/>
      <c r="C33" s="29"/>
      <c r="D33" s="29"/>
      <c r="E33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BJ308"/>
  <sheetViews>
    <sheetView defaultGridColor="0" zoomScale="115" zoomScaleNormal="115" zoomScalePageLayoutView="0" colorId="22" workbookViewId="0" topLeftCell="A13">
      <selection activeCell="A136" sqref="A136:H216"/>
    </sheetView>
  </sheetViews>
  <sheetFormatPr defaultColWidth="12.77734375" defaultRowHeight="15"/>
  <cols>
    <col min="1" max="1" width="4.3359375" style="2" customWidth="1"/>
    <col min="2" max="2" width="16.77734375" style="2" customWidth="1"/>
    <col min="3" max="3" width="12.77734375" style="2" customWidth="1"/>
    <col min="4" max="4" width="14.10546875" style="2" customWidth="1"/>
    <col min="5" max="5" width="14.77734375" style="2" customWidth="1"/>
    <col min="6" max="6" width="14.88671875" style="2" customWidth="1"/>
    <col min="7" max="7" width="8.77734375" style="2" customWidth="1"/>
    <col min="8" max="16" width="12.77734375" style="2" customWidth="1"/>
    <col min="17" max="17" width="9.3359375" style="2" customWidth="1"/>
    <col min="18" max="18" width="16.77734375" style="2" customWidth="1"/>
    <col min="19" max="25" width="11.77734375" style="2" customWidth="1"/>
    <col min="26" max="26" width="12.77734375" style="2" customWidth="1"/>
    <col min="27" max="27" width="9.99609375" style="2" customWidth="1"/>
    <col min="28" max="37" width="12.77734375" style="2" customWidth="1"/>
    <col min="38" max="38" width="17.6640625" style="2" customWidth="1"/>
    <col min="39" max="50" width="12.77734375" style="2" customWidth="1"/>
    <col min="51" max="51" width="17.77734375" style="2" customWidth="1"/>
    <col min="52" max="57" width="12.77734375" style="2" customWidth="1"/>
    <col min="58" max="58" width="16.77734375" style="2" customWidth="1"/>
    <col min="59" max="16384" width="12.77734375" style="2" customWidth="1"/>
  </cols>
  <sheetData>
    <row r="1" spans="29:34" ht="15">
      <c r="AC1" s="61"/>
      <c r="AD1" s="61"/>
      <c r="AE1" s="61"/>
      <c r="AF1" s="61"/>
      <c r="AG1" s="61"/>
      <c r="AH1" s="61"/>
    </row>
    <row r="2" spans="29:34" ht="15">
      <c r="AC2" s="61"/>
      <c r="AD2" s="61"/>
      <c r="AE2" s="61"/>
      <c r="AF2" s="61"/>
      <c r="AG2" s="61"/>
      <c r="AH2" s="61"/>
    </row>
    <row r="3" spans="6:62" ht="15">
      <c r="F3" s="21" t="s">
        <v>73</v>
      </c>
      <c r="Y3" s="21"/>
      <c r="AC3" s="61"/>
      <c r="AD3" s="61"/>
      <c r="AE3" s="61"/>
      <c r="AF3" s="61"/>
      <c r="AG3" s="61"/>
      <c r="AH3" s="61"/>
      <c r="AJ3" s="21"/>
      <c r="AP3" s="21"/>
      <c r="AV3" s="21"/>
      <c r="BC3" s="21"/>
      <c r="BJ3" s="21"/>
    </row>
    <row r="4" spans="25:62" ht="15">
      <c r="Y4" s="21"/>
      <c r="AC4" s="61"/>
      <c r="AD4" s="61"/>
      <c r="AE4" s="61"/>
      <c r="AF4" s="61"/>
      <c r="AG4" s="61"/>
      <c r="AH4" s="61"/>
      <c r="AJ4" s="21"/>
      <c r="BC4" s="21"/>
      <c r="BJ4" s="21"/>
    </row>
    <row r="5" spans="25:36" ht="15">
      <c r="Y5" s="21"/>
      <c r="AC5" s="61"/>
      <c r="AD5" s="61"/>
      <c r="AE5" s="61"/>
      <c r="AF5" s="61"/>
      <c r="AG5" s="61"/>
      <c r="AH5" s="61"/>
      <c r="AJ5" s="21"/>
    </row>
    <row r="6" spans="2:58" ht="15">
      <c r="B6" s="1" t="s">
        <v>239</v>
      </c>
      <c r="S6" s="1"/>
      <c r="AC6" s="1"/>
      <c r="AM6" s="1"/>
      <c r="AS6" s="1"/>
      <c r="AY6" s="1"/>
      <c r="BF6" s="1"/>
    </row>
    <row r="7" spans="19:58" ht="15">
      <c r="S7" s="1"/>
      <c r="AC7" s="1"/>
      <c r="AM7" s="1"/>
      <c r="AS7" s="1"/>
      <c r="AY7" s="1"/>
      <c r="BF7" s="1"/>
    </row>
    <row r="8" spans="2:58" ht="15">
      <c r="B8" s="1" t="s">
        <v>240</v>
      </c>
      <c r="S8" s="1"/>
      <c r="AC8" s="1"/>
      <c r="AM8" s="1"/>
      <c r="AS8" s="1"/>
      <c r="AY8" s="1"/>
      <c r="BF8" s="1"/>
    </row>
    <row r="9" spans="5:58" ht="15">
      <c r="E9" s="7"/>
      <c r="S9" s="1"/>
      <c r="AC9" s="1"/>
      <c r="AM9" s="1"/>
      <c r="AS9" s="1"/>
      <c r="AY9" s="1"/>
      <c r="BF9" s="1"/>
    </row>
    <row r="10" spans="2:58" ht="15">
      <c r="B10" s="1" t="s">
        <v>0</v>
      </c>
      <c r="S10" s="1"/>
      <c r="AC10" s="1"/>
      <c r="AM10" s="1"/>
      <c r="AS10" s="1"/>
      <c r="AY10" s="1"/>
      <c r="BF10" s="1"/>
    </row>
    <row r="12" spans="48:62" ht="15">
      <c r="AV12" s="14"/>
      <c r="BC12" s="14"/>
      <c r="BJ12" s="14"/>
    </row>
    <row r="13" spans="4:61" ht="15">
      <c r="D13" s="14" t="s">
        <v>4</v>
      </c>
      <c r="E13" s="14" t="s">
        <v>5</v>
      </c>
      <c r="F13" s="14" t="s">
        <v>5</v>
      </c>
      <c r="AB13" s="12"/>
      <c r="AC13" s="65"/>
      <c r="AD13" s="65"/>
      <c r="AE13" s="65"/>
      <c r="AF13" s="65"/>
      <c r="AG13" s="65"/>
      <c r="AH13" s="65"/>
      <c r="AI13" s="14"/>
      <c r="AJ13" s="14"/>
      <c r="AM13" s="12"/>
      <c r="AR13" s="58"/>
      <c r="AV13" s="14"/>
      <c r="AX13" s="58"/>
      <c r="AZ13" s="14"/>
      <c r="BA13" s="14"/>
      <c r="BB13" s="14"/>
      <c r="BG13" s="14"/>
      <c r="BH13" s="14"/>
      <c r="BI13" s="14"/>
    </row>
    <row r="14" spans="4:61" ht="15">
      <c r="D14" s="72" t="s">
        <v>7</v>
      </c>
      <c r="E14" s="72" t="s">
        <v>8</v>
      </c>
      <c r="F14" s="72" t="s">
        <v>9</v>
      </c>
      <c r="R14" s="12"/>
      <c r="S14" s="12"/>
      <c r="T14" s="12"/>
      <c r="U14" s="12"/>
      <c r="V14" s="12"/>
      <c r="W14" s="12"/>
      <c r="X14" s="12"/>
      <c r="Y14" s="12"/>
      <c r="Z14" s="7"/>
      <c r="AA14" s="7"/>
      <c r="AB14" s="12"/>
      <c r="AC14" s="65"/>
      <c r="AD14" s="65"/>
      <c r="AE14" s="65"/>
      <c r="AF14" s="65"/>
      <c r="AG14" s="65"/>
      <c r="AH14" s="65"/>
      <c r="AI14" s="12"/>
      <c r="AJ14" s="12"/>
      <c r="AK14" s="7"/>
      <c r="AL14" s="7"/>
      <c r="AM14" s="54"/>
      <c r="AN14" s="7"/>
      <c r="AO14" s="100"/>
      <c r="AP14" s="7"/>
      <c r="AQ14" s="7"/>
      <c r="AR14" s="34"/>
      <c r="AV14" s="14"/>
      <c r="AX14" s="58"/>
      <c r="AZ14" s="14"/>
      <c r="BA14" s="14"/>
      <c r="BB14" s="14"/>
      <c r="BG14" s="14"/>
      <c r="BH14" s="14"/>
      <c r="BI14" s="14"/>
    </row>
    <row r="15" spans="4:61" ht="15">
      <c r="D15" s="14" t="s">
        <v>12</v>
      </c>
      <c r="R15" s="12"/>
      <c r="S15" s="12"/>
      <c r="T15" s="12"/>
      <c r="U15" s="12"/>
      <c r="V15" s="12"/>
      <c r="W15" s="12"/>
      <c r="X15" s="12"/>
      <c r="Y15" s="12"/>
      <c r="Z15" s="7"/>
      <c r="AA15" s="7"/>
      <c r="AB15" s="12"/>
      <c r="AC15" s="65"/>
      <c r="AD15" s="65"/>
      <c r="AE15" s="65"/>
      <c r="AF15" s="65"/>
      <c r="AG15" s="65"/>
      <c r="AH15" s="65"/>
      <c r="AI15" s="12"/>
      <c r="AJ15" s="12"/>
      <c r="AK15" s="7"/>
      <c r="AL15" s="34"/>
      <c r="AM15" s="7"/>
      <c r="AN15" s="7"/>
      <c r="AO15" s="100"/>
      <c r="AP15" s="7"/>
      <c r="AQ15" s="7"/>
      <c r="AR15" s="34"/>
      <c r="AU15" s="35"/>
      <c r="AV15" s="14"/>
      <c r="AX15" s="58"/>
      <c r="AZ15" s="72"/>
      <c r="BA15" s="72"/>
      <c r="BB15" s="72"/>
      <c r="BE15" s="58"/>
      <c r="BG15" s="72"/>
      <c r="BH15" s="72"/>
      <c r="BI15" s="72"/>
    </row>
    <row r="16" spans="1:60" ht="15">
      <c r="A16" s="38">
        <v>1</v>
      </c>
      <c r="B16" s="2" t="s">
        <v>19</v>
      </c>
      <c r="D16" s="6">
        <f>'Rate Base'!D41</f>
        <v>403866142</v>
      </c>
      <c r="E16" s="6">
        <f>+'Rate Base'!E41</f>
        <v>-5698867.08329564</v>
      </c>
      <c r="F16" s="6">
        <f>+'Rate Base'!G41</f>
        <v>398167274.91670436</v>
      </c>
      <c r="G16" s="14" t="s">
        <v>20</v>
      </c>
      <c r="Q16" s="58"/>
      <c r="R16" s="12"/>
      <c r="S16" s="12"/>
      <c r="T16" s="136"/>
      <c r="U16" s="12"/>
      <c r="V16" s="12"/>
      <c r="W16" s="12"/>
      <c r="X16" s="12"/>
      <c r="Y16" s="12"/>
      <c r="Z16" s="7"/>
      <c r="AA16" s="7"/>
      <c r="AB16" s="7"/>
      <c r="AC16" s="124"/>
      <c r="AD16" s="124"/>
      <c r="AE16" s="124"/>
      <c r="AF16" s="124"/>
      <c r="AG16" s="124"/>
      <c r="AH16" s="124"/>
      <c r="AI16" s="88"/>
      <c r="AJ16" s="88"/>
      <c r="AK16" s="7"/>
      <c r="AL16" s="34"/>
      <c r="AM16" s="7"/>
      <c r="AN16" s="7"/>
      <c r="AO16" s="100"/>
      <c r="AP16" s="7"/>
      <c r="AQ16" s="7"/>
      <c r="AR16" s="34"/>
      <c r="AV16" s="14"/>
      <c r="AX16" s="58"/>
      <c r="AZ16" s="14"/>
      <c r="BA16" s="14"/>
      <c r="BE16" s="58"/>
      <c r="BG16" s="14"/>
      <c r="BH16" s="14"/>
    </row>
    <row r="17" spans="1:61" ht="15">
      <c r="A17" s="58"/>
      <c r="Q17" s="58"/>
      <c r="R17" s="14"/>
      <c r="S17" s="14"/>
      <c r="T17" s="14"/>
      <c r="U17" s="14"/>
      <c r="V17" s="14"/>
      <c r="W17" s="14"/>
      <c r="X17" s="14"/>
      <c r="Y17" s="14"/>
      <c r="AA17" s="58"/>
      <c r="AC17" s="83"/>
      <c r="AD17" s="84"/>
      <c r="AE17" s="83"/>
      <c r="AF17" s="84"/>
      <c r="AG17" s="83"/>
      <c r="AH17" s="83"/>
      <c r="AI17" s="85"/>
      <c r="AJ17" s="85"/>
      <c r="AL17" s="58"/>
      <c r="AO17" s="71"/>
      <c r="AR17" s="58"/>
      <c r="AU17" s="5"/>
      <c r="AV17" s="14"/>
      <c r="AX17" s="58"/>
      <c r="AZ17" s="8"/>
      <c r="BA17" s="59"/>
      <c r="BB17" s="8"/>
      <c r="BE17" s="58"/>
      <c r="BG17" s="8"/>
      <c r="BH17" s="59"/>
      <c r="BI17" s="8"/>
    </row>
    <row r="18" spans="1:57" ht="15">
      <c r="A18" s="38">
        <v>2</v>
      </c>
      <c r="B18" s="2" t="s">
        <v>58</v>
      </c>
      <c r="D18" s="3">
        <v>0.0822</v>
      </c>
      <c r="E18" s="3">
        <f>F18-D18</f>
        <v>-0.01086281057968956</v>
      </c>
      <c r="F18" s="3">
        <f>+ROR!E24</f>
        <v>0.07133718942031043</v>
      </c>
      <c r="G18" s="32" t="s">
        <v>23</v>
      </c>
      <c r="Q18" s="58"/>
      <c r="S18" s="94"/>
      <c r="T18" s="94"/>
      <c r="U18" s="59"/>
      <c r="V18" s="94"/>
      <c r="W18" s="94"/>
      <c r="X18" s="94"/>
      <c r="Y18" s="59"/>
      <c r="AA18" s="58"/>
      <c r="AC18" s="83"/>
      <c r="AD18" s="83"/>
      <c r="AE18" s="83"/>
      <c r="AF18" s="84"/>
      <c r="AG18" s="83"/>
      <c r="AH18" s="83"/>
      <c r="AI18" s="85"/>
      <c r="AJ18" s="85"/>
      <c r="AL18" s="58"/>
      <c r="AO18" s="71"/>
      <c r="AR18" s="58"/>
      <c r="AV18" s="14"/>
      <c r="AX18" s="58"/>
      <c r="BE18" s="58"/>
    </row>
    <row r="19" spans="1:60" ht="17.25">
      <c r="A19" s="58"/>
      <c r="Q19" s="58"/>
      <c r="S19" s="71"/>
      <c r="T19" s="71"/>
      <c r="U19" s="59"/>
      <c r="V19" s="71"/>
      <c r="W19" s="71"/>
      <c r="X19" s="71"/>
      <c r="Y19" s="59"/>
      <c r="AA19" s="58"/>
      <c r="AC19" s="84"/>
      <c r="AD19" s="84"/>
      <c r="AE19" s="84"/>
      <c r="AF19" s="84"/>
      <c r="AG19" s="84"/>
      <c r="AH19" s="84"/>
      <c r="AI19" s="85"/>
      <c r="AJ19" s="85"/>
      <c r="AL19" s="58"/>
      <c r="AO19" s="71"/>
      <c r="AR19" s="58"/>
      <c r="AS19" s="101"/>
      <c r="AT19" s="50"/>
      <c r="AU19" s="22"/>
      <c r="AV19" s="98"/>
      <c r="AX19" s="20"/>
      <c r="BA19" s="59"/>
      <c r="BE19" s="58"/>
      <c r="BH19" s="59"/>
    </row>
    <row r="20" spans="1:57" ht="15">
      <c r="A20" s="38">
        <v>3</v>
      </c>
      <c r="B20" s="2" t="s">
        <v>28</v>
      </c>
      <c r="D20" s="6">
        <f>+D16*D18</f>
        <v>33197796.872399997</v>
      </c>
      <c r="E20" s="6">
        <f>F20-D20</f>
        <v>-4793662.560698237</v>
      </c>
      <c r="F20" s="6">
        <f>F16*F18</f>
        <v>28404134.31170176</v>
      </c>
      <c r="Q20" s="58"/>
      <c r="S20" s="71"/>
      <c r="T20" s="71"/>
      <c r="U20" s="59"/>
      <c r="V20" s="71"/>
      <c r="W20" s="71"/>
      <c r="X20" s="71"/>
      <c r="Y20" s="59"/>
      <c r="AA20" s="58"/>
      <c r="AC20" s="83"/>
      <c r="AD20" s="96"/>
      <c r="AE20" s="96"/>
      <c r="AF20" s="96"/>
      <c r="AG20" s="96"/>
      <c r="AH20" s="96"/>
      <c r="AI20" s="97"/>
      <c r="AJ20" s="84"/>
      <c r="AL20" s="58"/>
      <c r="AO20" s="71"/>
      <c r="AR20" s="58"/>
      <c r="AV20" s="14"/>
      <c r="AX20" s="58"/>
      <c r="BE20" s="58"/>
    </row>
    <row r="21" spans="1:60" ht="15">
      <c r="A21" s="58"/>
      <c r="Q21" s="58"/>
      <c r="S21" s="71"/>
      <c r="T21" s="71"/>
      <c r="U21" s="59"/>
      <c r="V21" s="71"/>
      <c r="W21" s="71"/>
      <c r="X21" s="71"/>
      <c r="Y21" s="59"/>
      <c r="AA21" s="58"/>
      <c r="AC21" s="83"/>
      <c r="AD21" s="83"/>
      <c r="AE21" s="83"/>
      <c r="AF21" s="84"/>
      <c r="AG21" s="83"/>
      <c r="AH21" s="83"/>
      <c r="AI21" s="85"/>
      <c r="AJ21" s="85"/>
      <c r="AL21" s="58"/>
      <c r="AO21" s="71"/>
      <c r="AR21" s="58"/>
      <c r="AV21" s="14"/>
      <c r="AX21" s="58"/>
      <c r="BA21" s="59"/>
      <c r="BE21" s="58"/>
      <c r="BH21" s="59"/>
    </row>
    <row r="22" spans="1:57" ht="15">
      <c r="A22" s="58">
        <v>4</v>
      </c>
      <c r="B22" s="2" t="s">
        <v>31</v>
      </c>
      <c r="D22" s="5">
        <v>25057472</v>
      </c>
      <c r="E22" s="28">
        <f>+F22-D22</f>
        <v>3064464.319141403</v>
      </c>
      <c r="F22" s="5">
        <f>'Op Inc'!D31</f>
        <v>28121936.319141403</v>
      </c>
      <c r="G22" s="14" t="s">
        <v>32</v>
      </c>
      <c r="Q22" s="58"/>
      <c r="S22" s="71"/>
      <c r="T22" s="71"/>
      <c r="U22" s="59"/>
      <c r="V22" s="71"/>
      <c r="W22" s="71"/>
      <c r="X22" s="71"/>
      <c r="Y22" s="59"/>
      <c r="AA22" s="58"/>
      <c r="AC22" s="83"/>
      <c r="AD22" s="83"/>
      <c r="AE22" s="83"/>
      <c r="AF22" s="83"/>
      <c r="AG22" s="83"/>
      <c r="AH22" s="83"/>
      <c r="AI22" s="85"/>
      <c r="AJ22" s="85"/>
      <c r="AL22" s="58"/>
      <c r="AO22" s="71"/>
      <c r="AR22" s="58"/>
      <c r="AV22" s="14"/>
      <c r="AX22" s="58"/>
      <c r="BE22" s="58"/>
    </row>
    <row r="23" spans="1:60" ht="15">
      <c r="A23" s="58"/>
      <c r="Q23" s="58"/>
      <c r="S23" s="71"/>
      <c r="T23" s="71"/>
      <c r="U23" s="33"/>
      <c r="V23" s="100"/>
      <c r="W23" s="100"/>
      <c r="X23" s="100"/>
      <c r="Y23" s="33"/>
      <c r="AA23" s="58"/>
      <c r="AC23" s="83"/>
      <c r="AD23" s="83"/>
      <c r="AE23" s="83"/>
      <c r="AF23" s="83"/>
      <c r="AG23" s="83"/>
      <c r="AH23" s="83"/>
      <c r="AI23" s="85"/>
      <c r="AJ23" s="85"/>
      <c r="AL23" s="58"/>
      <c r="AO23" s="71"/>
      <c r="AX23" s="58"/>
      <c r="BA23" s="59"/>
      <c r="BE23" s="58"/>
      <c r="BH23" s="59"/>
    </row>
    <row r="24" spans="1:57" ht="15">
      <c r="A24" s="38">
        <v>5</v>
      </c>
      <c r="B24" s="2" t="s">
        <v>34</v>
      </c>
      <c r="D24" s="6">
        <f>+D20-D22</f>
        <v>8140324.872399997</v>
      </c>
      <c r="E24" s="6">
        <f>E20-E22</f>
        <v>-7858126.87983964</v>
      </c>
      <c r="F24" s="6">
        <f>F20-F22</f>
        <v>282197.99256035686</v>
      </c>
      <c r="Q24" s="58"/>
      <c r="S24" s="71"/>
      <c r="T24" s="71"/>
      <c r="U24" s="59"/>
      <c r="V24" s="71"/>
      <c r="W24" s="71"/>
      <c r="X24" s="71"/>
      <c r="Y24" s="59"/>
      <c r="AA24" s="58"/>
      <c r="AC24" s="83"/>
      <c r="AD24" s="83"/>
      <c r="AE24" s="83"/>
      <c r="AF24" s="83"/>
      <c r="AG24" s="83"/>
      <c r="AH24" s="83"/>
      <c r="AI24" s="85"/>
      <c r="AJ24" s="85"/>
      <c r="AL24" s="58"/>
      <c r="AO24" s="71"/>
      <c r="AX24" s="58"/>
      <c r="BE24" s="58"/>
    </row>
    <row r="25" spans="1:61" ht="15">
      <c r="A25" s="58"/>
      <c r="Q25" s="58"/>
      <c r="S25" s="71"/>
      <c r="T25" s="71"/>
      <c r="U25" s="33"/>
      <c r="V25" s="100"/>
      <c r="W25" s="100"/>
      <c r="X25" s="100"/>
      <c r="Y25" s="33"/>
      <c r="AA25" s="58"/>
      <c r="AC25" s="83"/>
      <c r="AD25" s="84"/>
      <c r="AE25" s="84"/>
      <c r="AF25" s="84"/>
      <c r="AG25" s="84"/>
      <c r="AH25" s="84"/>
      <c r="AI25" s="85"/>
      <c r="AJ25" s="85"/>
      <c r="AL25" s="58"/>
      <c r="AO25" s="71"/>
      <c r="AX25" s="58"/>
      <c r="BA25" s="59"/>
      <c r="BB25" s="5"/>
      <c r="BE25" s="58"/>
      <c r="BH25" s="59"/>
      <c r="BI25" s="5"/>
    </row>
    <row r="26" spans="1:57" ht="15">
      <c r="A26" s="38">
        <v>6</v>
      </c>
      <c r="B26" s="2" t="s">
        <v>37</v>
      </c>
      <c r="D26" s="106">
        <v>1.652718</v>
      </c>
      <c r="E26" s="106">
        <f>+D26</f>
        <v>1.652718</v>
      </c>
      <c r="F26" s="106">
        <f>+D26</f>
        <v>1.652718</v>
      </c>
      <c r="G26" s="14" t="s">
        <v>102</v>
      </c>
      <c r="Q26" s="58"/>
      <c r="S26" s="71"/>
      <c r="T26" s="71"/>
      <c r="U26" s="91"/>
      <c r="V26" s="104"/>
      <c r="W26" s="104"/>
      <c r="X26" s="104"/>
      <c r="Y26" s="91"/>
      <c r="AA26" s="58"/>
      <c r="AC26" s="83"/>
      <c r="AD26" s="83"/>
      <c r="AE26" s="83"/>
      <c r="AF26" s="83"/>
      <c r="AG26" s="83"/>
      <c r="AH26" s="83"/>
      <c r="AI26" s="85"/>
      <c r="AJ26" s="85"/>
      <c r="AL26" s="58"/>
      <c r="AO26" s="71"/>
      <c r="AX26" s="58"/>
      <c r="BE26" s="58"/>
    </row>
    <row r="27" spans="1:61" ht="15">
      <c r="A27" s="58"/>
      <c r="Q27" s="58"/>
      <c r="S27" s="71"/>
      <c r="T27" s="71"/>
      <c r="U27" s="91"/>
      <c r="V27" s="104"/>
      <c r="W27" s="104"/>
      <c r="X27" s="104"/>
      <c r="Y27" s="91"/>
      <c r="AA27" s="58"/>
      <c r="AC27" s="84"/>
      <c r="AD27" s="83"/>
      <c r="AE27" s="83"/>
      <c r="AF27" s="83"/>
      <c r="AG27" s="83"/>
      <c r="AH27" s="84"/>
      <c r="AI27" s="85"/>
      <c r="AJ27" s="85"/>
      <c r="AL27" s="58"/>
      <c r="AO27" s="71"/>
      <c r="AX27" s="58"/>
      <c r="BB27" s="8"/>
      <c r="BE27" s="58"/>
      <c r="BI27" s="8"/>
    </row>
    <row r="28" spans="1:57" ht="15">
      <c r="A28" s="38">
        <v>7</v>
      </c>
      <c r="B28" s="2" t="s">
        <v>38</v>
      </c>
      <c r="D28" s="30">
        <f>+D24*D26</f>
        <v>13453661.442463178</v>
      </c>
      <c r="E28" s="30">
        <f>F28-D28</f>
        <v>-12987267.74059481</v>
      </c>
      <c r="F28" s="30">
        <f>F24*F26</f>
        <v>466393.70186836785</v>
      </c>
      <c r="Q28" s="58"/>
      <c r="S28" s="71"/>
      <c r="T28" s="71"/>
      <c r="U28" s="91"/>
      <c r="V28" s="104"/>
      <c r="W28" s="104"/>
      <c r="X28" s="104"/>
      <c r="Y28" s="91"/>
      <c r="AA28" s="58"/>
      <c r="AC28" s="83"/>
      <c r="AD28" s="105"/>
      <c r="AE28" s="83"/>
      <c r="AF28" s="105"/>
      <c r="AG28" s="105"/>
      <c r="AH28" s="83"/>
      <c r="AI28" s="85"/>
      <c r="AJ28" s="85"/>
      <c r="AL28" s="58"/>
      <c r="AO28" s="71"/>
      <c r="AX28" s="58"/>
      <c r="BE28" s="58"/>
    </row>
    <row r="29" spans="17:62" ht="15">
      <c r="Q29" s="58"/>
      <c r="S29" s="71"/>
      <c r="T29" s="71"/>
      <c r="U29" s="91"/>
      <c r="V29" s="104"/>
      <c r="W29" s="104"/>
      <c r="X29" s="104"/>
      <c r="Y29" s="91"/>
      <c r="AA29" s="58"/>
      <c r="AC29" s="84"/>
      <c r="AD29" s="84"/>
      <c r="AE29" s="84"/>
      <c r="AF29" s="84"/>
      <c r="AG29" s="84"/>
      <c r="AH29" s="84"/>
      <c r="AI29" s="85"/>
      <c r="AJ29" s="85"/>
      <c r="AL29" s="58"/>
      <c r="AO29" s="71"/>
      <c r="AX29" s="58"/>
      <c r="BB29" s="5"/>
      <c r="BC29" s="14"/>
      <c r="BE29" s="58"/>
      <c r="BI29" s="5"/>
      <c r="BJ29" s="14"/>
    </row>
    <row r="30" spans="6:57" ht="15">
      <c r="F30" s="6"/>
      <c r="Q30" s="58"/>
      <c r="S30" s="71"/>
      <c r="T30" s="71"/>
      <c r="U30" s="91"/>
      <c r="V30" s="104"/>
      <c r="W30" s="104"/>
      <c r="X30" s="104"/>
      <c r="Y30" s="91"/>
      <c r="AA30" s="58"/>
      <c r="AC30" s="83"/>
      <c r="AD30" s="105"/>
      <c r="AE30" s="83"/>
      <c r="AF30" s="105"/>
      <c r="AG30" s="83"/>
      <c r="AH30" s="83"/>
      <c r="AI30" s="85"/>
      <c r="AJ30" s="85"/>
      <c r="AL30" s="58"/>
      <c r="AO30" s="71"/>
      <c r="AX30" s="58"/>
      <c r="BE30" s="58"/>
    </row>
    <row r="31" spans="2:61" ht="17.25">
      <c r="B31" s="2" t="s">
        <v>35</v>
      </c>
      <c r="Q31" s="58"/>
      <c r="S31" s="71"/>
      <c r="T31" s="71"/>
      <c r="U31" s="91"/>
      <c r="V31" s="104"/>
      <c r="W31" s="104"/>
      <c r="X31" s="104"/>
      <c r="Y31" s="91"/>
      <c r="AA31" s="58"/>
      <c r="AC31" s="83"/>
      <c r="AD31" s="84"/>
      <c r="AE31" s="83"/>
      <c r="AF31" s="105"/>
      <c r="AG31" s="84"/>
      <c r="AH31" s="83"/>
      <c r="AI31" s="85"/>
      <c r="AJ31" s="85"/>
      <c r="AL31" s="58"/>
      <c r="AO31" s="71"/>
      <c r="AX31" s="58"/>
      <c r="BB31" s="25"/>
      <c r="BE31" s="58"/>
      <c r="BI31" s="25"/>
    </row>
    <row r="32" spans="2:57" ht="18" customHeight="1">
      <c r="B32" s="41" t="s">
        <v>155</v>
      </c>
      <c r="F32" s="110"/>
      <c r="Q32" s="58"/>
      <c r="S32" s="71"/>
      <c r="T32" s="71"/>
      <c r="U32" s="91"/>
      <c r="V32" s="104"/>
      <c r="W32" s="104"/>
      <c r="X32" s="104"/>
      <c r="Y32" s="91"/>
      <c r="AA32" s="58"/>
      <c r="AC32" s="83"/>
      <c r="AD32" s="105"/>
      <c r="AE32" s="83"/>
      <c r="AF32" s="105"/>
      <c r="AG32" s="84"/>
      <c r="AH32" s="83"/>
      <c r="AI32" s="85"/>
      <c r="AJ32" s="85"/>
      <c r="AL32" s="58"/>
      <c r="AO32" s="71"/>
      <c r="BE32" s="58"/>
    </row>
    <row r="33" spans="2:62" ht="15" customHeight="1">
      <c r="B33" s="143" t="s">
        <v>86</v>
      </c>
      <c r="Q33" s="58"/>
      <c r="S33" s="71"/>
      <c r="T33" s="71"/>
      <c r="U33" s="91"/>
      <c r="V33" s="104"/>
      <c r="W33" s="104"/>
      <c r="X33" s="104"/>
      <c r="Y33" s="91"/>
      <c r="AA33" s="58"/>
      <c r="AC33" s="83"/>
      <c r="AD33" s="83"/>
      <c r="AE33" s="83"/>
      <c r="AF33" s="105"/>
      <c r="AG33" s="83"/>
      <c r="AH33" s="83"/>
      <c r="AI33" s="85"/>
      <c r="AJ33" s="85"/>
      <c r="AL33" s="58"/>
      <c r="AO33" s="71"/>
      <c r="BE33" s="58"/>
      <c r="BI33" s="25"/>
      <c r="BJ33" s="14"/>
    </row>
    <row r="34" spans="2:57" ht="15">
      <c r="B34" s="41" t="s">
        <v>83</v>
      </c>
      <c r="Q34" s="58"/>
      <c r="S34" s="71"/>
      <c r="T34" s="71"/>
      <c r="U34" s="91"/>
      <c r="V34" s="104"/>
      <c r="W34" s="104"/>
      <c r="X34" s="104"/>
      <c r="Y34" s="91"/>
      <c r="AA34" s="58"/>
      <c r="AC34" s="83"/>
      <c r="AD34" s="83"/>
      <c r="AE34" s="83"/>
      <c r="AF34" s="83"/>
      <c r="AG34" s="83"/>
      <c r="AH34" s="83"/>
      <c r="AI34" s="85"/>
      <c r="AJ34" s="85"/>
      <c r="AL34" s="58"/>
      <c r="AO34" s="71"/>
      <c r="BE34" s="58"/>
    </row>
    <row r="35" spans="2:57" ht="15">
      <c r="B35" s="41" t="s">
        <v>241</v>
      </c>
      <c r="Q35" s="58"/>
      <c r="S35" s="71"/>
      <c r="T35" s="71"/>
      <c r="U35" s="91"/>
      <c r="V35" s="104"/>
      <c r="W35" s="104"/>
      <c r="X35" s="104"/>
      <c r="Y35" s="91"/>
      <c r="AA35" s="58"/>
      <c r="AC35" s="83"/>
      <c r="AD35" s="83"/>
      <c r="AE35" s="83"/>
      <c r="AF35" s="84"/>
      <c r="AG35" s="84"/>
      <c r="AH35" s="84"/>
      <c r="AI35" s="85"/>
      <c r="AJ35" s="85"/>
      <c r="BE35" s="58"/>
    </row>
    <row r="36" spans="2:57" ht="15">
      <c r="B36" s="41" t="s">
        <v>258</v>
      </c>
      <c r="Q36" s="58"/>
      <c r="S36" s="71"/>
      <c r="T36" s="71"/>
      <c r="U36" s="91"/>
      <c r="V36" s="104"/>
      <c r="W36" s="104"/>
      <c r="X36" s="104"/>
      <c r="Y36" s="91"/>
      <c r="AA36" s="58"/>
      <c r="AC36" s="83"/>
      <c r="AD36" s="83"/>
      <c r="AE36" s="83"/>
      <c r="AF36" s="83"/>
      <c r="AG36" s="83"/>
      <c r="AH36" s="83"/>
      <c r="AI36" s="85"/>
      <c r="AJ36" s="85"/>
      <c r="BE36" s="58"/>
    </row>
    <row r="37" spans="17:41" ht="15">
      <c r="Q37" s="58"/>
      <c r="S37" s="71"/>
      <c r="T37" s="71"/>
      <c r="U37" s="91"/>
      <c r="V37" s="104"/>
      <c r="W37" s="104"/>
      <c r="X37" s="104"/>
      <c r="Y37" s="91"/>
      <c r="AA37" s="58"/>
      <c r="AC37" s="61"/>
      <c r="AD37" s="61"/>
      <c r="AE37" s="61"/>
      <c r="AF37" s="61"/>
      <c r="AG37" s="61"/>
      <c r="AH37" s="61"/>
      <c r="AI37" s="61"/>
      <c r="AJ37" s="61"/>
      <c r="AL37" s="58"/>
      <c r="AO37" s="71"/>
    </row>
    <row r="38" spans="1:36" ht="15">
      <c r="A38" s="7"/>
      <c r="B38" s="7"/>
      <c r="C38" s="7"/>
      <c r="D38" s="7"/>
      <c r="E38" s="7"/>
      <c r="F38" s="7"/>
      <c r="G38" s="7"/>
      <c r="H38" s="7"/>
      <c r="I38" s="7"/>
      <c r="AA38" s="58"/>
      <c r="AC38" s="61"/>
      <c r="AD38" s="61"/>
      <c r="AE38" s="61"/>
      <c r="AF38" s="61"/>
      <c r="AG38" s="61"/>
      <c r="AH38" s="61"/>
      <c r="AI38" s="61"/>
      <c r="AJ38" s="61"/>
    </row>
    <row r="39" spans="1:34" ht="15">
      <c r="A39" s="7"/>
      <c r="B39" s="7"/>
      <c r="C39" s="7"/>
      <c r="D39" s="7"/>
      <c r="E39" s="7"/>
      <c r="F39" s="7"/>
      <c r="G39" s="7"/>
      <c r="H39" s="7"/>
      <c r="I39" s="7"/>
      <c r="AA39" s="58"/>
      <c r="AC39" s="61"/>
      <c r="AD39" s="61"/>
      <c r="AE39" s="61"/>
      <c r="AF39" s="61"/>
      <c r="AG39" s="61"/>
      <c r="AH39" s="61"/>
    </row>
    <row r="40" spans="1:36" ht="17.25">
      <c r="A40" s="7"/>
      <c r="B40" s="7"/>
      <c r="C40" s="7"/>
      <c r="D40" s="7"/>
      <c r="E40" s="7"/>
      <c r="F40" s="7"/>
      <c r="G40" s="7"/>
      <c r="H40" s="7"/>
      <c r="I40" s="7"/>
      <c r="Q40" s="58"/>
      <c r="U40" s="118"/>
      <c r="V40" s="119"/>
      <c r="W40" s="119"/>
      <c r="X40" s="119"/>
      <c r="Y40" s="118"/>
      <c r="AA40" s="58"/>
      <c r="AC40" s="61"/>
      <c r="AD40" s="61"/>
      <c r="AE40" s="61"/>
      <c r="AF40" s="61"/>
      <c r="AG40" s="61"/>
      <c r="AH40" s="61"/>
      <c r="AI40" s="61"/>
      <c r="AJ40" s="61"/>
    </row>
    <row r="41" spans="1:43" ht="15">
      <c r="A41" s="7"/>
      <c r="B41" s="7"/>
      <c r="C41" s="7"/>
      <c r="D41" s="7"/>
      <c r="E41" s="7"/>
      <c r="F41" s="7"/>
      <c r="G41" s="7"/>
      <c r="H41" s="7"/>
      <c r="I41" s="7"/>
      <c r="U41" s="120"/>
      <c r="V41" s="1"/>
      <c r="W41" s="1"/>
      <c r="X41" s="1"/>
      <c r="Y41" s="1"/>
      <c r="AA41" s="58"/>
      <c r="AC41" s="61"/>
      <c r="AD41" s="61"/>
      <c r="AE41" s="61"/>
      <c r="AF41" s="61"/>
      <c r="AG41" s="61"/>
      <c r="AH41" s="61"/>
      <c r="AM41" s="122"/>
      <c r="AN41" s="122"/>
      <c r="AO41" s="122"/>
      <c r="AP41" s="122"/>
      <c r="AQ41" s="122"/>
    </row>
    <row r="42" spans="1:28" ht="15">
      <c r="A42" s="7"/>
      <c r="B42" s="7"/>
      <c r="C42" s="7"/>
      <c r="D42" s="7"/>
      <c r="E42" s="7"/>
      <c r="F42" s="7"/>
      <c r="G42" s="7"/>
      <c r="H42" s="7"/>
      <c r="I42" s="7"/>
      <c r="AB42" s="15"/>
    </row>
    <row r="43" spans="1:21" ht="15">
      <c r="A43" s="7"/>
      <c r="B43" s="7"/>
      <c r="C43" s="7"/>
      <c r="D43" s="7"/>
      <c r="E43" s="7"/>
      <c r="F43" s="7"/>
      <c r="G43" s="7"/>
      <c r="H43" s="7"/>
      <c r="I43" s="7"/>
      <c r="S43" s="94"/>
      <c r="T43" s="94"/>
      <c r="U43" s="59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33"/>
      <c r="D53" s="33"/>
      <c r="E53" s="7"/>
      <c r="F53" s="7"/>
      <c r="G53" s="7"/>
      <c r="H53" s="7"/>
      <c r="I53" s="7"/>
    </row>
    <row r="54" spans="1:36" ht="15">
      <c r="A54" s="7"/>
      <c r="B54" s="7"/>
      <c r="C54" s="7"/>
      <c r="D54" s="7"/>
      <c r="E54" s="7"/>
      <c r="F54" s="7"/>
      <c r="G54" s="7"/>
      <c r="H54" s="7"/>
      <c r="I54" s="7"/>
      <c r="AI54" s="115"/>
      <c r="AJ54" s="115"/>
    </row>
    <row r="55" spans="1:36" ht="15">
      <c r="A55" s="7"/>
      <c r="B55" s="7"/>
      <c r="C55" s="7"/>
      <c r="D55" s="7"/>
      <c r="E55" s="7"/>
      <c r="F55" s="7"/>
      <c r="G55" s="7"/>
      <c r="H55" s="7"/>
      <c r="I55" s="7"/>
      <c r="AI55" s="59"/>
      <c r="AJ55" s="59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189"/>
      <c r="D57" s="189"/>
      <c r="E57" s="189"/>
      <c r="F57" s="189"/>
      <c r="G57" s="7"/>
      <c r="H57" s="7"/>
      <c r="I57" s="7"/>
    </row>
    <row r="58" spans="1:9" ht="15">
      <c r="A58" s="190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34"/>
      <c r="B61" s="7"/>
      <c r="C61" s="7"/>
      <c r="D61" s="7"/>
      <c r="E61" s="7"/>
      <c r="F61" s="7"/>
      <c r="G61" s="7"/>
      <c r="H61" s="7"/>
      <c r="I61" s="7"/>
    </row>
    <row r="62" spans="1:9" ht="15">
      <c r="A62" s="34"/>
      <c r="B62" s="7"/>
      <c r="C62" s="7"/>
      <c r="D62" s="7"/>
      <c r="E62" s="7"/>
      <c r="F62" s="7"/>
      <c r="G62" s="7"/>
      <c r="H62" s="7"/>
      <c r="I62" s="7"/>
    </row>
    <row r="63" spans="1:9" ht="15">
      <c r="A63" s="34"/>
      <c r="B63" s="7"/>
      <c r="C63" s="7"/>
      <c r="D63" s="7"/>
      <c r="E63" s="7"/>
      <c r="F63" s="7"/>
      <c r="G63" s="7"/>
      <c r="H63" s="7"/>
      <c r="I63" s="7"/>
    </row>
    <row r="64" spans="1:9" ht="15">
      <c r="A64" s="34"/>
      <c r="B64" s="7"/>
      <c r="C64" s="7"/>
      <c r="D64" s="7"/>
      <c r="E64" s="7"/>
      <c r="F64" s="7"/>
      <c r="G64" s="7"/>
      <c r="H64" s="7"/>
      <c r="I64" s="7"/>
    </row>
    <row r="65" spans="1:9" ht="15">
      <c r="A65" s="34"/>
      <c r="B65" s="7"/>
      <c r="C65" s="7"/>
      <c r="D65" s="7"/>
      <c r="E65" s="7"/>
      <c r="F65" s="7"/>
      <c r="G65" s="7"/>
      <c r="H65" s="7"/>
      <c r="I65" s="7"/>
    </row>
    <row r="66" spans="1:9" ht="15">
      <c r="A66" s="34"/>
      <c r="B66" s="7"/>
      <c r="C66" s="12"/>
      <c r="D66" s="12"/>
      <c r="E66" s="12"/>
      <c r="F66" s="12"/>
      <c r="G66" s="7"/>
      <c r="H66" s="7"/>
      <c r="I66" s="7"/>
    </row>
    <row r="67" spans="1:9" ht="15">
      <c r="A67" s="34"/>
      <c r="B67" s="7"/>
      <c r="C67" s="7"/>
      <c r="D67" s="7"/>
      <c r="E67" s="7"/>
      <c r="F67" s="7"/>
      <c r="G67" s="7"/>
      <c r="H67" s="7"/>
      <c r="I67" s="7"/>
    </row>
    <row r="68" spans="1:9" ht="15">
      <c r="A68" s="34"/>
      <c r="B68" s="7"/>
      <c r="C68" s="7"/>
      <c r="D68" s="7"/>
      <c r="E68" s="7"/>
      <c r="F68" s="7"/>
      <c r="G68" s="7"/>
      <c r="H68" s="7"/>
      <c r="I68" s="7"/>
    </row>
    <row r="69" spans="1:9" ht="15">
      <c r="A69" s="34"/>
      <c r="B69" s="7"/>
      <c r="C69" s="7"/>
      <c r="D69" s="7"/>
      <c r="E69" s="7"/>
      <c r="F69" s="7"/>
      <c r="G69" s="7"/>
      <c r="H69" s="7"/>
      <c r="I69" s="7"/>
    </row>
    <row r="70" spans="1:9" ht="15">
      <c r="A70" s="34"/>
      <c r="B70" s="7"/>
      <c r="C70" s="7"/>
      <c r="D70" s="7"/>
      <c r="E70" s="7"/>
      <c r="F70" s="7"/>
      <c r="G70" s="7"/>
      <c r="H70" s="7"/>
      <c r="I70" s="7"/>
    </row>
    <row r="71" spans="1:9" ht="15">
      <c r="A71" s="34"/>
      <c r="B71" s="7"/>
      <c r="C71" s="7"/>
      <c r="D71" s="7"/>
      <c r="E71" s="7"/>
      <c r="F71" s="117"/>
      <c r="G71" s="7"/>
      <c r="H71" s="7"/>
      <c r="I71" s="7"/>
    </row>
    <row r="72" spans="1:9" ht="15">
      <c r="A72" s="34"/>
      <c r="B72" s="7"/>
      <c r="C72" s="7"/>
      <c r="D72" s="7"/>
      <c r="E72" s="7"/>
      <c r="F72" s="117"/>
      <c r="G72" s="7"/>
      <c r="H72" s="7"/>
      <c r="I72" s="7"/>
    </row>
    <row r="73" spans="1:9" ht="15">
      <c r="A73" s="34"/>
      <c r="B73" s="7"/>
      <c r="C73" s="7"/>
      <c r="D73" s="7"/>
      <c r="E73" s="7"/>
      <c r="F73" s="117"/>
      <c r="G73" s="7"/>
      <c r="H73" s="7"/>
      <c r="I73" s="7"/>
    </row>
    <row r="74" spans="1:9" ht="15">
      <c r="A74" s="34"/>
      <c r="B74" s="7"/>
      <c r="C74" s="7"/>
      <c r="D74" s="7"/>
      <c r="E74" s="7"/>
      <c r="F74" s="117"/>
      <c r="G74" s="7"/>
      <c r="H74" s="7"/>
      <c r="I74" s="7"/>
    </row>
    <row r="75" spans="1:9" ht="15">
      <c r="A75" s="34"/>
      <c r="B75" s="7"/>
      <c r="C75" s="7"/>
      <c r="D75" s="7"/>
      <c r="E75" s="7"/>
      <c r="F75" s="117"/>
      <c r="G75" s="7"/>
      <c r="H75" s="7"/>
      <c r="I75" s="7"/>
    </row>
    <row r="76" spans="1:9" ht="15">
      <c r="A76" s="34"/>
      <c r="B76" s="7"/>
      <c r="C76" s="7"/>
      <c r="D76" s="7"/>
      <c r="E76" s="7"/>
      <c r="F76" s="117"/>
      <c r="G76" s="7"/>
      <c r="H76" s="7"/>
      <c r="I76" s="7"/>
    </row>
    <row r="77" spans="1:9" ht="15">
      <c r="A77" s="34"/>
      <c r="B77" s="7"/>
      <c r="C77" s="7"/>
      <c r="D77" s="7"/>
      <c r="E77" s="7"/>
      <c r="F77" s="117"/>
      <c r="G77" s="7"/>
      <c r="H77" s="7"/>
      <c r="I77" s="7"/>
    </row>
    <row r="78" spans="1:9" ht="15">
      <c r="A78" s="34"/>
      <c r="B78" s="7"/>
      <c r="C78" s="7"/>
      <c r="D78" s="7"/>
      <c r="E78" s="7"/>
      <c r="F78" s="117"/>
      <c r="G78" s="7"/>
      <c r="H78" s="7"/>
      <c r="I78" s="7"/>
    </row>
    <row r="79" spans="1:9" ht="15">
      <c r="A79" s="34"/>
      <c r="B79" s="11"/>
      <c r="C79" s="7"/>
      <c r="D79" s="7"/>
      <c r="E79" s="7"/>
      <c r="F79" s="117"/>
      <c r="G79" s="7"/>
      <c r="H79" s="7"/>
      <c r="I79" s="7"/>
    </row>
    <row r="80" spans="1:9" ht="15">
      <c r="A80" s="34"/>
      <c r="B80" s="7"/>
      <c r="C80" s="148"/>
      <c r="D80" s="148"/>
      <c r="E80" s="7"/>
      <c r="F80" s="117"/>
      <c r="G80" s="7"/>
      <c r="H80" s="7"/>
      <c r="I80" s="7"/>
    </row>
    <row r="81" spans="1:9" ht="15">
      <c r="A81" s="34"/>
      <c r="B81" s="7"/>
      <c r="C81" s="7"/>
      <c r="D81" s="7"/>
      <c r="E81" s="7"/>
      <c r="F81" s="117"/>
      <c r="G81" s="7"/>
      <c r="H81" s="7"/>
      <c r="I81" s="7"/>
    </row>
    <row r="82" spans="1:9" ht="15">
      <c r="A82" s="34"/>
      <c r="B82" s="7"/>
      <c r="C82" s="7"/>
      <c r="D82" s="7"/>
      <c r="E82" s="7"/>
      <c r="F82" s="117"/>
      <c r="G82" s="7"/>
      <c r="H82" s="7"/>
      <c r="I82" s="7"/>
    </row>
    <row r="83" spans="1:9" ht="15">
      <c r="A83" s="34"/>
      <c r="B83" s="7"/>
      <c r="C83" s="7"/>
      <c r="D83" s="7"/>
      <c r="E83" s="7"/>
      <c r="F83" s="191"/>
      <c r="G83" s="7"/>
      <c r="H83" s="7"/>
      <c r="I83" s="7"/>
    </row>
    <row r="84" spans="1:9" ht="15">
      <c r="A84" s="34"/>
      <c r="B84" s="7"/>
      <c r="C84" s="7"/>
      <c r="D84" s="7"/>
      <c r="E84" s="7"/>
      <c r="F84" s="7"/>
      <c r="G84" s="7"/>
      <c r="H84" s="7"/>
      <c r="I84" s="7"/>
    </row>
    <row r="85" spans="1:9" ht="15">
      <c r="A85" s="34"/>
      <c r="B85" s="7"/>
      <c r="C85" s="7"/>
      <c r="D85" s="7"/>
      <c r="E85" s="7"/>
      <c r="F85" s="7"/>
      <c r="G85" s="7"/>
      <c r="H85" s="7"/>
      <c r="I85" s="7"/>
    </row>
    <row r="86" spans="1:9" ht="15">
      <c r="A86" s="34"/>
      <c r="B86" s="7"/>
      <c r="C86" s="7"/>
      <c r="D86" s="7"/>
      <c r="E86" s="7"/>
      <c r="F86" s="7"/>
      <c r="G86" s="7"/>
      <c r="H86" s="7"/>
      <c r="I86" s="7"/>
    </row>
    <row r="87" spans="1:9" ht="15">
      <c r="A87" s="34"/>
      <c r="B87" s="7"/>
      <c r="C87" s="7"/>
      <c r="D87" s="69"/>
      <c r="E87" s="16"/>
      <c r="F87" s="16"/>
      <c r="G87" s="192"/>
      <c r="H87" s="7"/>
      <c r="I87" s="7"/>
    </row>
    <row r="88" spans="1:9" ht="15">
      <c r="A88" s="34"/>
      <c r="B88" s="7"/>
      <c r="C88" s="7"/>
      <c r="D88" s="7"/>
      <c r="E88" s="7"/>
      <c r="F88" s="7"/>
      <c r="G88" s="7"/>
      <c r="H88" s="7"/>
      <c r="I88" s="7"/>
    </row>
    <row r="89" spans="1:9" ht="15">
      <c r="A89" s="73"/>
      <c r="B89" s="7"/>
      <c r="C89" s="7"/>
      <c r="D89" s="7"/>
      <c r="E89" s="7"/>
      <c r="F89" s="7"/>
      <c r="G89" s="192"/>
      <c r="H89" s="7"/>
      <c r="I89" s="7"/>
    </row>
    <row r="90" spans="1:9" ht="15">
      <c r="A90" s="34"/>
      <c r="B90" s="7"/>
      <c r="C90" s="7"/>
      <c r="D90" s="7"/>
      <c r="E90" s="7"/>
      <c r="F90" s="7"/>
      <c r="G90" s="7"/>
      <c r="H90" s="7"/>
      <c r="I90" s="7"/>
    </row>
    <row r="91" spans="1:9" ht="15">
      <c r="A91" s="34"/>
      <c r="B91" s="7"/>
      <c r="C91" s="7"/>
      <c r="D91" s="7"/>
      <c r="E91" s="7"/>
      <c r="F91" s="7"/>
      <c r="G91" s="192"/>
      <c r="H91" s="7"/>
      <c r="I91" s="7"/>
    </row>
    <row r="92" spans="1:9" ht="15">
      <c r="A92" s="34"/>
      <c r="B92" s="7"/>
      <c r="C92" s="7"/>
      <c r="D92" s="7"/>
      <c r="E92" s="7"/>
      <c r="F92" s="7"/>
      <c r="G92" s="7"/>
      <c r="H92" s="7"/>
      <c r="I92" s="7"/>
    </row>
    <row r="93" spans="1:9" ht="15">
      <c r="A93" s="34"/>
      <c r="B93" s="7"/>
      <c r="C93" s="7"/>
      <c r="D93" s="7"/>
      <c r="E93" s="7"/>
      <c r="F93" s="7"/>
      <c r="G93" s="7"/>
      <c r="H93" s="7"/>
      <c r="I93" s="7"/>
    </row>
    <row r="94" spans="1:9" ht="15">
      <c r="A94" s="34"/>
      <c r="B94" s="7"/>
      <c r="C94" s="7"/>
      <c r="D94" s="7"/>
      <c r="E94" s="7"/>
      <c r="F94" s="7"/>
      <c r="G94" s="7"/>
      <c r="H94" s="7"/>
      <c r="I94" s="7"/>
    </row>
    <row r="95" spans="1:9" ht="15">
      <c r="A95" s="34"/>
      <c r="B95" s="7"/>
      <c r="C95" s="7"/>
      <c r="D95" s="7"/>
      <c r="E95" s="7"/>
      <c r="F95" s="7"/>
      <c r="G95" s="7"/>
      <c r="H95" s="7"/>
      <c r="I95" s="7"/>
    </row>
    <row r="96" spans="1:9" ht="15">
      <c r="A96" s="34"/>
      <c r="B96" s="7"/>
      <c r="C96" s="7"/>
      <c r="D96" s="7"/>
      <c r="E96" s="7"/>
      <c r="F96" s="7"/>
      <c r="G96" s="7"/>
      <c r="H96" s="7"/>
      <c r="I96" s="7"/>
    </row>
    <row r="97" spans="1:9" ht="15">
      <c r="A97" s="34"/>
      <c r="B97" s="7"/>
      <c r="C97" s="7"/>
      <c r="D97" s="7"/>
      <c r="E97" s="7"/>
      <c r="F97" s="7"/>
      <c r="G97" s="7"/>
      <c r="H97" s="7"/>
      <c r="I97" s="7"/>
    </row>
    <row r="98" spans="1:9" ht="15">
      <c r="A98" s="34"/>
      <c r="B98" s="7"/>
      <c r="C98" s="7"/>
      <c r="D98" s="7"/>
      <c r="E98" s="7"/>
      <c r="F98" s="7"/>
      <c r="G98" s="7"/>
      <c r="H98" s="7"/>
      <c r="I98" s="7"/>
    </row>
    <row r="99" spans="1:9" ht="15">
      <c r="A99" s="34"/>
      <c r="B99" s="7"/>
      <c r="C99" s="7"/>
      <c r="D99" s="7"/>
      <c r="E99" s="7"/>
      <c r="F99" s="7"/>
      <c r="G99" s="7"/>
      <c r="H99" s="7"/>
      <c r="I99" s="7"/>
    </row>
    <row r="100" spans="1:9" ht="15">
      <c r="A100" s="34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34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34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34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34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34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34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34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34"/>
      <c r="B108" s="7"/>
      <c r="C108" s="7"/>
      <c r="D108" s="7"/>
      <c r="E108" s="7"/>
      <c r="F108" s="7"/>
      <c r="G108" s="23"/>
      <c r="H108" s="7"/>
      <c r="I108" s="7"/>
    </row>
    <row r="109" spans="1:9" ht="15">
      <c r="A109" s="34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34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34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34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34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34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34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34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34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34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34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34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34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34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34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34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34"/>
      <c r="B125" s="7"/>
      <c r="C125" s="7"/>
      <c r="D125" s="7"/>
      <c r="E125" s="7"/>
      <c r="F125" s="7"/>
      <c r="G125" s="7"/>
      <c r="H125" s="7"/>
      <c r="I125" s="7"/>
    </row>
    <row r="126" ht="15">
      <c r="A126" s="58"/>
    </row>
    <row r="127" ht="15">
      <c r="A127" s="58"/>
    </row>
    <row r="128" ht="15">
      <c r="A128" s="58"/>
    </row>
    <row r="129" ht="15">
      <c r="A129" s="58"/>
    </row>
    <row r="130" ht="15">
      <c r="A130" s="58"/>
    </row>
    <row r="131" ht="15">
      <c r="A131" s="58"/>
    </row>
    <row r="132" ht="15">
      <c r="A132" s="58"/>
    </row>
    <row r="133" ht="15">
      <c r="A133" s="58"/>
    </row>
    <row r="134" ht="15">
      <c r="A134" s="58"/>
    </row>
    <row r="135" ht="15">
      <c r="A135" s="58"/>
    </row>
    <row r="136" spans="1:8" ht="15">
      <c r="A136" s="34"/>
      <c r="B136" s="7"/>
      <c r="C136" s="7"/>
      <c r="D136" s="7"/>
      <c r="E136" s="7"/>
      <c r="F136" s="7"/>
      <c r="G136" s="7"/>
      <c r="H136" s="7"/>
    </row>
    <row r="137" spans="1:8" ht="15">
      <c r="A137" s="34"/>
      <c r="B137" s="7"/>
      <c r="C137" s="7"/>
      <c r="D137" s="7"/>
      <c r="E137" s="7"/>
      <c r="F137" s="7"/>
      <c r="G137" s="7"/>
      <c r="H137" s="7"/>
    </row>
    <row r="138" spans="1:8" ht="15">
      <c r="A138" s="34"/>
      <c r="B138" s="7"/>
      <c r="C138" s="7"/>
      <c r="D138" s="7"/>
      <c r="E138" s="7"/>
      <c r="F138" s="7"/>
      <c r="G138" s="7"/>
      <c r="H138" s="7"/>
    </row>
    <row r="139" spans="1:8" ht="15">
      <c r="A139" s="34"/>
      <c r="B139" s="7"/>
      <c r="C139" s="7"/>
      <c r="D139" s="7"/>
      <c r="E139" s="7"/>
      <c r="F139" s="7"/>
      <c r="G139" s="7"/>
      <c r="H139" s="7"/>
    </row>
    <row r="140" spans="1:8" ht="15">
      <c r="A140" s="34"/>
      <c r="B140" s="7"/>
      <c r="C140" s="7"/>
      <c r="D140" s="7"/>
      <c r="E140" s="7"/>
      <c r="F140" s="7"/>
      <c r="G140" s="7"/>
      <c r="H140" s="7"/>
    </row>
    <row r="141" spans="1:8" ht="15">
      <c r="A141" s="34"/>
      <c r="B141" s="33"/>
      <c r="C141" s="7"/>
      <c r="D141" s="7"/>
      <c r="E141" s="7"/>
      <c r="F141" s="7"/>
      <c r="G141" s="7"/>
      <c r="H141" s="7"/>
    </row>
    <row r="142" spans="1:8" ht="15">
      <c r="A142" s="34"/>
      <c r="B142" s="7"/>
      <c r="C142" s="7"/>
      <c r="D142" s="7"/>
      <c r="E142" s="7"/>
      <c r="F142" s="7"/>
      <c r="G142" s="7"/>
      <c r="H142" s="7"/>
    </row>
    <row r="143" spans="1:8" ht="15">
      <c r="A143" s="34"/>
      <c r="B143" s="7"/>
      <c r="C143" s="7"/>
      <c r="D143" s="7"/>
      <c r="E143" s="7"/>
      <c r="F143" s="7"/>
      <c r="G143" s="7"/>
      <c r="H143" s="7"/>
    </row>
    <row r="144" spans="1:8" ht="15">
      <c r="A144" s="34"/>
      <c r="B144" s="7"/>
      <c r="C144" s="7"/>
      <c r="D144" s="7"/>
      <c r="E144" s="7"/>
      <c r="F144" s="7"/>
      <c r="G144" s="7"/>
      <c r="H144" s="7"/>
    </row>
    <row r="145" spans="1:8" ht="15">
      <c r="A145" s="34"/>
      <c r="B145" s="7"/>
      <c r="C145" s="7"/>
      <c r="D145" s="7"/>
      <c r="E145" s="7"/>
      <c r="F145" s="7"/>
      <c r="G145" s="7"/>
      <c r="H145" s="7"/>
    </row>
    <row r="146" spans="1:8" ht="15">
      <c r="A146" s="34"/>
      <c r="B146" s="7"/>
      <c r="C146" s="7"/>
      <c r="D146" s="7"/>
      <c r="E146" s="7"/>
      <c r="F146" s="7"/>
      <c r="G146" s="7"/>
      <c r="H146" s="7"/>
    </row>
    <row r="147" spans="1:8" ht="15">
      <c r="A147" s="34"/>
      <c r="B147" s="11"/>
      <c r="C147" s="7"/>
      <c r="D147" s="7"/>
      <c r="E147" s="7"/>
      <c r="F147" s="7"/>
      <c r="G147" s="7"/>
      <c r="H147" s="7"/>
    </row>
    <row r="148" spans="1:8" ht="15">
      <c r="A148" s="34"/>
      <c r="B148" s="7"/>
      <c r="C148" s="7"/>
      <c r="D148" s="7"/>
      <c r="E148" s="7"/>
      <c r="F148" s="7"/>
      <c r="G148" s="7"/>
      <c r="H148" s="7"/>
    </row>
    <row r="149" spans="1:8" ht="15">
      <c r="A149" s="34"/>
      <c r="B149" s="11"/>
      <c r="C149" s="7"/>
      <c r="D149" s="7"/>
      <c r="E149" s="7"/>
      <c r="F149" s="7"/>
      <c r="G149" s="7"/>
      <c r="H149" s="7"/>
    </row>
    <row r="150" spans="1:8" ht="15">
      <c r="A150" s="34"/>
      <c r="B150" s="7"/>
      <c r="C150" s="7"/>
      <c r="D150" s="7"/>
      <c r="E150" s="7"/>
      <c r="F150" s="7"/>
      <c r="G150" s="7"/>
      <c r="H150" s="7"/>
    </row>
    <row r="151" spans="1:8" ht="15">
      <c r="A151" s="34"/>
      <c r="B151" s="11"/>
      <c r="C151" s="7"/>
      <c r="D151" s="7"/>
      <c r="E151" s="7"/>
      <c r="F151" s="7"/>
      <c r="G151" s="7"/>
      <c r="H151" s="7"/>
    </row>
    <row r="152" spans="1:8" ht="15">
      <c r="A152" s="34"/>
      <c r="B152" s="7"/>
      <c r="C152" s="7"/>
      <c r="D152" s="7"/>
      <c r="E152" s="7"/>
      <c r="F152" s="7"/>
      <c r="G152" s="7"/>
      <c r="H152" s="7"/>
    </row>
    <row r="153" spans="1:8" ht="15">
      <c r="A153" s="34"/>
      <c r="B153" s="7"/>
      <c r="C153" s="7"/>
      <c r="D153" s="7"/>
      <c r="E153" s="7"/>
      <c r="F153" s="12"/>
      <c r="G153" s="12"/>
      <c r="H153" s="7"/>
    </row>
    <row r="154" spans="1:8" ht="15">
      <c r="A154" s="34"/>
      <c r="B154" s="7"/>
      <c r="C154" s="7"/>
      <c r="D154" s="12"/>
      <c r="E154" s="12"/>
      <c r="F154" s="12"/>
      <c r="G154" s="12"/>
      <c r="H154" s="7"/>
    </row>
    <row r="155" spans="1:8" ht="15">
      <c r="A155" s="34"/>
      <c r="B155" s="7"/>
      <c r="C155" s="7"/>
      <c r="D155" s="12"/>
      <c r="E155" s="12"/>
      <c r="F155" s="12"/>
      <c r="G155" s="12"/>
      <c r="H155" s="7"/>
    </row>
    <row r="156" spans="1:8" ht="15">
      <c r="A156" s="34"/>
      <c r="B156" s="7"/>
      <c r="C156" s="7"/>
      <c r="D156" s="7"/>
      <c r="E156" s="7"/>
      <c r="F156" s="7"/>
      <c r="G156" s="7"/>
      <c r="H156" s="7"/>
    </row>
    <row r="157" spans="1:8" ht="15">
      <c r="A157" s="20"/>
      <c r="B157" s="7"/>
      <c r="C157" s="7"/>
      <c r="D157" s="16"/>
      <c r="E157" s="16"/>
      <c r="F157" s="16"/>
      <c r="G157" s="16"/>
      <c r="H157" s="7"/>
    </row>
    <row r="158" spans="1:8" ht="15">
      <c r="A158" s="34"/>
      <c r="B158" s="7"/>
      <c r="C158" s="7"/>
      <c r="D158" s="7"/>
      <c r="E158" s="7"/>
      <c r="F158" s="7"/>
      <c r="G158" s="7"/>
      <c r="H158" s="7"/>
    </row>
    <row r="159" spans="1:8" ht="15">
      <c r="A159" s="20"/>
      <c r="B159" s="7"/>
      <c r="C159" s="7"/>
      <c r="D159" s="7"/>
      <c r="E159" s="89"/>
      <c r="F159" s="7"/>
      <c r="G159" s="7"/>
      <c r="H159" s="7"/>
    </row>
    <row r="160" spans="1:8" ht="15">
      <c r="A160" s="20"/>
      <c r="B160" s="7"/>
      <c r="C160" s="7"/>
      <c r="D160" s="7"/>
      <c r="E160" s="7"/>
      <c r="F160" s="7"/>
      <c r="G160" s="7"/>
      <c r="H160" s="7"/>
    </row>
    <row r="161" spans="1:8" ht="15">
      <c r="A161" s="20"/>
      <c r="B161" s="7"/>
      <c r="C161" s="7"/>
      <c r="D161" s="7"/>
      <c r="E161" s="7"/>
      <c r="F161" s="7"/>
      <c r="G161" s="89"/>
      <c r="H161" s="7"/>
    </row>
    <row r="162" spans="1:8" ht="15">
      <c r="A162" s="34"/>
      <c r="B162" s="7"/>
      <c r="C162" s="7"/>
      <c r="D162" s="7"/>
      <c r="E162" s="7"/>
      <c r="F162" s="7"/>
      <c r="G162" s="7"/>
      <c r="H162" s="7"/>
    </row>
    <row r="163" spans="1:8" ht="15">
      <c r="A163" s="20"/>
      <c r="B163" s="7"/>
      <c r="C163" s="7"/>
      <c r="D163" s="7"/>
      <c r="E163" s="7"/>
      <c r="F163" s="7"/>
      <c r="G163" s="7"/>
      <c r="H163" s="7"/>
    </row>
    <row r="164" spans="1:8" ht="15">
      <c r="A164" s="34"/>
      <c r="B164" s="7"/>
      <c r="C164" s="7"/>
      <c r="D164" s="16"/>
      <c r="E164" s="16"/>
      <c r="F164" s="16"/>
      <c r="G164" s="16"/>
      <c r="H164" s="7"/>
    </row>
    <row r="165" spans="1:8" ht="15">
      <c r="A165" s="34"/>
      <c r="B165" s="7"/>
      <c r="C165" s="7"/>
      <c r="D165" s="7"/>
      <c r="E165" s="7"/>
      <c r="F165" s="7"/>
      <c r="G165" s="7"/>
      <c r="H165" s="7"/>
    </row>
    <row r="166" spans="1:8" ht="15">
      <c r="A166" s="20"/>
      <c r="B166" s="7"/>
      <c r="C166" s="7"/>
      <c r="D166" s="7"/>
      <c r="E166" s="7"/>
      <c r="F166" s="7"/>
      <c r="G166" s="7"/>
      <c r="H166" s="7"/>
    </row>
    <row r="167" spans="1:8" ht="15">
      <c r="A167" s="34"/>
      <c r="B167" s="7"/>
      <c r="C167" s="7"/>
      <c r="D167" s="7"/>
      <c r="E167" s="7"/>
      <c r="F167" s="7"/>
      <c r="G167" s="7"/>
      <c r="H167" s="7"/>
    </row>
    <row r="168" spans="1:8" ht="15">
      <c r="A168" s="20"/>
      <c r="B168" s="7"/>
      <c r="C168" s="7"/>
      <c r="D168" s="16"/>
      <c r="E168" s="16"/>
      <c r="F168" s="16"/>
      <c r="G168" s="16"/>
      <c r="H168" s="7"/>
    </row>
    <row r="169" spans="1:8" ht="15">
      <c r="A169" s="34"/>
      <c r="B169" s="7"/>
      <c r="C169" s="7"/>
      <c r="D169" s="7"/>
      <c r="E169" s="7"/>
      <c r="F169" s="7"/>
      <c r="G169" s="7"/>
      <c r="H169" s="7"/>
    </row>
    <row r="170" spans="1:8" ht="15">
      <c r="A170" s="20"/>
      <c r="B170" s="7"/>
      <c r="C170" s="23"/>
      <c r="D170" s="7"/>
      <c r="E170" s="7"/>
      <c r="F170" s="7"/>
      <c r="G170" s="7"/>
      <c r="H170" s="7"/>
    </row>
    <row r="171" spans="1:8" ht="15">
      <c r="A171" s="34"/>
      <c r="B171" s="7"/>
      <c r="C171" s="7"/>
      <c r="D171" s="7"/>
      <c r="E171" s="7"/>
      <c r="F171" s="7"/>
      <c r="G171" s="7"/>
      <c r="H171" s="7"/>
    </row>
    <row r="172" spans="1:8" ht="15">
      <c r="A172" s="34"/>
      <c r="B172" s="7"/>
      <c r="C172" s="7"/>
      <c r="D172" s="7"/>
      <c r="E172" s="7"/>
      <c r="F172" s="7"/>
      <c r="G172" s="7"/>
      <c r="H172" s="7"/>
    </row>
    <row r="173" spans="1:8" ht="15">
      <c r="A173" s="34"/>
      <c r="B173" s="7"/>
      <c r="C173" s="7"/>
      <c r="D173" s="7"/>
      <c r="E173" s="7"/>
      <c r="F173" s="7"/>
      <c r="G173" s="7"/>
      <c r="H173" s="7"/>
    </row>
    <row r="174" spans="1:8" ht="15">
      <c r="A174" s="20"/>
      <c r="B174" s="7"/>
      <c r="C174" s="7"/>
      <c r="D174" s="16"/>
      <c r="E174" s="16"/>
      <c r="F174" s="16"/>
      <c r="G174" s="16"/>
      <c r="H174" s="7"/>
    </row>
    <row r="175" spans="1:8" ht="15">
      <c r="A175" s="34"/>
      <c r="B175" s="7"/>
      <c r="C175" s="7"/>
      <c r="D175" s="7"/>
      <c r="E175" s="7"/>
      <c r="F175" s="7"/>
      <c r="G175" s="7"/>
      <c r="H175" s="7"/>
    </row>
    <row r="176" spans="1:8" ht="15">
      <c r="A176" s="20"/>
      <c r="B176" s="7"/>
      <c r="C176" s="7"/>
      <c r="D176" s="16"/>
      <c r="E176" s="7"/>
      <c r="F176" s="16"/>
      <c r="G176" s="16"/>
      <c r="H176" s="7"/>
    </row>
    <row r="177" spans="1:8" ht="15">
      <c r="A177" s="34"/>
      <c r="B177" s="7"/>
      <c r="C177" s="7"/>
      <c r="D177" s="7"/>
      <c r="E177" s="7"/>
      <c r="F177" s="7"/>
      <c r="G177" s="7"/>
      <c r="H177" s="7"/>
    </row>
    <row r="178" spans="1:8" ht="15">
      <c r="A178" s="20"/>
      <c r="B178" s="7"/>
      <c r="C178" s="7"/>
      <c r="D178" s="193"/>
      <c r="E178" s="194"/>
      <c r="F178" s="193"/>
      <c r="G178" s="194"/>
      <c r="H178" s="7"/>
    </row>
    <row r="179" spans="1:8" ht="15">
      <c r="A179" s="34"/>
      <c r="B179" s="7"/>
      <c r="C179" s="7"/>
      <c r="D179" s="7"/>
      <c r="E179" s="7"/>
      <c r="F179" s="7"/>
      <c r="G179" s="7"/>
      <c r="H179" s="7"/>
    </row>
    <row r="180" spans="1:8" ht="15">
      <c r="A180" s="34"/>
      <c r="B180" s="7"/>
      <c r="C180" s="7"/>
      <c r="D180" s="7"/>
      <c r="E180" s="7"/>
      <c r="F180" s="7"/>
      <c r="G180" s="7"/>
      <c r="H180" s="7"/>
    </row>
    <row r="181" spans="1:8" ht="15">
      <c r="A181" s="34"/>
      <c r="B181" s="7"/>
      <c r="C181" s="7"/>
      <c r="D181" s="7"/>
      <c r="E181" s="33"/>
      <c r="F181" s="7"/>
      <c r="G181" s="7"/>
      <c r="H181" s="7"/>
    </row>
    <row r="182" spans="1:8" ht="15">
      <c r="A182" s="34"/>
      <c r="B182" s="7"/>
      <c r="C182" s="7"/>
      <c r="D182" s="7"/>
      <c r="E182" s="7"/>
      <c r="F182" s="7"/>
      <c r="G182" s="7"/>
      <c r="H182" s="7"/>
    </row>
    <row r="183" spans="1:8" ht="15">
      <c r="A183" s="34"/>
      <c r="B183" s="7"/>
      <c r="C183" s="7"/>
      <c r="D183" s="7"/>
      <c r="E183" s="7"/>
      <c r="F183" s="7"/>
      <c r="G183" s="7"/>
      <c r="H183" s="7"/>
    </row>
    <row r="184" spans="1:8" ht="15">
      <c r="A184" s="34"/>
      <c r="B184" s="7"/>
      <c r="C184" s="7"/>
      <c r="D184" s="7"/>
      <c r="E184" s="7"/>
      <c r="F184" s="7"/>
      <c r="G184" s="7"/>
      <c r="H184" s="7"/>
    </row>
    <row r="185" spans="1:8" ht="15">
      <c r="A185" s="34"/>
      <c r="B185" s="7"/>
      <c r="C185" s="7"/>
      <c r="D185" s="7"/>
      <c r="E185" s="7"/>
      <c r="F185" s="7"/>
      <c r="G185" s="7"/>
      <c r="H185" s="7"/>
    </row>
    <row r="186" spans="1:8" ht="15">
      <c r="A186" s="34"/>
      <c r="B186" s="7"/>
      <c r="C186" s="7"/>
      <c r="D186" s="7"/>
      <c r="E186" s="7"/>
      <c r="F186" s="7"/>
      <c r="G186" s="7"/>
      <c r="H186" s="7"/>
    </row>
    <row r="187" spans="1:8" ht="15">
      <c r="A187" s="34"/>
      <c r="B187" s="7"/>
      <c r="C187" s="7"/>
      <c r="D187" s="7"/>
      <c r="E187" s="7"/>
      <c r="F187" s="7"/>
      <c r="G187" s="7"/>
      <c r="H187" s="7"/>
    </row>
    <row r="188" spans="1:8" ht="15">
      <c r="A188" s="34"/>
      <c r="B188" s="7"/>
      <c r="C188" s="7"/>
      <c r="D188" s="7"/>
      <c r="E188" s="7"/>
      <c r="F188" s="7"/>
      <c r="G188" s="7"/>
      <c r="H188" s="7"/>
    </row>
    <row r="189" spans="1:8" ht="15">
      <c r="A189" s="34"/>
      <c r="B189" s="7"/>
      <c r="C189" s="7"/>
      <c r="D189" s="7"/>
      <c r="E189" s="7"/>
      <c r="F189" s="7"/>
      <c r="G189" s="7"/>
      <c r="H189" s="7"/>
    </row>
    <row r="190" spans="1:8" ht="15">
      <c r="A190" s="34"/>
      <c r="B190" s="7"/>
      <c r="C190" s="7"/>
      <c r="D190" s="7"/>
      <c r="E190" s="7"/>
      <c r="F190" s="7"/>
      <c r="G190" s="7"/>
      <c r="H190" s="7"/>
    </row>
    <row r="191" spans="1:8" ht="15">
      <c r="A191" s="34"/>
      <c r="B191" s="7"/>
      <c r="C191" s="7"/>
      <c r="D191" s="7"/>
      <c r="E191" s="7"/>
      <c r="F191" s="7"/>
      <c r="G191" s="7"/>
      <c r="H191" s="7"/>
    </row>
    <row r="192" spans="1:8" ht="15">
      <c r="A192" s="34"/>
      <c r="B192" s="7"/>
      <c r="C192" s="7"/>
      <c r="D192" s="7"/>
      <c r="E192" s="7"/>
      <c r="F192" s="7"/>
      <c r="G192" s="7"/>
      <c r="H192" s="7"/>
    </row>
    <row r="193" spans="1:8" ht="15">
      <c r="A193" s="34"/>
      <c r="B193" s="7"/>
      <c r="C193" s="7"/>
      <c r="D193" s="7"/>
      <c r="E193" s="7"/>
      <c r="F193" s="7"/>
      <c r="G193" s="7"/>
      <c r="H193" s="7"/>
    </row>
    <row r="194" spans="1:8" ht="15">
      <c r="A194" s="34"/>
      <c r="B194" s="7"/>
      <c r="C194" s="7"/>
      <c r="D194" s="7"/>
      <c r="E194" s="7"/>
      <c r="F194" s="7"/>
      <c r="G194" s="7"/>
      <c r="H194" s="7"/>
    </row>
    <row r="195" spans="1:8" ht="15">
      <c r="A195" s="34"/>
      <c r="B195" s="7"/>
      <c r="C195" s="7"/>
      <c r="D195" s="7"/>
      <c r="E195" s="7"/>
      <c r="F195" s="7"/>
      <c r="G195" s="7"/>
      <c r="H195" s="7"/>
    </row>
    <row r="196" spans="1:8" ht="15">
      <c r="A196" s="34"/>
      <c r="B196" s="7"/>
      <c r="C196" s="7"/>
      <c r="D196" s="7"/>
      <c r="E196" s="7"/>
      <c r="F196" s="7"/>
      <c r="G196" s="7"/>
      <c r="H196" s="7"/>
    </row>
    <row r="197" spans="1:8" ht="15">
      <c r="A197" s="34"/>
      <c r="B197" s="7"/>
      <c r="C197" s="7"/>
      <c r="D197" s="7"/>
      <c r="E197" s="7"/>
      <c r="F197" s="7"/>
      <c r="G197" s="7"/>
      <c r="H197" s="7"/>
    </row>
    <row r="198" spans="1:8" ht="15">
      <c r="A198" s="34"/>
      <c r="B198" s="7"/>
      <c r="C198" s="7"/>
      <c r="D198" s="7"/>
      <c r="E198" s="7"/>
      <c r="F198" s="7"/>
      <c r="G198" s="7"/>
      <c r="H198" s="7"/>
    </row>
    <row r="199" spans="1:8" ht="15">
      <c r="A199" s="34"/>
      <c r="B199" s="7"/>
      <c r="C199" s="7"/>
      <c r="D199" s="7"/>
      <c r="E199" s="7"/>
      <c r="F199" s="7"/>
      <c r="G199" s="7"/>
      <c r="H199" s="7"/>
    </row>
    <row r="200" spans="1:8" ht="15">
      <c r="A200" s="34"/>
      <c r="B200" s="7"/>
      <c r="C200" s="7"/>
      <c r="D200" s="7"/>
      <c r="E200" s="7"/>
      <c r="F200" s="7"/>
      <c r="G200" s="7"/>
      <c r="H200" s="7"/>
    </row>
    <row r="201" spans="1:8" ht="15">
      <c r="A201" s="34"/>
      <c r="B201" s="7"/>
      <c r="C201" s="7"/>
      <c r="D201" s="7"/>
      <c r="E201" s="7"/>
      <c r="F201" s="7"/>
      <c r="G201" s="7"/>
      <c r="H201" s="7"/>
    </row>
    <row r="202" spans="1:8" ht="15">
      <c r="A202" s="34"/>
      <c r="B202" s="7"/>
      <c r="C202" s="7"/>
      <c r="D202" s="7"/>
      <c r="E202" s="7"/>
      <c r="F202" s="7"/>
      <c r="G202" s="7"/>
      <c r="H202" s="7"/>
    </row>
    <row r="203" spans="1:8" ht="15">
      <c r="A203" s="34"/>
      <c r="B203" s="7"/>
      <c r="C203" s="7"/>
      <c r="D203" s="7"/>
      <c r="E203" s="7"/>
      <c r="F203" s="7"/>
      <c r="G203" s="7"/>
      <c r="H203" s="7"/>
    </row>
    <row r="204" spans="1:8" ht="15">
      <c r="A204" s="34"/>
      <c r="B204" s="7"/>
      <c r="C204" s="7"/>
      <c r="D204" s="7"/>
      <c r="E204" s="7"/>
      <c r="F204" s="7"/>
      <c r="G204" s="7"/>
      <c r="H204" s="7"/>
    </row>
    <row r="205" spans="1:8" ht="15">
      <c r="A205" s="34"/>
      <c r="B205" s="7"/>
      <c r="C205" s="7"/>
      <c r="D205" s="7"/>
      <c r="E205" s="7"/>
      <c r="F205" s="7"/>
      <c r="G205" s="7"/>
      <c r="H205" s="7"/>
    </row>
    <row r="206" spans="1:8" ht="15">
      <c r="A206" s="34"/>
      <c r="B206" s="7"/>
      <c r="C206" s="7"/>
      <c r="D206" s="7"/>
      <c r="E206" s="7"/>
      <c r="F206" s="7"/>
      <c r="G206" s="7"/>
      <c r="H206" s="7"/>
    </row>
    <row r="207" spans="1:8" ht="15">
      <c r="A207" s="34"/>
      <c r="B207" s="7"/>
      <c r="C207" s="7"/>
      <c r="D207" s="7"/>
      <c r="E207" s="7"/>
      <c r="F207" s="7"/>
      <c r="G207" s="7"/>
      <c r="H207" s="7"/>
    </row>
    <row r="208" spans="1:8" ht="15">
      <c r="A208" s="34"/>
      <c r="B208" s="7"/>
      <c r="C208" s="7"/>
      <c r="D208" s="7"/>
      <c r="E208" s="7"/>
      <c r="F208" s="7"/>
      <c r="G208" s="7"/>
      <c r="H208" s="7"/>
    </row>
    <row r="209" spans="1:8" ht="15">
      <c r="A209" s="34"/>
      <c r="B209" s="7"/>
      <c r="C209" s="7"/>
      <c r="D209" s="7"/>
      <c r="E209" s="7"/>
      <c r="F209" s="7"/>
      <c r="G209" s="7"/>
      <c r="H209" s="7"/>
    </row>
    <row r="210" spans="1:8" ht="15">
      <c r="A210" s="34"/>
      <c r="B210" s="7"/>
      <c r="C210" s="7"/>
      <c r="D210" s="7"/>
      <c r="E210" s="7"/>
      <c r="F210" s="7"/>
      <c r="G210" s="7"/>
      <c r="H210" s="7"/>
    </row>
    <row r="211" spans="1:8" ht="15">
      <c r="A211" s="34"/>
      <c r="B211" s="7"/>
      <c r="C211" s="7"/>
      <c r="D211" s="7"/>
      <c r="E211" s="7"/>
      <c r="F211" s="7"/>
      <c r="G211" s="7"/>
      <c r="H211" s="7"/>
    </row>
    <row r="212" spans="1:8" ht="15">
      <c r="A212" s="34"/>
      <c r="B212" s="7"/>
      <c r="C212" s="7"/>
      <c r="D212" s="7"/>
      <c r="E212" s="7"/>
      <c r="F212" s="7"/>
      <c r="G212" s="7"/>
      <c r="H212" s="7"/>
    </row>
    <row r="213" spans="1:8" ht="15">
      <c r="A213" s="34"/>
      <c r="B213" s="7"/>
      <c r="C213" s="7"/>
      <c r="D213" s="7"/>
      <c r="E213" s="7"/>
      <c r="F213" s="7"/>
      <c r="G213" s="7"/>
      <c r="H213" s="7"/>
    </row>
    <row r="214" spans="1:8" ht="15">
      <c r="A214" s="34"/>
      <c r="B214" s="7"/>
      <c r="C214" s="7"/>
      <c r="D214" s="7"/>
      <c r="E214" s="7"/>
      <c r="F214" s="7"/>
      <c r="G214" s="7"/>
      <c r="H214" s="7"/>
    </row>
    <row r="215" spans="1:8" ht="15">
      <c r="A215" s="34"/>
      <c r="B215" s="7"/>
      <c r="C215" s="7"/>
      <c r="D215" s="7"/>
      <c r="E215" s="7"/>
      <c r="F215" s="7"/>
      <c r="G215" s="7"/>
      <c r="H215" s="7"/>
    </row>
    <row r="216" spans="1:8" ht="15">
      <c r="A216" s="34"/>
      <c r="B216" s="7"/>
      <c r="C216" s="7"/>
      <c r="D216" s="7"/>
      <c r="E216" s="7"/>
      <c r="F216" s="7"/>
      <c r="G216" s="7"/>
      <c r="H216" s="7"/>
    </row>
    <row r="217" spans="1:7" ht="15">
      <c r="A217" s="34"/>
      <c r="B217" s="7"/>
      <c r="C217" s="7"/>
      <c r="D217" s="7"/>
      <c r="E217" s="7"/>
      <c r="F217" s="7"/>
      <c r="G217" s="7"/>
    </row>
    <row r="218" spans="1:7" ht="15">
      <c r="A218" s="34"/>
      <c r="B218" s="7"/>
      <c r="C218" s="7"/>
      <c r="D218" s="7"/>
      <c r="E218" s="7"/>
      <c r="F218" s="7"/>
      <c r="G218" s="7"/>
    </row>
    <row r="219" spans="1:7" ht="15">
      <c r="A219" s="34"/>
      <c r="B219" s="7"/>
      <c r="C219" s="7"/>
      <c r="D219" s="7"/>
      <c r="E219" s="7"/>
      <c r="F219" s="7"/>
      <c r="G219" s="7"/>
    </row>
    <row r="220" spans="1:7" ht="15">
      <c r="A220" s="34"/>
      <c r="B220" s="7"/>
      <c r="C220" s="7"/>
      <c r="D220" s="7"/>
      <c r="E220" s="7"/>
      <c r="F220" s="7"/>
      <c r="G220" s="7"/>
    </row>
    <row r="221" spans="1:7" ht="15">
      <c r="A221" s="34"/>
      <c r="B221" s="7"/>
      <c r="C221" s="7"/>
      <c r="D221" s="7"/>
      <c r="E221" s="7"/>
      <c r="F221" s="7"/>
      <c r="G221" s="7"/>
    </row>
    <row r="222" spans="1:7" ht="15">
      <c r="A222" s="34"/>
      <c r="B222" s="7"/>
      <c r="C222" s="7"/>
      <c r="D222" s="7"/>
      <c r="E222" s="7"/>
      <c r="F222" s="7"/>
      <c r="G222" s="7"/>
    </row>
    <row r="223" spans="1:7" ht="15">
      <c r="A223" s="34"/>
      <c r="B223" s="7"/>
      <c r="C223" s="7"/>
      <c r="D223" s="7"/>
      <c r="E223" s="7"/>
      <c r="F223" s="7"/>
      <c r="G223" s="7"/>
    </row>
    <row r="224" spans="1:7" ht="15">
      <c r="A224" s="34"/>
      <c r="B224" s="7"/>
      <c r="C224" s="7"/>
      <c r="D224" s="7"/>
      <c r="E224" s="7"/>
      <c r="F224" s="7"/>
      <c r="G224" s="7"/>
    </row>
    <row r="225" spans="1:7" ht="15">
      <c r="A225" s="34"/>
      <c r="B225" s="7"/>
      <c r="C225" s="7"/>
      <c r="D225" s="7"/>
      <c r="E225" s="7"/>
      <c r="F225" s="7"/>
      <c r="G225" s="7"/>
    </row>
    <row r="226" spans="1:7" ht="15">
      <c r="A226" s="34"/>
      <c r="B226" s="7"/>
      <c r="C226" s="7"/>
      <c r="D226" s="7"/>
      <c r="E226" s="7"/>
      <c r="F226" s="7"/>
      <c r="G226" s="7"/>
    </row>
    <row r="227" spans="1:7" ht="15">
      <c r="A227" s="34"/>
      <c r="B227" s="7"/>
      <c r="C227" s="7"/>
      <c r="D227" s="7"/>
      <c r="E227" s="7"/>
      <c r="F227" s="7"/>
      <c r="G227" s="7"/>
    </row>
    <row r="228" spans="1:7" ht="15">
      <c r="A228" s="34"/>
      <c r="B228" s="7"/>
      <c r="C228" s="7"/>
      <c r="D228" s="7"/>
      <c r="E228" s="7"/>
      <c r="F228" s="7"/>
      <c r="G228" s="7"/>
    </row>
    <row r="229" spans="1:7" ht="15">
      <c r="A229" s="7"/>
      <c r="B229" s="34"/>
      <c r="C229" s="7"/>
      <c r="D229" s="7"/>
      <c r="E229" s="7"/>
      <c r="F229" s="42"/>
      <c r="G229" s="7"/>
    </row>
    <row r="230" spans="1:7" ht="15">
      <c r="A230" s="7"/>
      <c r="B230" s="34"/>
      <c r="C230" s="11"/>
      <c r="D230" s="7"/>
      <c r="E230" s="7"/>
      <c r="F230" s="7"/>
      <c r="G230" s="7"/>
    </row>
    <row r="231" spans="1:7" ht="15">
      <c r="A231" s="7"/>
      <c r="B231" s="34"/>
      <c r="C231" s="7"/>
      <c r="D231" s="7"/>
      <c r="E231" s="7"/>
      <c r="F231" s="7"/>
      <c r="G231" s="7"/>
    </row>
    <row r="232" spans="1:7" ht="15">
      <c r="A232" s="7"/>
      <c r="B232" s="34"/>
      <c r="C232" s="11"/>
      <c r="D232" s="7"/>
      <c r="E232" s="7"/>
      <c r="F232" s="7"/>
      <c r="G232" s="7"/>
    </row>
    <row r="233" spans="1:7" ht="15">
      <c r="A233" s="7"/>
      <c r="B233" s="34"/>
      <c r="C233" s="7"/>
      <c r="D233" s="7"/>
      <c r="E233" s="7"/>
      <c r="F233" s="7"/>
      <c r="G233" s="7"/>
    </row>
    <row r="234" spans="1:7" ht="15">
      <c r="A234" s="7"/>
      <c r="B234" s="34"/>
      <c r="C234" s="11"/>
      <c r="D234" s="7"/>
      <c r="E234" s="7"/>
      <c r="F234" s="7"/>
      <c r="G234" s="33"/>
    </row>
    <row r="235" spans="1:7" ht="15">
      <c r="A235" s="7"/>
      <c r="B235" s="34"/>
      <c r="C235" s="7"/>
      <c r="D235" s="7"/>
      <c r="E235" s="7"/>
      <c r="F235" s="7"/>
      <c r="G235" s="7"/>
    </row>
    <row r="236" spans="1:7" ht="15">
      <c r="A236" s="7"/>
      <c r="B236" s="34"/>
      <c r="C236" s="7"/>
      <c r="D236" s="7"/>
      <c r="E236" s="7"/>
      <c r="F236" s="7"/>
      <c r="G236" s="12"/>
    </row>
    <row r="237" spans="1:7" ht="15">
      <c r="A237" s="7"/>
      <c r="B237" s="20"/>
      <c r="C237" s="7"/>
      <c r="D237" s="7"/>
      <c r="E237" s="7"/>
      <c r="F237" s="16"/>
      <c r="G237" s="7"/>
    </row>
    <row r="238" spans="1:7" ht="15">
      <c r="A238" s="7"/>
      <c r="B238" s="34"/>
      <c r="C238" s="7"/>
      <c r="D238" s="7"/>
      <c r="E238" s="7"/>
      <c r="F238" s="7"/>
      <c r="G238" s="75"/>
    </row>
    <row r="239" spans="1:7" ht="15">
      <c r="A239" s="7"/>
      <c r="B239" s="34"/>
      <c r="C239" s="11"/>
      <c r="D239" s="7"/>
      <c r="E239" s="7"/>
      <c r="F239" s="7"/>
      <c r="G239" s="7"/>
    </row>
    <row r="240" spans="1:7" ht="15">
      <c r="A240" s="7"/>
      <c r="B240" s="20"/>
      <c r="C240" s="7"/>
      <c r="D240" s="7"/>
      <c r="E240" s="7"/>
      <c r="F240" s="89"/>
      <c r="G240" s="7"/>
    </row>
    <row r="241" spans="1:7" ht="15">
      <c r="A241" s="7"/>
      <c r="B241" s="20"/>
      <c r="C241" s="7"/>
      <c r="D241" s="7"/>
      <c r="E241" s="7"/>
      <c r="F241" s="89"/>
      <c r="G241" s="7"/>
    </row>
    <row r="242" spans="1:7" ht="15">
      <c r="A242" s="7"/>
      <c r="B242" s="20"/>
      <c r="C242" s="7"/>
      <c r="D242" s="7"/>
      <c r="E242" s="7"/>
      <c r="F242" s="89"/>
      <c r="G242" s="7"/>
    </row>
    <row r="243" spans="1:7" ht="15">
      <c r="A243" s="7"/>
      <c r="B243" s="20"/>
      <c r="C243" s="7"/>
      <c r="D243" s="7"/>
      <c r="E243" s="7"/>
      <c r="F243" s="89"/>
      <c r="G243" s="7"/>
    </row>
    <row r="244" spans="1:7" ht="15">
      <c r="A244" s="7"/>
      <c r="B244" s="20"/>
      <c r="C244" s="7"/>
      <c r="D244" s="7"/>
      <c r="E244" s="7"/>
      <c r="F244" s="89"/>
      <c r="G244" s="7"/>
    </row>
    <row r="245" spans="1:7" ht="15">
      <c r="A245" s="7"/>
      <c r="B245" s="34"/>
      <c r="C245" s="7"/>
      <c r="D245" s="7"/>
      <c r="E245" s="7"/>
      <c r="F245" s="89"/>
      <c r="G245" s="7"/>
    </row>
    <row r="246" spans="1:7" ht="15">
      <c r="A246" s="7"/>
      <c r="B246" s="20"/>
      <c r="C246" s="7"/>
      <c r="D246" s="7"/>
      <c r="E246" s="7"/>
      <c r="F246" s="89"/>
      <c r="G246" s="7"/>
    </row>
    <row r="247" spans="1:7" ht="15">
      <c r="A247" s="7"/>
      <c r="B247" s="20"/>
      <c r="C247" s="7"/>
      <c r="D247" s="7"/>
      <c r="E247" s="7"/>
      <c r="F247" s="89"/>
      <c r="G247" s="7"/>
    </row>
    <row r="248" spans="1:7" ht="15">
      <c r="A248" s="7"/>
      <c r="B248" s="20"/>
      <c r="C248" s="7"/>
      <c r="D248" s="7"/>
      <c r="E248" s="7"/>
      <c r="F248" s="89"/>
      <c r="G248" s="7"/>
    </row>
    <row r="249" spans="1:7" ht="15">
      <c r="A249" s="7"/>
      <c r="B249" s="34"/>
      <c r="C249" s="7"/>
      <c r="D249" s="7"/>
      <c r="E249" s="7"/>
      <c r="F249" s="7"/>
      <c r="G249" s="7"/>
    </row>
    <row r="250" spans="1:7" ht="15">
      <c r="A250" s="7"/>
      <c r="B250" s="7"/>
      <c r="C250" s="11"/>
      <c r="D250" s="7"/>
      <c r="E250" s="7"/>
      <c r="F250" s="7"/>
      <c r="G250" s="7"/>
    </row>
    <row r="251" spans="1:7" ht="15">
      <c r="A251" s="7"/>
      <c r="B251" s="20"/>
      <c r="C251" s="7"/>
      <c r="D251" s="7"/>
      <c r="E251" s="7"/>
      <c r="F251" s="7"/>
      <c r="G251" s="7"/>
    </row>
    <row r="252" spans="1:7" ht="15">
      <c r="A252" s="7"/>
      <c r="B252" s="20"/>
      <c r="C252" s="7"/>
      <c r="D252" s="7"/>
      <c r="E252" s="7"/>
      <c r="F252" s="7"/>
      <c r="G252" s="7"/>
    </row>
    <row r="253" spans="1:7" ht="15">
      <c r="A253" s="7"/>
      <c r="B253" s="20"/>
      <c r="C253" s="7"/>
      <c r="D253" s="7"/>
      <c r="E253" s="7"/>
      <c r="F253" s="7"/>
      <c r="G253" s="7"/>
    </row>
    <row r="254" spans="1:7" ht="15">
      <c r="A254" s="7"/>
      <c r="B254" s="20"/>
      <c r="C254" s="7"/>
      <c r="D254" s="7"/>
      <c r="E254" s="7"/>
      <c r="F254" s="7"/>
      <c r="G254" s="7"/>
    </row>
    <row r="255" spans="1:7" ht="15">
      <c r="A255" s="7"/>
      <c r="B255" s="20"/>
      <c r="C255" s="7"/>
      <c r="D255" s="7"/>
      <c r="E255" s="7"/>
      <c r="F255" s="7"/>
      <c r="G255" s="7"/>
    </row>
    <row r="256" spans="1:7" ht="15">
      <c r="A256" s="7"/>
      <c r="B256" s="34"/>
      <c r="C256" s="7"/>
      <c r="D256" s="7"/>
      <c r="E256" s="7"/>
      <c r="F256" s="7"/>
      <c r="G256" s="7"/>
    </row>
    <row r="257" spans="1:7" ht="15">
      <c r="A257" s="7"/>
      <c r="B257" s="34"/>
      <c r="C257" s="7"/>
      <c r="D257" s="7"/>
      <c r="E257" s="7"/>
      <c r="F257" s="7"/>
      <c r="G257" s="7"/>
    </row>
    <row r="258" spans="1:7" ht="15">
      <c r="A258" s="7"/>
      <c r="B258" s="34"/>
      <c r="C258" s="7"/>
      <c r="D258" s="7"/>
      <c r="E258" s="7"/>
      <c r="F258" s="7"/>
      <c r="G258" s="7"/>
    </row>
    <row r="259" spans="1:7" ht="15">
      <c r="A259" s="7"/>
      <c r="B259" s="34"/>
      <c r="C259" s="7"/>
      <c r="D259" s="7"/>
      <c r="E259" s="7"/>
      <c r="F259" s="7"/>
      <c r="G259" s="7"/>
    </row>
    <row r="260" spans="1:7" ht="15">
      <c r="A260" s="7"/>
      <c r="B260" s="34"/>
      <c r="C260" s="7"/>
      <c r="D260" s="7"/>
      <c r="E260" s="7"/>
      <c r="F260" s="7"/>
      <c r="G260" s="7"/>
    </row>
    <row r="261" spans="1:7" ht="15">
      <c r="A261" s="7"/>
      <c r="B261" s="20"/>
      <c r="C261" s="7"/>
      <c r="D261" s="7"/>
      <c r="E261" s="7"/>
      <c r="F261" s="7"/>
      <c r="G261" s="7"/>
    </row>
    <row r="262" spans="1:7" ht="15">
      <c r="A262" s="7"/>
      <c r="B262" s="20"/>
      <c r="C262" s="7"/>
      <c r="D262" s="7"/>
      <c r="E262" s="7"/>
      <c r="F262" s="7"/>
      <c r="G262" s="7"/>
    </row>
    <row r="263" spans="1:7" ht="15">
      <c r="A263" s="7"/>
      <c r="B263" s="34"/>
      <c r="C263" s="7"/>
      <c r="D263" s="7"/>
      <c r="E263" s="7"/>
      <c r="F263" s="7"/>
      <c r="G263" s="7"/>
    </row>
    <row r="264" spans="1:7" ht="15">
      <c r="A264" s="7"/>
      <c r="B264" s="7"/>
      <c r="C264" s="7"/>
      <c r="D264" s="7"/>
      <c r="E264" s="7"/>
      <c r="F264" s="7"/>
      <c r="G264" s="7"/>
    </row>
    <row r="265" spans="1:7" ht="15">
      <c r="A265" s="7"/>
      <c r="B265" s="7"/>
      <c r="C265" s="7"/>
      <c r="D265" s="7"/>
      <c r="E265" s="7"/>
      <c r="F265" s="7"/>
      <c r="G265" s="7"/>
    </row>
    <row r="266" spans="1:7" ht="15">
      <c r="A266" s="7"/>
      <c r="B266" s="34"/>
      <c r="C266" s="7"/>
      <c r="D266" s="7"/>
      <c r="E266" s="7"/>
      <c r="F266" s="75"/>
      <c r="G266" s="7"/>
    </row>
    <row r="267" spans="1:7" ht="15">
      <c r="A267" s="7"/>
      <c r="B267" s="7"/>
      <c r="C267" s="7"/>
      <c r="D267" s="7"/>
      <c r="E267" s="7"/>
      <c r="F267" s="7"/>
      <c r="G267" s="7"/>
    </row>
    <row r="268" spans="1:7" ht="15">
      <c r="A268" s="7"/>
      <c r="B268" s="34"/>
      <c r="C268" s="7"/>
      <c r="D268" s="7"/>
      <c r="E268" s="7"/>
      <c r="F268" s="7"/>
      <c r="G268" s="7"/>
    </row>
    <row r="269" spans="1:7" ht="15">
      <c r="A269" s="7"/>
      <c r="B269" s="7"/>
      <c r="C269" s="7"/>
      <c r="D269" s="7"/>
      <c r="E269" s="7"/>
      <c r="F269" s="7"/>
      <c r="G269" s="7"/>
    </row>
    <row r="270" spans="1:7" ht="15">
      <c r="A270" s="7"/>
      <c r="B270" s="34"/>
      <c r="C270" s="7"/>
      <c r="D270" s="7"/>
      <c r="E270" s="7"/>
      <c r="F270" s="137"/>
      <c r="G270" s="7"/>
    </row>
    <row r="271" spans="1:7" ht="15">
      <c r="A271" s="7"/>
      <c r="B271" s="34"/>
      <c r="C271" s="7"/>
      <c r="D271" s="7"/>
      <c r="E271" s="7"/>
      <c r="F271" s="7"/>
      <c r="G271" s="75"/>
    </row>
    <row r="272" spans="1:7" ht="15">
      <c r="A272" s="7"/>
      <c r="B272" s="34"/>
      <c r="C272" s="7"/>
      <c r="D272" s="7"/>
      <c r="E272" s="7"/>
      <c r="F272" s="7"/>
      <c r="G272" s="7"/>
    </row>
    <row r="273" spans="1:7" ht="15">
      <c r="A273" s="7"/>
      <c r="B273" s="34"/>
      <c r="C273" s="7"/>
      <c r="D273" s="7"/>
      <c r="E273" s="7"/>
      <c r="F273" s="7"/>
      <c r="G273" s="7"/>
    </row>
    <row r="274" spans="1:7" ht="15">
      <c r="A274" s="7"/>
      <c r="B274" s="34"/>
      <c r="C274" s="7"/>
      <c r="D274" s="7"/>
      <c r="E274" s="7"/>
      <c r="F274" s="7"/>
      <c r="G274" s="7"/>
    </row>
    <row r="275" spans="1:7" ht="15">
      <c r="A275" s="7"/>
      <c r="B275" s="34"/>
      <c r="C275" s="7"/>
      <c r="D275" s="7"/>
      <c r="E275" s="7"/>
      <c r="F275" s="7"/>
      <c r="G275" s="114"/>
    </row>
    <row r="276" spans="1:7" ht="15">
      <c r="A276" s="7"/>
      <c r="B276" s="20"/>
      <c r="C276" s="7"/>
      <c r="D276" s="7"/>
      <c r="E276" s="7"/>
      <c r="F276" s="7"/>
      <c r="G276" s="7"/>
    </row>
    <row r="277" spans="1:7" ht="15">
      <c r="A277" s="7"/>
      <c r="B277" s="20"/>
      <c r="C277" s="7"/>
      <c r="D277" s="7"/>
      <c r="E277" s="7"/>
      <c r="F277" s="7"/>
      <c r="G277" s="7"/>
    </row>
    <row r="278" spans="1:7" ht="15">
      <c r="A278" s="7"/>
      <c r="B278" s="20"/>
      <c r="C278" s="7"/>
      <c r="D278" s="7"/>
      <c r="E278" s="7"/>
      <c r="F278" s="7"/>
      <c r="G278" s="7"/>
    </row>
    <row r="279" spans="1:7" ht="15">
      <c r="A279" s="7"/>
      <c r="B279" s="7"/>
      <c r="C279" s="7"/>
      <c r="D279" s="7"/>
      <c r="E279" s="7"/>
      <c r="F279" s="7"/>
      <c r="G279" s="7"/>
    </row>
    <row r="280" spans="1:7" ht="15">
      <c r="A280" s="7"/>
      <c r="B280" s="7"/>
      <c r="C280" s="7"/>
      <c r="D280" s="7"/>
      <c r="E280" s="7"/>
      <c r="F280" s="7"/>
      <c r="G280" s="7"/>
    </row>
    <row r="307" ht="15">
      <c r="G307" s="2">
        <f>B301+C301-D301+E300-F306</f>
        <v>0</v>
      </c>
    </row>
    <row r="308" ht="15">
      <c r="G308" s="2">
        <f>B302+C302-D302+E301-F307</f>
        <v>0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4">
      <selection activeCell="A28" sqref="A28:B31"/>
    </sheetView>
  </sheetViews>
  <sheetFormatPr defaultColWidth="8.88671875" defaultRowHeight="15"/>
  <cols>
    <col min="3" max="3" width="14.77734375" style="0" customWidth="1"/>
    <col min="4" max="4" width="8.77734375" style="0" customWidth="1"/>
    <col min="5" max="5" width="14.77734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62"/>
      <c r="B3" s="62"/>
      <c r="C3" s="62"/>
      <c r="D3" s="62"/>
      <c r="E3" s="63" t="s">
        <v>74</v>
      </c>
      <c r="F3" s="2"/>
    </row>
    <row r="4" spans="1:6" ht="15">
      <c r="A4" s="62"/>
      <c r="B4" s="62"/>
      <c r="C4" s="62"/>
      <c r="D4" s="62"/>
      <c r="E4" s="62"/>
      <c r="F4" s="62"/>
    </row>
    <row r="5" spans="1:6" ht="15">
      <c r="A5" s="62"/>
      <c r="B5" s="62"/>
      <c r="C5" s="62"/>
      <c r="D5" s="62"/>
      <c r="E5" s="62"/>
      <c r="F5" s="62"/>
    </row>
    <row r="6" spans="1:6" ht="15">
      <c r="A6" s="62"/>
      <c r="B6" s="56" t="str">
        <f>'Meals Ent'!B6</f>
        <v>KENTUCKY AMERICAN WATER COMPANY </v>
      </c>
      <c r="C6" s="62"/>
      <c r="D6" s="62"/>
      <c r="E6" s="62"/>
      <c r="F6" s="62"/>
    </row>
    <row r="7" spans="1:6" ht="15">
      <c r="A7" s="62"/>
      <c r="B7" s="56"/>
      <c r="C7" s="62"/>
      <c r="D7" s="62"/>
      <c r="E7" s="62"/>
      <c r="F7" s="62"/>
    </row>
    <row r="8" spans="1:6" ht="15">
      <c r="A8" s="62"/>
      <c r="B8" s="56" t="str">
        <f>'Meals Ent'!B8</f>
        <v>TEST PERIOD ENDING AUGUST 31, 2017</v>
      </c>
      <c r="C8" s="62"/>
      <c r="D8" s="62"/>
      <c r="E8" s="62"/>
      <c r="F8" s="62"/>
    </row>
    <row r="9" spans="1:6" ht="15">
      <c r="A9" s="62"/>
      <c r="B9" s="56"/>
      <c r="C9" s="62"/>
      <c r="D9" s="62"/>
      <c r="E9" s="62"/>
      <c r="F9" s="62"/>
    </row>
    <row r="10" spans="1:6" ht="15">
      <c r="A10" s="62"/>
      <c r="B10" s="56" t="s">
        <v>232</v>
      </c>
      <c r="C10" s="62"/>
      <c r="D10" s="62"/>
      <c r="E10" s="62"/>
      <c r="F10" s="62"/>
    </row>
    <row r="11" spans="1:6" ht="15">
      <c r="A11" s="62"/>
      <c r="B11" s="62"/>
      <c r="C11" s="62"/>
      <c r="D11" s="62"/>
      <c r="E11" s="62"/>
      <c r="F11" s="62"/>
    </row>
    <row r="12" spans="1:6" ht="15">
      <c r="A12" s="121"/>
      <c r="B12" s="121"/>
      <c r="C12" s="121"/>
      <c r="D12" s="121"/>
      <c r="E12" s="63"/>
      <c r="F12" s="121"/>
    </row>
    <row r="13" spans="1:6" ht="15">
      <c r="A13" s="88"/>
      <c r="B13" s="81"/>
      <c r="C13" s="88"/>
      <c r="D13" s="88"/>
      <c r="E13" s="70"/>
      <c r="F13" s="88"/>
    </row>
    <row r="14" spans="1:6" ht="15">
      <c r="A14" s="20">
        <v>1</v>
      </c>
      <c r="B14" s="75" t="s">
        <v>11</v>
      </c>
      <c r="C14" s="2"/>
      <c r="D14" s="2"/>
      <c r="E14" s="8">
        <v>884370</v>
      </c>
      <c r="F14" s="14" t="s">
        <v>12</v>
      </c>
    </row>
    <row r="15" spans="1:6" ht="15">
      <c r="A15" s="20"/>
      <c r="B15" s="23"/>
      <c r="C15" s="2"/>
      <c r="D15" s="2"/>
      <c r="E15" s="2"/>
      <c r="F15" s="14"/>
    </row>
    <row r="16" spans="1:6" ht="15">
      <c r="A16" s="38">
        <v>2</v>
      </c>
      <c r="B16" s="75" t="s">
        <v>277</v>
      </c>
      <c r="C16" s="2"/>
      <c r="D16" s="2"/>
      <c r="E16" s="181">
        <v>701178</v>
      </c>
      <c r="F16" s="14" t="s">
        <v>20</v>
      </c>
    </row>
    <row r="17" spans="1:6" ht="15">
      <c r="A17" s="38"/>
      <c r="B17" s="7"/>
      <c r="C17" s="2"/>
      <c r="D17" s="2"/>
      <c r="E17" s="2"/>
      <c r="F17" s="14"/>
    </row>
    <row r="18" spans="1:6" ht="15">
      <c r="A18" s="38">
        <v>3</v>
      </c>
      <c r="B18" s="7" t="s">
        <v>22</v>
      </c>
      <c r="C18" s="2"/>
      <c r="D18" s="2"/>
      <c r="E18" s="8">
        <f>+(E14-E16)</f>
        <v>183192</v>
      </c>
      <c r="F18" s="14"/>
    </row>
    <row r="19" spans="1:6" ht="15">
      <c r="A19" s="38"/>
      <c r="B19" s="7"/>
      <c r="C19" s="2"/>
      <c r="D19" s="2"/>
      <c r="E19" s="2"/>
      <c r="F19" s="14"/>
    </row>
    <row r="20" spans="1:6" ht="15">
      <c r="A20" s="38">
        <v>4</v>
      </c>
      <c r="B20" s="2" t="s">
        <v>222</v>
      </c>
      <c r="E20" s="138">
        <v>3</v>
      </c>
      <c r="F20" s="14" t="s">
        <v>23</v>
      </c>
    </row>
    <row r="21" spans="1:6" ht="15">
      <c r="A21" s="38"/>
      <c r="F21" s="2"/>
    </row>
    <row r="22" spans="1:6" ht="15">
      <c r="A22" s="38">
        <v>5</v>
      </c>
      <c r="B22" s="2" t="s">
        <v>223</v>
      </c>
      <c r="E22" s="140">
        <f>+E18/E20</f>
        <v>61064</v>
      </c>
      <c r="F22" s="2"/>
    </row>
    <row r="23" spans="1:6" ht="15">
      <c r="A23" s="38"/>
      <c r="F23" s="2"/>
    </row>
    <row r="24" spans="1:6" ht="15">
      <c r="A24" s="38">
        <v>6</v>
      </c>
      <c r="B24" s="2" t="s">
        <v>25</v>
      </c>
      <c r="C24" s="2"/>
      <c r="D24" s="59">
        <f>+'KAWC Inc'!D20</f>
        <v>0.38899999999999996</v>
      </c>
      <c r="E24" s="5">
        <f>+D24*E22</f>
        <v>23753.895999999997</v>
      </c>
      <c r="F24" s="14"/>
    </row>
    <row r="25" spans="1:6" ht="15">
      <c r="A25" s="38"/>
      <c r="B25" s="2"/>
      <c r="C25" s="2"/>
      <c r="D25" s="2"/>
      <c r="E25" s="2"/>
      <c r="F25" s="14"/>
    </row>
    <row r="26" spans="1:6" ht="17.25">
      <c r="A26" s="38"/>
      <c r="B26" s="2"/>
      <c r="C26" s="2"/>
      <c r="D26" s="2"/>
      <c r="E26" s="25">
        <f>+E22-E24</f>
        <v>37310.10400000001</v>
      </c>
      <c r="F26" s="14"/>
    </row>
    <row r="27" spans="1:6" ht="15">
      <c r="A27" s="38"/>
      <c r="F27" s="14"/>
    </row>
    <row r="28" spans="1:6" ht="15">
      <c r="A28" s="38"/>
      <c r="F28" s="14"/>
    </row>
    <row r="29" spans="1:6" ht="15">
      <c r="A29" s="38"/>
      <c r="B29" s="2"/>
      <c r="C29" s="2"/>
      <c r="D29" s="2"/>
      <c r="E29" s="2"/>
      <c r="F29" s="14"/>
    </row>
    <row r="30" spans="1:6" ht="15">
      <c r="A30" s="38"/>
      <c r="B30" s="2" t="s">
        <v>35</v>
      </c>
      <c r="C30" s="2"/>
      <c r="D30" s="2"/>
      <c r="E30" s="2"/>
      <c r="F30" s="14"/>
    </row>
    <row r="31" spans="1:6" ht="15">
      <c r="A31" s="38"/>
      <c r="B31" s="2" t="s">
        <v>297</v>
      </c>
      <c r="C31" s="2"/>
      <c r="D31" s="2"/>
      <c r="E31" s="2"/>
      <c r="F31" s="14"/>
    </row>
    <row r="32" spans="1:6" ht="15">
      <c r="A32" s="38"/>
      <c r="B32" s="2" t="s">
        <v>296</v>
      </c>
      <c r="C32" s="2"/>
      <c r="D32" s="2"/>
      <c r="E32" s="2"/>
      <c r="F32" s="14"/>
    </row>
    <row r="33" spans="1:6" ht="15">
      <c r="A33" s="38"/>
      <c r="B33" s="2" t="s">
        <v>231</v>
      </c>
      <c r="C33" s="2"/>
      <c r="D33" s="2"/>
      <c r="E33" s="2"/>
      <c r="F33" s="14"/>
    </row>
    <row r="34" spans="1:6" ht="15">
      <c r="A34" s="38"/>
      <c r="C34" s="2"/>
      <c r="D34" s="2"/>
      <c r="E34" s="2"/>
      <c r="F34" s="14"/>
    </row>
    <row r="35" spans="1:6" ht="15">
      <c r="A35" s="21"/>
      <c r="D35" s="2"/>
      <c r="E35" s="2"/>
      <c r="F35" s="14"/>
    </row>
    <row r="36" spans="1:6" ht="15">
      <c r="A36" s="21"/>
      <c r="D36" s="2"/>
      <c r="E36" s="2"/>
      <c r="F36" s="14"/>
    </row>
    <row r="37" spans="1:6" ht="15">
      <c r="A37" s="21"/>
      <c r="D37" s="2"/>
      <c r="E37" s="2"/>
      <c r="F37" s="2"/>
    </row>
    <row r="38" spans="1:6" ht="15">
      <c r="A38" s="2"/>
      <c r="D38" s="2"/>
      <c r="E38" s="7"/>
      <c r="F38" s="2"/>
    </row>
    <row r="39" spans="1:6" ht="15">
      <c r="A39" s="7"/>
      <c r="B39" s="2"/>
      <c r="C39" s="2"/>
      <c r="D39" s="2"/>
      <c r="E39" s="2"/>
      <c r="F39" s="7"/>
    </row>
    <row r="40" spans="1:6" ht="15">
      <c r="A40" s="7"/>
      <c r="B40" s="54"/>
      <c r="C40" s="7"/>
      <c r="D40" s="7"/>
      <c r="E40" s="7"/>
      <c r="F40" s="7"/>
    </row>
    <row r="41" spans="1:6" ht="15">
      <c r="A41" s="7"/>
      <c r="B41" s="54"/>
      <c r="C41" s="7"/>
      <c r="D41" s="7"/>
      <c r="E41" s="7"/>
      <c r="F41" s="7"/>
    </row>
    <row r="42" spans="1:6" ht="15">
      <c r="A42" s="7"/>
      <c r="B42" s="54"/>
      <c r="C42" s="7"/>
      <c r="D42" s="7"/>
      <c r="E42" s="7"/>
      <c r="F42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7">
      <selection activeCell="A37" sqref="A1:E37"/>
    </sheetView>
  </sheetViews>
  <sheetFormatPr defaultColWidth="8.88671875" defaultRowHeight="15"/>
  <cols>
    <col min="2" max="2" width="14.77734375" style="0" customWidth="1"/>
    <col min="3" max="3" width="20.77734375" style="0" customWidth="1"/>
    <col min="4" max="4" width="14.77734375" style="0" customWidth="1"/>
    <col min="5" max="5" width="12.77734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 t="s">
        <v>84</v>
      </c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1" t="str">
        <f>'Rate Case'!B6</f>
        <v>KENTUCKY AMERICAN WATER COMPANY </v>
      </c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/>
      <c r="B8" s="1" t="str">
        <f>'Rate Case'!B8</f>
        <v>TEST PERIOD ENDING AUGUST 31, 2017</v>
      </c>
      <c r="C8" s="2"/>
      <c r="D8" s="2"/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5">
      <c r="A10" s="2"/>
      <c r="B10" s="1" t="s">
        <v>283</v>
      </c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58"/>
      <c r="B12" s="2"/>
      <c r="C12" s="2"/>
      <c r="D12" s="2"/>
      <c r="E12" s="2"/>
      <c r="F12" s="2"/>
    </row>
    <row r="13" spans="1:6" ht="15">
      <c r="A13" s="58">
        <v>1</v>
      </c>
      <c r="B13" s="41" t="s">
        <v>218</v>
      </c>
      <c r="C13" s="2"/>
      <c r="D13" s="8">
        <v>195842</v>
      </c>
      <c r="E13" s="14" t="s">
        <v>12</v>
      </c>
      <c r="F13" s="2"/>
    </row>
    <row r="14" spans="1:6" ht="15">
      <c r="A14" s="58"/>
      <c r="B14" s="41"/>
      <c r="C14" s="2"/>
      <c r="D14" s="2"/>
      <c r="E14" s="14"/>
      <c r="F14" s="2"/>
    </row>
    <row r="15" spans="1:6" ht="15">
      <c r="A15" s="58">
        <v>2</v>
      </c>
      <c r="B15" s="41" t="s">
        <v>219</v>
      </c>
      <c r="C15" s="2"/>
      <c r="D15" s="7">
        <v>21475</v>
      </c>
      <c r="E15" s="14" t="s">
        <v>12</v>
      </c>
      <c r="F15" s="2"/>
    </row>
    <row r="16" spans="1:6" ht="15">
      <c r="A16" s="58"/>
      <c r="B16" s="41"/>
      <c r="C16" s="2"/>
      <c r="D16" s="2"/>
      <c r="E16" s="2"/>
      <c r="F16" s="2"/>
    </row>
    <row r="17" spans="1:6" ht="15">
      <c r="A17" s="58">
        <v>3</v>
      </c>
      <c r="B17" s="41" t="s">
        <v>220</v>
      </c>
      <c r="C17" s="2"/>
      <c r="D17" s="179">
        <v>40033</v>
      </c>
      <c r="E17" s="14" t="s">
        <v>12</v>
      </c>
      <c r="F17" s="2"/>
    </row>
    <row r="18" spans="1:6" ht="15">
      <c r="A18" s="58"/>
      <c r="B18" s="41"/>
      <c r="C18" s="2"/>
      <c r="D18" s="2"/>
      <c r="E18" s="2"/>
      <c r="F18" s="2"/>
    </row>
    <row r="19" spans="1:6" ht="15">
      <c r="A19" s="58">
        <v>4</v>
      </c>
      <c r="B19" s="2" t="s">
        <v>113</v>
      </c>
      <c r="C19" s="2"/>
      <c r="D19" s="8">
        <f>+D13+D15+D17</f>
        <v>257350</v>
      </c>
      <c r="E19" s="14"/>
      <c r="F19" s="2"/>
    </row>
    <row r="20" spans="1:6" ht="15">
      <c r="A20" s="58"/>
      <c r="B20" s="2"/>
      <c r="C20" s="2"/>
      <c r="D20" s="2"/>
      <c r="E20" s="2"/>
      <c r="F20" s="2"/>
    </row>
    <row r="21" spans="1:6" ht="15">
      <c r="A21" s="58">
        <v>5</v>
      </c>
      <c r="B21" s="2" t="s">
        <v>301</v>
      </c>
      <c r="D21" s="138">
        <f>26398+1584+3842+3187+263+951+8447+411+2322</f>
        <v>47405</v>
      </c>
      <c r="E21" s="14" t="s">
        <v>20</v>
      </c>
      <c r="F21" s="2"/>
    </row>
    <row r="22" spans="1:6" ht="15">
      <c r="A22" s="58"/>
      <c r="E22" s="2"/>
      <c r="F22" s="2"/>
    </row>
    <row r="23" spans="1:6" ht="15">
      <c r="A23" s="58">
        <v>6</v>
      </c>
      <c r="B23" s="2" t="s">
        <v>302</v>
      </c>
      <c r="D23" s="140">
        <f>+D19-D21</f>
        <v>209945</v>
      </c>
      <c r="E23" s="2"/>
      <c r="F23" s="2"/>
    </row>
    <row r="24" spans="5:6" ht="15">
      <c r="E24" s="2"/>
      <c r="F24" s="2"/>
    </row>
    <row r="25" spans="1:6" ht="15">
      <c r="A25" s="58">
        <v>7</v>
      </c>
      <c r="B25" s="41" t="s">
        <v>25</v>
      </c>
      <c r="C25" s="59">
        <f>+'Tax Factor'!A72</f>
        <v>0.38899999999999996</v>
      </c>
      <c r="D25" s="128">
        <f>+'Tax Factor'!A72*D23</f>
        <v>81668.605</v>
      </c>
      <c r="E25" s="2"/>
      <c r="F25" s="2"/>
    </row>
    <row r="26" spans="1:6" ht="15">
      <c r="A26" s="58"/>
      <c r="B26" s="41"/>
      <c r="C26" s="2"/>
      <c r="D26" s="2"/>
      <c r="E26" s="2"/>
      <c r="F26" s="2"/>
    </row>
    <row r="27" spans="1:6" ht="15">
      <c r="A27" s="58">
        <v>8</v>
      </c>
      <c r="B27" s="41" t="s">
        <v>59</v>
      </c>
      <c r="C27" s="2"/>
      <c r="D27" s="129">
        <f>+D23-D25</f>
        <v>128276.395</v>
      </c>
      <c r="E27" s="2"/>
      <c r="F27" s="2"/>
    </row>
    <row r="28" spans="1:6" ht="15">
      <c r="A28" s="58"/>
      <c r="E28" s="2"/>
      <c r="F28" s="2"/>
    </row>
    <row r="29" spans="1:6" ht="15">
      <c r="A29" s="58"/>
      <c r="E29" s="2"/>
      <c r="F29" s="2"/>
    </row>
    <row r="30" spans="1:6" ht="15">
      <c r="A30" s="58"/>
      <c r="B30" s="41"/>
      <c r="C30" s="2"/>
      <c r="D30" s="2"/>
      <c r="E30" s="2"/>
      <c r="F30" s="2"/>
    </row>
    <row r="31" spans="1:6" ht="15">
      <c r="A31" s="58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 t="s">
        <v>35</v>
      </c>
      <c r="C33" s="2"/>
      <c r="D33" s="2"/>
      <c r="E33" s="2"/>
      <c r="F33" s="2"/>
    </row>
    <row r="34" spans="1:6" ht="15">
      <c r="A34" s="2"/>
      <c r="B34" s="2" t="s">
        <v>221</v>
      </c>
      <c r="C34" s="2"/>
      <c r="D34" s="2"/>
      <c r="E34" s="2"/>
      <c r="F34" s="2"/>
    </row>
    <row r="35" spans="1:6" ht="15">
      <c r="A35" s="2"/>
      <c r="B35" s="2" t="s">
        <v>303</v>
      </c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26" sqref="B26:C29"/>
    </sheetView>
  </sheetViews>
  <sheetFormatPr defaultColWidth="8.88671875" defaultRowHeight="15"/>
  <cols>
    <col min="2" max="5" width="12.77734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1" t="s">
        <v>243</v>
      </c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1" t="str">
        <f>+'Rate Base'!B6</f>
        <v>KENTUCKY AMERICAN WATER COMPANY </v>
      </c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/>
      <c r="B8" s="1" t="str">
        <f>+'Rate Base'!B8</f>
        <v>TEST PERIOD ENDING AUGUST 31, 2017</v>
      </c>
      <c r="C8" s="2"/>
      <c r="D8" s="2"/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5">
      <c r="A10" s="2"/>
      <c r="B10" s="1" t="s">
        <v>284</v>
      </c>
      <c r="C10" s="2"/>
      <c r="D10" s="2"/>
      <c r="E10" s="21"/>
      <c r="F10" s="2"/>
    </row>
    <row r="11" spans="1:6" ht="15">
      <c r="A11" s="7"/>
      <c r="B11" s="12"/>
      <c r="C11" s="12"/>
      <c r="D11" s="12"/>
      <c r="E11" s="42"/>
      <c r="F11" s="12"/>
    </row>
    <row r="12" spans="1:6" ht="15">
      <c r="A12" s="34"/>
      <c r="B12" s="12"/>
      <c r="C12" s="12"/>
      <c r="D12" s="12"/>
      <c r="E12" s="42"/>
      <c r="F12" s="12"/>
    </row>
    <row r="13" spans="1:6" ht="15">
      <c r="A13" s="34"/>
      <c r="B13" s="12"/>
      <c r="C13" s="12"/>
      <c r="D13" s="12"/>
      <c r="E13" s="80"/>
      <c r="F13" s="12"/>
    </row>
    <row r="14" spans="1:6" ht="15">
      <c r="A14" s="34">
        <v>1</v>
      </c>
      <c r="B14" s="54" t="s">
        <v>225</v>
      </c>
      <c r="C14" s="33"/>
      <c r="D14" s="33"/>
      <c r="E14" s="39">
        <v>35937</v>
      </c>
      <c r="F14" s="12" t="s">
        <v>12</v>
      </c>
    </row>
    <row r="15" spans="1:6" ht="15">
      <c r="A15" s="34"/>
      <c r="B15" s="54"/>
      <c r="C15" s="33"/>
      <c r="D15" s="33"/>
      <c r="E15" s="80"/>
      <c r="F15" s="12"/>
    </row>
    <row r="16" spans="1:6" ht="15">
      <c r="A16" s="34">
        <v>2</v>
      </c>
      <c r="B16" s="54" t="s">
        <v>226</v>
      </c>
      <c r="C16" s="33"/>
      <c r="D16" s="33"/>
      <c r="E16" s="180">
        <v>0.5</v>
      </c>
      <c r="F16" s="12" t="s">
        <v>12</v>
      </c>
    </row>
    <row r="17" spans="1:6" ht="15">
      <c r="A17" s="34"/>
      <c r="B17" s="7"/>
      <c r="C17" s="33"/>
      <c r="D17" s="33"/>
      <c r="E17" s="80"/>
      <c r="F17" s="2"/>
    </row>
    <row r="18" spans="1:6" ht="15">
      <c r="A18" s="34">
        <v>3</v>
      </c>
      <c r="B18" s="54" t="s">
        <v>206</v>
      </c>
      <c r="C18" s="33"/>
      <c r="D18" s="33"/>
      <c r="E18" s="39">
        <f>+E14*E16</f>
        <v>17968.5</v>
      </c>
      <c r="F18" s="2"/>
    </row>
    <row r="19" spans="1:6" ht="15">
      <c r="A19" s="34"/>
      <c r="B19" s="54"/>
      <c r="C19" s="33"/>
      <c r="D19" s="33"/>
      <c r="E19" s="80"/>
      <c r="F19" s="12"/>
    </row>
    <row r="20" spans="1:6" ht="15">
      <c r="A20" s="34">
        <v>4</v>
      </c>
      <c r="B20" s="7" t="s">
        <v>25</v>
      </c>
      <c r="C20" s="7"/>
      <c r="D20" s="33">
        <f>+'Tax Factor'!A72</f>
        <v>0.38899999999999996</v>
      </c>
      <c r="E20" s="108">
        <f>+E18*D20</f>
        <v>6989.746499999999</v>
      </c>
      <c r="F20" s="12"/>
    </row>
    <row r="21" spans="1:6" ht="15">
      <c r="A21" s="34"/>
      <c r="B21" s="7"/>
      <c r="C21" s="7"/>
      <c r="D21" s="7"/>
      <c r="E21" s="7"/>
      <c r="F21" s="14"/>
    </row>
    <row r="22" spans="1:6" ht="17.25">
      <c r="A22" s="34">
        <v>5</v>
      </c>
      <c r="B22" s="7" t="s">
        <v>59</v>
      </c>
      <c r="C22" s="7"/>
      <c r="D22" s="7"/>
      <c r="E22" s="26">
        <f>+E18-E20</f>
        <v>10978.7535</v>
      </c>
      <c r="F22" s="14"/>
    </row>
    <row r="23" spans="1:6" ht="15">
      <c r="A23" s="34"/>
      <c r="F23" s="12"/>
    </row>
    <row r="24" spans="1:6" ht="15">
      <c r="A24" s="34"/>
      <c r="F24" s="12"/>
    </row>
    <row r="25" spans="1:6" ht="15">
      <c r="A25" s="34"/>
      <c r="F25" s="45"/>
    </row>
    <row r="26" spans="2:5" ht="15">
      <c r="B26" s="7"/>
      <c r="C26" s="7"/>
      <c r="D26" s="7"/>
      <c r="E26" s="7"/>
    </row>
    <row r="27" spans="2:5" ht="15">
      <c r="B27" s="2" t="s">
        <v>35</v>
      </c>
      <c r="C27" s="2"/>
      <c r="D27" s="2"/>
      <c r="E27" s="2"/>
    </row>
    <row r="28" spans="2:5" ht="15">
      <c r="B28" s="7" t="s">
        <v>227</v>
      </c>
      <c r="C28" s="2"/>
      <c r="D28" s="2"/>
      <c r="E28" s="2"/>
    </row>
    <row r="29" spans="2:5" ht="15">
      <c r="B29" s="69"/>
      <c r="C29" s="2"/>
      <c r="D29" s="2"/>
      <c r="E29" s="2"/>
    </row>
    <row r="30" spans="2:5" ht="15">
      <c r="B30" s="69"/>
      <c r="C30" s="2"/>
      <c r="D30" s="2"/>
      <c r="E30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5">
      <selection activeCell="E73" sqref="E73"/>
    </sheetView>
  </sheetViews>
  <sheetFormatPr defaultColWidth="8.88671875" defaultRowHeight="15"/>
  <cols>
    <col min="2" max="2" width="18.77734375" style="0" customWidth="1"/>
    <col min="3" max="5" width="14.77734375" style="0" customWidth="1"/>
  </cols>
  <sheetData>
    <row r="1" spans="1:5" ht="15">
      <c r="A1" s="2"/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1" t="s">
        <v>246</v>
      </c>
      <c r="E3" s="2"/>
    </row>
    <row r="4" spans="1:5" ht="15">
      <c r="A4" s="2"/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2"/>
      <c r="B6" s="1" t="str">
        <f>+'Svc Co'!B6</f>
        <v>KENTUCKY AMERICAN WATER COMPANY </v>
      </c>
      <c r="C6" s="2"/>
      <c r="D6" s="2"/>
      <c r="E6" s="2"/>
    </row>
    <row r="7" spans="1:5" ht="15">
      <c r="A7" s="2"/>
      <c r="B7" s="1"/>
      <c r="C7" s="2"/>
      <c r="D7" s="2"/>
      <c r="E7" s="2"/>
    </row>
    <row r="8" spans="1:5" ht="15">
      <c r="A8" s="2"/>
      <c r="B8" s="1" t="str">
        <f>'RR Summary'!B8</f>
        <v>TEST PERIOD ENDING AUGUST 31, 2017</v>
      </c>
      <c r="C8" s="2"/>
      <c r="D8" s="2"/>
      <c r="E8" s="2"/>
    </row>
    <row r="9" spans="1:5" ht="15">
      <c r="A9" s="2"/>
      <c r="B9" s="1"/>
      <c r="C9" s="2"/>
      <c r="D9" s="2"/>
      <c r="E9" s="2"/>
    </row>
    <row r="10" spans="1:5" ht="15">
      <c r="A10" s="2"/>
      <c r="B10" s="1" t="s">
        <v>233</v>
      </c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14"/>
    </row>
    <row r="13" spans="1:5" ht="15">
      <c r="A13" s="2"/>
      <c r="B13" s="2"/>
      <c r="C13" s="2"/>
      <c r="D13" s="2"/>
      <c r="E13" s="14"/>
    </row>
    <row r="14" spans="1:5" ht="15">
      <c r="A14" s="58"/>
      <c r="B14" s="2"/>
      <c r="C14" s="2"/>
      <c r="D14" s="2"/>
      <c r="E14" s="14"/>
    </row>
    <row r="15" spans="1:5" ht="15">
      <c r="A15" s="58">
        <v>1</v>
      </c>
      <c r="B15" t="s">
        <v>234</v>
      </c>
      <c r="D15" s="140">
        <v>78206</v>
      </c>
      <c r="E15" s="96" t="s">
        <v>12</v>
      </c>
    </row>
    <row r="16" spans="1:5" ht="15">
      <c r="A16" s="58"/>
      <c r="E16" s="96"/>
    </row>
    <row r="17" spans="1:5" ht="15">
      <c r="A17" s="58">
        <v>2</v>
      </c>
      <c r="B17" t="s">
        <v>235</v>
      </c>
      <c r="D17" s="138">
        <f>15974+12536+2282</f>
        <v>30792</v>
      </c>
      <c r="E17" s="96" t="s">
        <v>12</v>
      </c>
    </row>
    <row r="18" spans="1:5" ht="15">
      <c r="A18" s="58"/>
      <c r="E18" s="96"/>
    </row>
    <row r="19" spans="1:5" ht="15">
      <c r="A19" s="58">
        <v>3</v>
      </c>
      <c r="B19" s="2" t="s">
        <v>22</v>
      </c>
      <c r="C19" s="2"/>
      <c r="D19" s="8">
        <f>+D15+D17</f>
        <v>108998</v>
      </c>
      <c r="E19" s="96"/>
    </row>
    <row r="20" spans="1:5" ht="15">
      <c r="A20" s="58"/>
      <c r="B20" s="2"/>
      <c r="C20" s="2"/>
      <c r="D20" s="2"/>
      <c r="E20" s="96"/>
    </row>
    <row r="21" spans="1:5" ht="15">
      <c r="A21" s="58">
        <v>4</v>
      </c>
      <c r="B21" s="41" t="s">
        <v>25</v>
      </c>
      <c r="C21" s="59">
        <f>+'Tax Factor'!A72</f>
        <v>0.38899999999999996</v>
      </c>
      <c r="D21" s="128">
        <f>+'Tax Factor'!A72*D19</f>
        <v>42400.221999999994</v>
      </c>
      <c r="E21" s="7"/>
    </row>
    <row r="22" spans="1:5" ht="15">
      <c r="A22" s="58"/>
      <c r="B22" s="41"/>
      <c r="C22" s="2"/>
      <c r="D22" s="2"/>
      <c r="E22" s="7"/>
    </row>
    <row r="23" spans="1:5" ht="17.25">
      <c r="A23" s="58">
        <v>5</v>
      </c>
      <c r="B23" s="41" t="s">
        <v>59</v>
      </c>
      <c r="C23" s="2"/>
      <c r="D23" s="25">
        <f>+D19-D21</f>
        <v>66597.778</v>
      </c>
      <c r="E23" s="7"/>
    </row>
    <row r="24" spans="1:5" ht="15">
      <c r="A24" s="2"/>
      <c r="E24" s="7"/>
    </row>
    <row r="25" spans="1:5" ht="15">
      <c r="A25" s="2"/>
      <c r="E25" s="7"/>
    </row>
    <row r="26" spans="1:5" ht="15">
      <c r="A26" s="2"/>
      <c r="B26" s="2"/>
      <c r="C26" s="2"/>
      <c r="D26" s="2"/>
      <c r="E26" s="7"/>
    </row>
    <row r="27" spans="1:5" ht="15">
      <c r="A27" s="2"/>
      <c r="B27" s="2"/>
      <c r="C27" s="2"/>
      <c r="D27" s="2"/>
      <c r="E27" s="7"/>
    </row>
    <row r="28" spans="1:5" ht="15">
      <c r="A28" s="2"/>
      <c r="B28" s="2"/>
      <c r="C28" s="2"/>
      <c r="D28" s="2"/>
      <c r="E28" s="7"/>
    </row>
    <row r="29" spans="1:5" ht="15">
      <c r="A29" s="2"/>
      <c r="B29" s="2" t="s">
        <v>35</v>
      </c>
      <c r="C29" s="2"/>
      <c r="D29" s="2"/>
      <c r="E29" s="7"/>
    </row>
    <row r="30" spans="1:5" ht="15">
      <c r="A30" s="2"/>
      <c r="B30" s="41" t="s">
        <v>298</v>
      </c>
      <c r="C30" s="2"/>
      <c r="D30" s="2"/>
      <c r="E30" s="7"/>
    </row>
    <row r="31" spans="1:5" ht="15">
      <c r="A31" s="2"/>
      <c r="B31" s="7"/>
      <c r="C31" s="7"/>
      <c r="D31" s="7"/>
      <c r="E31" s="7"/>
    </row>
    <row r="32" spans="1:5" ht="15">
      <c r="A32" s="2"/>
      <c r="B32" s="7"/>
      <c r="C32" s="7"/>
      <c r="D32" s="7"/>
      <c r="E32" s="7"/>
    </row>
    <row r="33" spans="1:5" ht="15">
      <c r="A33" s="2"/>
      <c r="B33" s="7"/>
      <c r="C33" s="7"/>
      <c r="D33" s="7"/>
      <c r="E33" s="7"/>
    </row>
    <row r="34" spans="1:5" ht="15">
      <c r="A34" s="2"/>
      <c r="B34" s="7"/>
      <c r="C34" s="7"/>
      <c r="D34" s="7"/>
      <c r="E34" s="7"/>
    </row>
    <row r="35" spans="1:5" ht="15">
      <c r="A35" s="2"/>
      <c r="B35" s="69"/>
      <c r="C35" s="7"/>
      <c r="D35" s="7"/>
      <c r="E35" s="7"/>
    </row>
    <row r="36" spans="1:5" ht="15">
      <c r="A36" s="2"/>
      <c r="B36" s="69"/>
      <c r="C36" s="7"/>
      <c r="D36" s="7"/>
      <c r="E36" s="7"/>
    </row>
    <row r="37" spans="1:5" ht="15">
      <c r="A37" s="2"/>
      <c r="B37" s="69"/>
      <c r="C37" s="7"/>
      <c r="D37" s="7"/>
      <c r="E37" s="7"/>
    </row>
    <row r="38" spans="1:5" ht="15">
      <c r="A38" s="2"/>
      <c r="B38" s="69"/>
      <c r="C38" s="7"/>
      <c r="D38" s="7"/>
      <c r="E38" s="7"/>
    </row>
    <row r="39" spans="1:5" ht="15">
      <c r="A39" s="2"/>
      <c r="B39" s="7"/>
      <c r="C39" s="7"/>
      <c r="D39" s="7"/>
      <c r="E39" s="7"/>
    </row>
    <row r="40" spans="1:5" ht="15">
      <c r="A40" s="2"/>
      <c r="B40" s="7"/>
      <c r="C40" s="7"/>
      <c r="D40" s="7"/>
      <c r="E40" s="7"/>
    </row>
    <row r="41" spans="1:5" ht="15">
      <c r="A41" s="2"/>
      <c r="B41" s="7"/>
      <c r="C41" s="7"/>
      <c r="D41" s="7"/>
      <c r="E41" s="7"/>
    </row>
    <row r="42" spans="1:5" ht="15">
      <c r="A42" s="2"/>
      <c r="B42" s="7"/>
      <c r="C42" s="7"/>
      <c r="D42" s="7"/>
      <c r="E42" s="7"/>
    </row>
    <row r="43" spans="1:5" ht="15">
      <c r="A43" s="2"/>
      <c r="B43" s="7"/>
      <c r="C43" s="7"/>
      <c r="D43" s="7"/>
      <c r="E43" s="7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27" sqref="C27:C28"/>
    </sheetView>
  </sheetViews>
  <sheetFormatPr defaultColWidth="8.88671875" defaultRowHeight="15"/>
  <cols>
    <col min="2" max="2" width="14.77734375" style="0" customWidth="1"/>
    <col min="3" max="4" width="12.77734375" style="0" customWidth="1"/>
    <col min="7" max="7" width="12.4453125" style="0" bestFit="1" customWidth="1"/>
  </cols>
  <sheetData>
    <row r="1" spans="1:5" ht="15">
      <c r="A1" s="2"/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1" t="s">
        <v>247</v>
      </c>
      <c r="E3" s="2"/>
    </row>
    <row r="4" spans="1:5" ht="15">
      <c r="A4" s="2"/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2"/>
      <c r="B6" s="1" t="str">
        <f>+'RR Summary'!B6</f>
        <v>KENTUCKY AMERICAN WATER COMPANY </v>
      </c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">
      <c r="A8" s="2"/>
      <c r="B8" s="1" t="str">
        <f>+'RR Summary'!B8</f>
        <v>TEST PERIOD ENDING AUGUST 31, 2017</v>
      </c>
      <c r="C8" s="2"/>
      <c r="D8" s="2"/>
      <c r="E8" s="2"/>
    </row>
    <row r="9" spans="1:5" ht="15">
      <c r="A9" s="2"/>
      <c r="B9" s="2"/>
      <c r="C9" s="2"/>
      <c r="D9" s="2"/>
      <c r="E9" s="2"/>
    </row>
    <row r="10" spans="1:7" ht="15">
      <c r="A10" s="2"/>
      <c r="B10" s="1" t="s">
        <v>64</v>
      </c>
      <c r="C10" s="2"/>
      <c r="D10" s="2"/>
      <c r="E10" s="2"/>
      <c r="G10" s="2"/>
    </row>
    <row r="11" spans="1:5" ht="15">
      <c r="A11" s="2"/>
      <c r="B11" s="2"/>
      <c r="C11" s="2"/>
      <c r="D11" s="4"/>
      <c r="E11" s="2"/>
    </row>
    <row r="12" spans="1:5" ht="15">
      <c r="A12" s="2"/>
      <c r="B12" s="2"/>
      <c r="C12" s="2"/>
      <c r="D12" s="2"/>
      <c r="E12" s="2"/>
    </row>
    <row r="13" spans="1:5" ht="15">
      <c r="A13" s="21" t="s">
        <v>10</v>
      </c>
      <c r="B13" s="2" t="s">
        <v>19</v>
      </c>
      <c r="C13" s="2"/>
      <c r="D13" s="6">
        <f>'RR Summary'!F16</f>
        <v>398167274.91670436</v>
      </c>
      <c r="E13" s="14" t="s">
        <v>12</v>
      </c>
    </row>
    <row r="14" spans="1:7" ht="15">
      <c r="A14" s="2"/>
      <c r="B14" s="2"/>
      <c r="C14" s="2"/>
      <c r="D14" s="2"/>
      <c r="E14" s="2"/>
      <c r="G14" s="148"/>
    </row>
    <row r="15" spans="1:7" ht="15">
      <c r="A15" s="21" t="s">
        <v>21</v>
      </c>
      <c r="B15" s="2" t="s">
        <v>63</v>
      </c>
      <c r="C15" s="2"/>
      <c r="D15" s="3">
        <f>+ROR!E16+ROR!E18</f>
        <v>0.030601488338854222</v>
      </c>
      <c r="E15" s="14" t="s">
        <v>20</v>
      </c>
      <c r="G15" s="23"/>
    </row>
    <row r="16" spans="1:7" ht="15">
      <c r="A16" s="2"/>
      <c r="B16" s="2"/>
      <c r="C16" s="2"/>
      <c r="D16" s="2"/>
      <c r="E16" s="2"/>
      <c r="G16" s="7"/>
    </row>
    <row r="17" spans="1:7" ht="15">
      <c r="A17" s="21" t="s">
        <v>24</v>
      </c>
      <c r="B17" s="2" t="s">
        <v>97</v>
      </c>
      <c r="C17" s="2"/>
      <c r="D17" s="6">
        <f>D13*D15</f>
        <v>12184511.220276892</v>
      </c>
      <c r="E17" s="2"/>
      <c r="G17" s="16"/>
    </row>
    <row r="18" spans="1:7" ht="15">
      <c r="A18" s="2"/>
      <c r="B18" s="2"/>
      <c r="C18" s="2"/>
      <c r="D18" s="2"/>
      <c r="E18" s="2"/>
      <c r="G18" s="7"/>
    </row>
    <row r="19" spans="1:5" ht="15">
      <c r="A19" s="21" t="s">
        <v>27</v>
      </c>
      <c r="B19" s="2" t="s">
        <v>11</v>
      </c>
      <c r="C19" s="2"/>
      <c r="D19" s="5">
        <v>12463394</v>
      </c>
      <c r="E19" s="14" t="s">
        <v>23</v>
      </c>
    </row>
    <row r="20" spans="1:5" ht="15">
      <c r="A20" s="2"/>
      <c r="B20" s="2"/>
      <c r="C20" s="2"/>
      <c r="D20" s="2"/>
      <c r="E20" s="2"/>
    </row>
    <row r="21" spans="1:7" ht="15">
      <c r="A21" s="21" t="s">
        <v>29</v>
      </c>
      <c r="B21" s="2" t="s">
        <v>68</v>
      </c>
      <c r="C21" s="2"/>
      <c r="D21" s="6">
        <f>+D17-D19</f>
        <v>-278882.7797231078</v>
      </c>
      <c r="E21" s="2"/>
      <c r="G21" s="151"/>
    </row>
    <row r="22" spans="1:7" ht="15">
      <c r="A22" s="2"/>
      <c r="B22" s="2"/>
      <c r="C22" s="2"/>
      <c r="D22" s="2"/>
      <c r="E22" s="2"/>
      <c r="G22" s="2"/>
    </row>
    <row r="23" spans="1:7" ht="17.25">
      <c r="A23" s="21" t="s">
        <v>30</v>
      </c>
      <c r="B23" s="2" t="s">
        <v>25</v>
      </c>
      <c r="C23" s="4">
        <f>'Tax Factor'!A72</f>
        <v>0.38899999999999996</v>
      </c>
      <c r="D23" s="24">
        <f>'Tax Factor'!A72*D21</f>
        <v>-108485.40131228893</v>
      </c>
      <c r="E23" s="14"/>
      <c r="G23" s="24"/>
    </row>
    <row r="24" spans="1:5" ht="15">
      <c r="A24" s="2"/>
      <c r="B24" s="2"/>
      <c r="C24" s="2"/>
      <c r="D24" s="2"/>
      <c r="E24" s="2"/>
    </row>
    <row r="25" spans="1:5" ht="15">
      <c r="A25" s="21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 t="s">
        <v>35</v>
      </c>
      <c r="C28" s="2"/>
      <c r="D28" s="2"/>
      <c r="E28" s="2"/>
    </row>
    <row r="29" spans="1:5" ht="15">
      <c r="A29" s="2"/>
      <c r="B29" s="2" t="s">
        <v>91</v>
      </c>
      <c r="C29" s="2"/>
      <c r="D29" s="2"/>
      <c r="E29" s="2"/>
    </row>
    <row r="30" spans="1:5" ht="15">
      <c r="A30" s="2"/>
      <c r="B30" s="2" t="s">
        <v>85</v>
      </c>
      <c r="C30" s="2"/>
      <c r="D30" s="2"/>
      <c r="E30" s="2"/>
    </row>
    <row r="31" spans="1:5" ht="15">
      <c r="A31" s="2"/>
      <c r="B31" s="2" t="s">
        <v>211</v>
      </c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B27" sqref="B27"/>
    </sheetView>
  </sheetViews>
  <sheetFormatPr defaultColWidth="8.88671875" defaultRowHeight="15"/>
  <cols>
    <col min="2" max="5" width="10.77734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1" t="s">
        <v>89</v>
      </c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1" t="str">
        <f>+'Int Syn'!B6</f>
        <v>KENTUCKY AMERICAN WATER COMPANY </v>
      </c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/>
      <c r="B8" s="1" t="str">
        <f>+'Int Syn'!B8</f>
        <v>TEST PERIOD ENDING AUGUST 31, 2017</v>
      </c>
      <c r="C8" s="2"/>
      <c r="D8" s="2"/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5">
      <c r="A10" s="2"/>
      <c r="B10" s="1" t="s">
        <v>3</v>
      </c>
      <c r="C10" s="2"/>
      <c r="D10" s="2"/>
      <c r="E10" s="4"/>
      <c r="F10" s="2"/>
    </row>
    <row r="11" spans="1:6" ht="15">
      <c r="A11" s="58"/>
      <c r="B11" s="2"/>
      <c r="C11" s="2"/>
      <c r="D11" s="2"/>
      <c r="E11" s="66"/>
      <c r="F11" s="2"/>
    </row>
    <row r="12" spans="1:6" ht="15">
      <c r="A12" s="58"/>
      <c r="B12" s="2"/>
      <c r="C12" s="2"/>
      <c r="D12" s="2"/>
      <c r="E12" s="66"/>
      <c r="F12" s="2"/>
    </row>
    <row r="13" spans="1:6" ht="15">
      <c r="A13" s="38" t="s">
        <v>10</v>
      </c>
      <c r="B13" s="2" t="s">
        <v>15</v>
      </c>
      <c r="C13" s="2"/>
      <c r="D13" s="2"/>
      <c r="E13" s="82">
        <v>1</v>
      </c>
      <c r="F13" s="2"/>
    </row>
    <row r="14" spans="1:6" ht="15">
      <c r="A14" s="58"/>
      <c r="B14" s="2"/>
      <c r="C14" s="2"/>
      <c r="D14" s="2"/>
      <c r="E14" s="82"/>
      <c r="F14" s="2"/>
    </row>
    <row r="15" spans="1:6" ht="15">
      <c r="A15" s="38" t="s">
        <v>21</v>
      </c>
      <c r="B15" s="2" t="s">
        <v>69</v>
      </c>
      <c r="C15" s="2"/>
      <c r="D15" s="59">
        <v>0.06</v>
      </c>
      <c r="E15" s="92">
        <f>+E13*D15</f>
        <v>0.06</v>
      </c>
      <c r="F15" s="14" t="s">
        <v>12</v>
      </c>
    </row>
    <row r="16" spans="1:6" ht="15">
      <c r="A16" s="2"/>
      <c r="B16" s="2"/>
      <c r="C16" s="2"/>
      <c r="D16" s="2"/>
      <c r="E16" s="82"/>
      <c r="F16" s="2"/>
    </row>
    <row r="17" spans="1:6" ht="15">
      <c r="A17" s="38" t="s">
        <v>24</v>
      </c>
      <c r="B17" s="2" t="s">
        <v>26</v>
      </c>
      <c r="C17" s="2"/>
      <c r="D17" s="2"/>
      <c r="E17" s="82">
        <f>E13-E15</f>
        <v>0.94</v>
      </c>
      <c r="F17" s="2"/>
    </row>
    <row r="18" spans="1:6" ht="15">
      <c r="A18" s="58"/>
      <c r="B18" s="2"/>
      <c r="C18" s="2"/>
      <c r="D18" s="2"/>
      <c r="E18" s="82"/>
      <c r="F18" s="2"/>
    </row>
    <row r="19" spans="1:6" ht="15">
      <c r="A19" s="38" t="s">
        <v>27</v>
      </c>
      <c r="B19" s="2" t="s">
        <v>57</v>
      </c>
      <c r="C19" s="2"/>
      <c r="D19" s="59">
        <v>0.35</v>
      </c>
      <c r="E19" s="92">
        <f>0.35*E17</f>
        <v>0.32899999999999996</v>
      </c>
      <c r="F19" s="14" t="s">
        <v>12</v>
      </c>
    </row>
    <row r="20" spans="1:6" ht="15">
      <c r="A20" s="58"/>
      <c r="B20" s="2"/>
      <c r="C20" s="2"/>
      <c r="D20" s="2"/>
      <c r="E20" s="82"/>
      <c r="F20" s="2"/>
    </row>
    <row r="21" spans="1:6" ht="15">
      <c r="A21" s="38" t="s">
        <v>29</v>
      </c>
      <c r="B21" s="2" t="s">
        <v>56</v>
      </c>
      <c r="C21" s="2"/>
      <c r="D21" s="2"/>
      <c r="E21" s="82">
        <f>E17-E19</f>
        <v>0.611</v>
      </c>
      <c r="F21" s="2"/>
    </row>
    <row r="22" spans="1:6" ht="15">
      <c r="A22" s="58"/>
      <c r="B22" s="2"/>
      <c r="C22" s="2"/>
      <c r="D22" s="2"/>
      <c r="E22" s="82"/>
      <c r="F22" s="2"/>
    </row>
    <row r="23" spans="1:6" ht="17.25">
      <c r="A23" s="38" t="s">
        <v>30</v>
      </c>
      <c r="B23" s="2" t="s">
        <v>36</v>
      </c>
      <c r="C23" s="2"/>
      <c r="D23" s="2"/>
      <c r="E23" s="47">
        <f>E19+E15</f>
        <v>0.38899999999999996</v>
      </c>
      <c r="F23" s="14" t="s">
        <v>20</v>
      </c>
    </row>
    <row r="24" spans="1:6" ht="15">
      <c r="A24" s="58"/>
      <c r="B24" s="2"/>
      <c r="C24" s="2"/>
      <c r="D24" s="2"/>
      <c r="E24" s="82"/>
      <c r="F24" s="2"/>
    </row>
    <row r="25" spans="1:6" ht="15">
      <c r="A25" s="58"/>
      <c r="B25" s="2"/>
      <c r="C25" s="2"/>
      <c r="D25" s="2"/>
      <c r="E25" s="2"/>
      <c r="F25" s="2"/>
    </row>
    <row r="26" spans="1:6" ht="15">
      <c r="A26" s="58"/>
      <c r="B26" s="2"/>
      <c r="C26" s="2"/>
      <c r="D26" s="2"/>
      <c r="E26" s="2"/>
      <c r="F26" s="2"/>
    </row>
    <row r="27" spans="1:6" ht="15">
      <c r="A27" s="58"/>
      <c r="B27" s="2"/>
      <c r="C27" s="2"/>
      <c r="D27" s="2"/>
      <c r="E27" s="2"/>
      <c r="F27" s="2"/>
    </row>
    <row r="28" spans="1:6" ht="15">
      <c r="A28" s="58"/>
      <c r="B28" s="2" t="s">
        <v>35</v>
      </c>
      <c r="C28" s="2"/>
      <c r="D28" s="2"/>
      <c r="E28" s="2"/>
      <c r="F28" s="2"/>
    </row>
    <row r="29" spans="1:6" ht="15">
      <c r="A29" s="58"/>
      <c r="B29" s="2" t="s">
        <v>212</v>
      </c>
      <c r="C29" s="2"/>
      <c r="D29" s="2"/>
      <c r="E29" s="4"/>
      <c r="F29" s="2"/>
    </row>
    <row r="30" spans="1:6" ht="17.25">
      <c r="A30" s="58"/>
      <c r="B30" s="2" t="s">
        <v>128</v>
      </c>
      <c r="C30" s="2"/>
      <c r="D30" s="2"/>
      <c r="E30" s="37"/>
      <c r="F30" s="14"/>
    </row>
    <row r="31" spans="1:6" ht="15">
      <c r="A31" s="58"/>
      <c r="C31" s="2"/>
      <c r="D31" s="2"/>
      <c r="E31" s="4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4"/>
      <c r="E38" s="2"/>
      <c r="F38" s="2"/>
    </row>
    <row r="39" spans="1:6" ht="15">
      <c r="A39" s="2"/>
      <c r="B39" s="2"/>
      <c r="C39" s="2"/>
      <c r="D39" s="4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4"/>
      <c r="E41" s="2"/>
      <c r="F41" s="2"/>
    </row>
    <row r="42" spans="1:6" ht="15">
      <c r="A42" s="2"/>
      <c r="B42" s="2"/>
      <c r="C42" s="2"/>
      <c r="D42" s="113"/>
      <c r="E42" s="2"/>
      <c r="F42" s="2"/>
    </row>
    <row r="43" spans="1:6" ht="15">
      <c r="A43" s="2"/>
      <c r="B43" s="2"/>
      <c r="C43" s="2"/>
      <c r="D43" s="4"/>
      <c r="E43" s="2"/>
      <c r="F43" s="2"/>
    </row>
    <row r="44" spans="1:6" ht="15">
      <c r="A44" s="2"/>
      <c r="B44" s="2"/>
      <c r="C44" s="2"/>
      <c r="D44" s="4"/>
      <c r="E44" s="2"/>
      <c r="F44" s="2"/>
    </row>
    <row r="45" spans="1:6" ht="15">
      <c r="A45" s="2"/>
      <c r="B45" s="2"/>
      <c r="C45" s="2"/>
      <c r="D45" s="2"/>
      <c r="E45" s="2"/>
      <c r="F45" s="2"/>
    </row>
    <row r="72" ht="15">
      <c r="A72" s="4">
        <f>+'Tax Factor'!E23</f>
        <v>0.38899999999999996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E4" sqref="E4"/>
    </sheetView>
  </sheetViews>
  <sheetFormatPr defaultColWidth="8.88671875" defaultRowHeight="15"/>
  <cols>
    <col min="4" max="4" width="25.77734375" style="0" customWidth="1"/>
    <col min="5" max="5" width="9.99609375" style="0" bestFit="1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1" t="s">
        <v>101</v>
      </c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1" t="str">
        <f>+'Int Syn'!B6</f>
        <v>KENTUCKY AMERICAN WATER COMPANY </v>
      </c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/>
      <c r="B8" s="1" t="str">
        <f>+'Int Syn'!B8</f>
        <v>TEST PERIOD ENDING AUGUST 31, 2017</v>
      </c>
      <c r="C8" s="2"/>
      <c r="D8" s="2"/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5">
      <c r="A10" s="2"/>
      <c r="B10" s="1" t="s">
        <v>124</v>
      </c>
      <c r="C10" s="2"/>
      <c r="D10" s="2"/>
      <c r="E10" s="4"/>
      <c r="F10" s="2"/>
    </row>
    <row r="11" spans="1:6" ht="15">
      <c r="A11" s="58"/>
      <c r="B11" s="2"/>
      <c r="C11" s="2"/>
      <c r="D11" s="2"/>
      <c r="E11" s="66"/>
      <c r="F11" s="2"/>
    </row>
    <row r="12" spans="1:6" ht="15">
      <c r="A12" s="58"/>
      <c r="B12" s="2"/>
      <c r="C12" s="2"/>
      <c r="D12" s="2"/>
      <c r="E12" s="66"/>
      <c r="F12" s="2"/>
    </row>
    <row r="13" spans="1:6" ht="15">
      <c r="A13" s="38" t="s">
        <v>10</v>
      </c>
      <c r="B13" s="2" t="s">
        <v>15</v>
      </c>
      <c r="C13" s="2"/>
      <c r="D13" s="2"/>
      <c r="E13" s="151">
        <v>1</v>
      </c>
      <c r="F13" s="2"/>
    </row>
    <row r="14" spans="1:6" ht="15">
      <c r="A14" s="58"/>
      <c r="B14" s="2"/>
      <c r="C14" s="2"/>
      <c r="D14" s="2"/>
      <c r="E14" s="151"/>
      <c r="F14" s="2"/>
    </row>
    <row r="15" spans="1:6" ht="15">
      <c r="A15" s="38" t="s">
        <v>21</v>
      </c>
      <c r="B15" s="2" t="s">
        <v>125</v>
      </c>
      <c r="E15" s="152">
        <v>0.007815</v>
      </c>
      <c r="F15" s="14" t="s">
        <v>12</v>
      </c>
    </row>
    <row r="16" spans="1:6" ht="15">
      <c r="A16" s="2"/>
      <c r="E16" s="152"/>
      <c r="F16" s="14"/>
    </row>
    <row r="17" spans="1:6" ht="15">
      <c r="A17" s="38" t="s">
        <v>24</v>
      </c>
      <c r="B17" s="2" t="s">
        <v>126</v>
      </c>
      <c r="E17" s="152">
        <v>0.001901</v>
      </c>
      <c r="F17" s="14" t="s">
        <v>12</v>
      </c>
    </row>
    <row r="18" spans="1:5" ht="15">
      <c r="A18" s="58"/>
      <c r="E18" s="152"/>
    </row>
    <row r="19" spans="1:5" ht="15">
      <c r="A19" s="38" t="s">
        <v>27</v>
      </c>
      <c r="B19" s="2" t="s">
        <v>127</v>
      </c>
      <c r="E19" s="152">
        <f>+E13-E15-E17</f>
        <v>0.9902839999999999</v>
      </c>
    </row>
    <row r="20" spans="1:5" ht="15">
      <c r="A20" s="58"/>
      <c r="E20" s="152"/>
    </row>
    <row r="21" spans="1:6" ht="15">
      <c r="A21" s="38" t="s">
        <v>29</v>
      </c>
      <c r="B21" s="2" t="s">
        <v>69</v>
      </c>
      <c r="C21" s="2"/>
      <c r="D21" s="59">
        <v>0.06</v>
      </c>
      <c r="E21" s="153">
        <f>+E19*D21</f>
        <v>0.05941704</v>
      </c>
      <c r="F21" s="14" t="s">
        <v>12</v>
      </c>
    </row>
    <row r="22" spans="1:6" ht="15">
      <c r="A22" s="58"/>
      <c r="B22" s="2"/>
      <c r="C22" s="2"/>
      <c r="D22" s="2"/>
      <c r="E22" s="151"/>
      <c r="F22" s="2"/>
    </row>
    <row r="23" spans="1:6" ht="15">
      <c r="A23" s="38" t="s">
        <v>30</v>
      </c>
      <c r="B23" s="2" t="s">
        <v>26</v>
      </c>
      <c r="C23" s="2"/>
      <c r="D23" s="2"/>
      <c r="E23" s="151">
        <f>E19-E21</f>
        <v>0.9308669599999999</v>
      </c>
      <c r="F23" s="2"/>
    </row>
    <row r="24" spans="1:6" ht="15">
      <c r="A24" s="58"/>
      <c r="B24" s="2"/>
      <c r="C24" s="2"/>
      <c r="D24" s="2"/>
      <c r="E24" s="151"/>
      <c r="F24" s="2"/>
    </row>
    <row r="25" spans="1:6" ht="15">
      <c r="A25" s="58">
        <v>7</v>
      </c>
      <c r="B25" s="2" t="s">
        <v>57</v>
      </c>
      <c r="C25" s="2"/>
      <c r="D25" s="59">
        <v>0.35</v>
      </c>
      <c r="E25" s="153">
        <f>0.35*E23</f>
        <v>0.32580343599999995</v>
      </c>
      <c r="F25" s="14" t="s">
        <v>12</v>
      </c>
    </row>
    <row r="26" spans="1:6" ht="15">
      <c r="A26" s="58"/>
      <c r="B26" s="2"/>
      <c r="C26" s="2"/>
      <c r="D26" s="2"/>
      <c r="E26" s="151"/>
      <c r="F26" s="2"/>
    </row>
    <row r="27" spans="1:6" ht="15">
      <c r="A27" s="58">
        <v>8</v>
      </c>
      <c r="B27" s="2" t="s">
        <v>56</v>
      </c>
      <c r="C27" s="2"/>
      <c r="D27" s="2"/>
      <c r="E27" s="151">
        <f>E23-E25</f>
        <v>0.605063524</v>
      </c>
      <c r="F27" s="14"/>
    </row>
    <row r="28" spans="1:6" ht="15">
      <c r="A28" s="58"/>
      <c r="B28" s="2"/>
      <c r="C28" s="2"/>
      <c r="D28" s="2"/>
      <c r="E28" s="151"/>
      <c r="F28" s="2"/>
    </row>
    <row r="29" spans="1:6" ht="17.25">
      <c r="A29" s="58"/>
      <c r="B29" s="2"/>
      <c r="C29" s="2"/>
      <c r="D29" s="2"/>
      <c r="E29" s="154"/>
      <c r="F29" s="14"/>
    </row>
    <row r="30" spans="1:6" ht="15">
      <c r="A30" s="58"/>
      <c r="B30" s="2"/>
      <c r="C30" s="2"/>
      <c r="D30" s="2"/>
      <c r="E30" s="151"/>
      <c r="F30" s="2"/>
    </row>
    <row r="31" spans="1:6" ht="17.25">
      <c r="A31" s="58">
        <v>9</v>
      </c>
      <c r="B31" s="2" t="s">
        <v>37</v>
      </c>
      <c r="C31" s="2"/>
      <c r="D31" s="2"/>
      <c r="E31" s="176">
        <f>+E13/E27</f>
        <v>1.6527190292171703</v>
      </c>
      <c r="F31" s="14" t="s">
        <v>20</v>
      </c>
    </row>
    <row r="32" spans="1:6" ht="15">
      <c r="A32" s="58"/>
      <c r="B32" s="2"/>
      <c r="C32" s="2"/>
      <c r="D32" s="2"/>
      <c r="E32" s="155"/>
      <c r="F32" s="2"/>
    </row>
    <row r="33" spans="1:6" ht="15">
      <c r="A33" s="2"/>
      <c r="B33" s="2"/>
      <c r="C33" s="2"/>
      <c r="D33" s="2"/>
      <c r="E33" s="155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 t="s">
        <v>35</v>
      </c>
      <c r="C35" s="2"/>
      <c r="D35" s="2"/>
      <c r="E35" s="2"/>
      <c r="F35" s="2"/>
    </row>
    <row r="36" spans="1:6" ht="15">
      <c r="A36" s="2"/>
      <c r="B36" s="2" t="s">
        <v>212</v>
      </c>
      <c r="C36" s="2"/>
      <c r="D36" s="2"/>
      <c r="E36" s="4"/>
      <c r="F36" s="2"/>
    </row>
    <row r="37" spans="2:6" ht="15">
      <c r="B37" s="2" t="s">
        <v>213</v>
      </c>
      <c r="C37" s="2"/>
      <c r="D37" s="2"/>
      <c r="E37" s="4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34">
      <selection activeCell="G1" sqref="G1:H48"/>
    </sheetView>
  </sheetViews>
  <sheetFormatPr defaultColWidth="8.88671875" defaultRowHeight="15"/>
  <cols>
    <col min="4" max="5" width="14.77734375" style="0" customWidth="1"/>
    <col min="6" max="6" width="6.77734375" style="0" customWidth="1"/>
    <col min="7" max="8" width="14.77734375" style="0" customWidth="1"/>
    <col min="9" max="9" width="12.4453125" style="0" bestFit="1" customWidth="1"/>
  </cols>
  <sheetData>
    <row r="1" spans="1:8" ht="15">
      <c r="A1" s="2"/>
      <c r="B1" s="2"/>
      <c r="C1" s="2"/>
      <c r="D1" s="2"/>
      <c r="E1" s="2"/>
      <c r="F1" s="2"/>
      <c r="G1" s="7"/>
      <c r="H1" s="7"/>
    </row>
    <row r="2" spans="1:8" ht="15">
      <c r="A2" s="2"/>
      <c r="B2" s="2"/>
      <c r="C2" s="2"/>
      <c r="D2" s="2"/>
      <c r="E2" s="2"/>
      <c r="F2" s="2"/>
      <c r="G2" s="7"/>
      <c r="H2" s="7"/>
    </row>
    <row r="3" spans="1:8" ht="15">
      <c r="A3" s="2"/>
      <c r="B3" s="2"/>
      <c r="C3" s="2"/>
      <c r="D3" s="2"/>
      <c r="E3" s="2" t="s">
        <v>75</v>
      </c>
      <c r="F3" s="2"/>
      <c r="G3" s="7"/>
      <c r="H3" s="7"/>
    </row>
    <row r="4" spans="1:8" ht="15">
      <c r="A4" s="2"/>
      <c r="B4" s="2"/>
      <c r="C4" s="2"/>
      <c r="D4" s="2"/>
      <c r="E4" s="2"/>
      <c r="F4" s="2"/>
      <c r="G4" s="7"/>
      <c r="H4" s="7"/>
    </row>
    <row r="5" spans="1:8" ht="15">
      <c r="A5" s="2"/>
      <c r="B5" s="2"/>
      <c r="C5" s="2"/>
      <c r="D5" s="2"/>
      <c r="E5" s="2"/>
      <c r="F5" s="2"/>
      <c r="G5" s="7"/>
      <c r="H5" s="7"/>
    </row>
    <row r="6" spans="1:8" ht="15">
      <c r="A6" s="2"/>
      <c r="B6" s="1" t="str">
        <f>+'Svc Co'!B6</f>
        <v>KENTUCKY AMERICAN WATER COMPANY </v>
      </c>
      <c r="C6" s="2"/>
      <c r="D6" s="1"/>
      <c r="E6" s="2"/>
      <c r="F6" s="2"/>
      <c r="G6" s="7"/>
      <c r="H6" s="7"/>
    </row>
    <row r="7" spans="1:8" ht="15">
      <c r="A7" s="2"/>
      <c r="B7" s="1"/>
      <c r="C7" s="2"/>
      <c r="D7" s="1"/>
      <c r="E7" s="2"/>
      <c r="F7" s="2"/>
      <c r="G7" s="7"/>
      <c r="H7" s="7"/>
    </row>
    <row r="8" spans="1:9" ht="15">
      <c r="A8" s="2"/>
      <c r="B8" s="1" t="str">
        <f>+'Svc Co'!B8</f>
        <v>TEST PERIOD ENDING AUGUST 31, 2017</v>
      </c>
      <c r="C8" s="2"/>
      <c r="D8" s="1"/>
      <c r="E8" s="2"/>
      <c r="F8" s="2"/>
      <c r="G8" s="7"/>
      <c r="H8" s="7"/>
      <c r="I8" s="148"/>
    </row>
    <row r="9" spans="1:9" ht="15">
      <c r="A9" s="2"/>
      <c r="B9" s="1"/>
      <c r="C9" s="2"/>
      <c r="D9" s="1"/>
      <c r="E9" s="2"/>
      <c r="F9" s="2"/>
      <c r="G9" s="7"/>
      <c r="H9" s="7"/>
      <c r="I9" s="148"/>
    </row>
    <row r="10" spans="1:9" ht="15">
      <c r="A10" s="2"/>
      <c r="B10" s="1" t="s">
        <v>94</v>
      </c>
      <c r="C10" s="2"/>
      <c r="D10" s="1"/>
      <c r="E10" s="2"/>
      <c r="F10" s="2"/>
      <c r="G10" s="7"/>
      <c r="H10" s="7"/>
      <c r="I10" s="148"/>
    </row>
    <row r="11" spans="1:10" ht="15">
      <c r="A11" s="58"/>
      <c r="B11" s="2"/>
      <c r="C11" s="14"/>
      <c r="D11" s="14"/>
      <c r="E11" s="2"/>
      <c r="F11" s="2"/>
      <c r="G11" s="12"/>
      <c r="H11" s="12"/>
      <c r="I11" s="12"/>
      <c r="J11" s="14"/>
    </row>
    <row r="12" spans="1:10" ht="15">
      <c r="A12" s="58"/>
      <c r="B12" s="2"/>
      <c r="C12" s="60"/>
      <c r="D12" s="14"/>
      <c r="E12" s="2"/>
      <c r="F12" s="2"/>
      <c r="G12" s="183"/>
      <c r="H12" s="183"/>
      <c r="I12" s="184"/>
      <c r="J12" s="14"/>
    </row>
    <row r="13" spans="1:10" ht="15">
      <c r="A13" s="58"/>
      <c r="B13" s="2"/>
      <c r="C13" s="38"/>
      <c r="D13" s="14"/>
      <c r="E13" s="2"/>
      <c r="F13" s="2"/>
      <c r="G13" s="165"/>
      <c r="H13" s="12"/>
      <c r="I13" s="165"/>
      <c r="J13" s="139"/>
    </row>
    <row r="14" spans="1:9" ht="15">
      <c r="A14" s="58"/>
      <c r="B14" s="2"/>
      <c r="C14" s="38"/>
      <c r="D14" s="41"/>
      <c r="E14" s="2"/>
      <c r="F14" s="2"/>
      <c r="G14" s="148"/>
      <c r="H14" s="7"/>
      <c r="I14" s="148"/>
    </row>
    <row r="15" spans="1:9" ht="15">
      <c r="A15" s="34">
        <v>1</v>
      </c>
      <c r="B15" s="7" t="s">
        <v>92</v>
      </c>
      <c r="C15" s="38"/>
      <c r="D15" s="41"/>
      <c r="E15" s="8">
        <f>+'RR Summary'!E18*'RR Summary'!E26*'RR Summary'!D16</f>
        <v>-7250674.506123872</v>
      </c>
      <c r="F15" s="8"/>
      <c r="G15" s="148"/>
      <c r="H15" s="75"/>
      <c r="I15" s="75"/>
    </row>
    <row r="16" spans="1:9" ht="15">
      <c r="A16" s="34"/>
      <c r="B16" s="7"/>
      <c r="C16" s="38"/>
      <c r="D16" s="2"/>
      <c r="E16" s="2"/>
      <c r="F16" s="2"/>
      <c r="G16" s="148"/>
      <c r="H16" s="7"/>
      <c r="I16" s="148"/>
    </row>
    <row r="17" spans="1:10" ht="15">
      <c r="A17" s="34">
        <v>2</v>
      </c>
      <c r="B17" s="7" t="s">
        <v>251</v>
      </c>
      <c r="C17" s="38"/>
      <c r="D17" s="2"/>
      <c r="E17" s="2">
        <f>+'Rate Base'!E23*'RR Summary'!$F$18*'RR Summary'!$E$26</f>
        <v>-77295.06804408191</v>
      </c>
      <c r="F17" s="2"/>
      <c r="G17" s="148"/>
      <c r="H17" s="7"/>
      <c r="I17" s="148"/>
      <c r="J17" s="2"/>
    </row>
    <row r="18" spans="1:9" ht="15">
      <c r="A18" s="34">
        <v>3</v>
      </c>
      <c r="B18" s="7" t="s">
        <v>252</v>
      </c>
      <c r="C18" s="38"/>
      <c r="D18" s="41"/>
      <c r="E18" s="2">
        <f>+'RR Summary'!$F$18*'RR Summary'!$E$26*ADIT!D17</f>
        <v>-261623.1462424448</v>
      </c>
      <c r="F18" s="2"/>
      <c r="G18" s="148"/>
      <c r="H18" s="7"/>
      <c r="I18" s="148"/>
    </row>
    <row r="19" spans="1:9" ht="15">
      <c r="A19" s="34">
        <v>4</v>
      </c>
      <c r="B19" s="69" t="s">
        <v>121</v>
      </c>
      <c r="C19" s="58"/>
      <c r="D19" s="41"/>
      <c r="E19" s="2">
        <f>+'RR Summary'!$F$18*'RR Summary'!$E$26*'Def Maint'!D21</f>
        <v>-199957.6534916311</v>
      </c>
      <c r="F19" s="2"/>
      <c r="G19" s="148"/>
      <c r="H19" s="7"/>
      <c r="I19" s="148"/>
    </row>
    <row r="20" spans="1:9" ht="15">
      <c r="A20" s="34">
        <v>5</v>
      </c>
      <c r="B20" s="69" t="s">
        <v>253</v>
      </c>
      <c r="C20" s="58"/>
      <c r="D20" s="41"/>
      <c r="E20" s="2">
        <f>+'Rate Base'!E39*'RR Summary'!$F$18*'RR Summary'!$E$26</f>
        <v>-133022.02609004357</v>
      </c>
      <c r="F20" s="2"/>
      <c r="G20" s="148"/>
      <c r="H20" s="69"/>
      <c r="I20" s="148"/>
    </row>
    <row r="21" spans="1:9" ht="15">
      <c r="A21" s="34"/>
      <c r="B21" s="69"/>
      <c r="E21" s="2"/>
      <c r="G21" s="148"/>
      <c r="H21" s="148"/>
      <c r="I21" s="148"/>
    </row>
    <row r="22" spans="2:9" ht="15">
      <c r="B22" s="69"/>
      <c r="E22" s="2"/>
      <c r="G22" s="148"/>
      <c r="H22" s="148"/>
      <c r="I22" s="148"/>
    </row>
    <row r="23" spans="1:9" ht="15">
      <c r="A23" s="68">
        <v>6</v>
      </c>
      <c r="B23" s="7" t="str">
        <f>+'Op Inc'!B15</f>
        <v>Water Sales Revenues</v>
      </c>
      <c r="C23" s="2"/>
      <c r="D23" s="41"/>
      <c r="E23" s="2">
        <f>+'Op Inc'!D15*-'RR Summary'!$E$26</f>
        <v>-2558802.762916378</v>
      </c>
      <c r="F23" s="2"/>
      <c r="G23" s="148"/>
      <c r="H23" s="188"/>
      <c r="I23" s="148"/>
    </row>
    <row r="24" spans="1:9" ht="15">
      <c r="A24" s="34">
        <v>7</v>
      </c>
      <c r="B24" s="7" t="str">
        <f>+'Op Inc'!B16</f>
        <v>Other Revenues</v>
      </c>
      <c r="C24" s="2"/>
      <c r="D24" s="41"/>
      <c r="E24" s="2">
        <f>+'Op Inc'!D16*-'RR Summary'!$E$26</f>
        <v>-111039.93085075408</v>
      </c>
      <c r="F24" s="2"/>
      <c r="G24" s="148"/>
      <c r="H24" s="188"/>
      <c r="I24" s="148"/>
    </row>
    <row r="25" spans="1:9" ht="15">
      <c r="A25" s="34">
        <v>8</v>
      </c>
      <c r="B25" s="7" t="str">
        <f>+'Op Inc'!B17</f>
        <v>Salary and Wage Expense</v>
      </c>
      <c r="C25" s="2"/>
      <c r="D25" s="2"/>
      <c r="E25" s="2">
        <f>+'Op Inc'!D17*-'RR Summary'!$E$26</f>
        <v>-524538.088590516</v>
      </c>
      <c r="F25" s="2"/>
      <c r="G25" s="148"/>
      <c r="H25" s="188"/>
      <c r="I25" s="148"/>
    </row>
    <row r="26" spans="1:9" ht="15">
      <c r="A26" s="34">
        <v>9</v>
      </c>
      <c r="B26" s="7" t="str">
        <f>+'Op Inc'!B18</f>
        <v>Overtime Expense</v>
      </c>
      <c r="C26" s="2"/>
      <c r="D26" s="2"/>
      <c r="E26" s="2">
        <f>+'Op Inc'!D18*-'RR Summary'!$E$26</f>
        <v>302575.57667036436</v>
      </c>
      <c r="F26" s="2"/>
      <c r="G26" s="148"/>
      <c r="H26" s="188"/>
      <c r="I26" s="148"/>
    </row>
    <row r="27" spans="1:9" ht="15">
      <c r="A27" s="34">
        <v>10</v>
      </c>
      <c r="B27" s="7" t="str">
        <f>+'Op Inc'!B19</f>
        <v>Incentive Compensation Expense - KAWC</v>
      </c>
      <c r="C27" s="2"/>
      <c r="D27" s="2"/>
      <c r="E27" s="2">
        <f>+'Op Inc'!D19*-'RR Summary'!$E$26</f>
        <v>-321528.77529669</v>
      </c>
      <c r="F27" s="2"/>
      <c r="G27" s="148"/>
      <c r="H27" s="188"/>
      <c r="I27" s="148"/>
    </row>
    <row r="28" spans="1:9" ht="15">
      <c r="A28" s="34">
        <v>11</v>
      </c>
      <c r="B28" s="7" t="str">
        <f>+'Op Inc'!B20</f>
        <v>Incentive Compensation Expense - Ser. Co.</v>
      </c>
      <c r="C28" s="2"/>
      <c r="D28" s="2"/>
      <c r="E28" s="2">
        <f>+'Op Inc'!D20*-'RR Summary'!$E$26</f>
        <v>-788710.626051504</v>
      </c>
      <c r="F28" s="2"/>
      <c r="G28" s="148"/>
      <c r="H28" s="188"/>
      <c r="I28" s="148"/>
    </row>
    <row r="29" spans="1:9" ht="15">
      <c r="A29" s="34">
        <v>12</v>
      </c>
      <c r="B29" s="7" t="str">
        <f>+'Op Inc'!B21</f>
        <v>Payroll Tax Expense</v>
      </c>
      <c r="C29" s="2"/>
      <c r="D29" s="2"/>
      <c r="E29" s="2">
        <f>+'Op Inc'!D21*-'RR Summary'!$E$26</f>
        <v>-37189.33127765718</v>
      </c>
      <c r="F29" s="2"/>
      <c r="G29" s="148"/>
      <c r="H29" s="188"/>
      <c r="I29" s="148"/>
    </row>
    <row r="30" spans="1:9" ht="15">
      <c r="A30" s="34">
        <v>13</v>
      </c>
      <c r="B30" s="7" t="str">
        <f>+'Op Inc'!B22</f>
        <v>Customer Accounting Expense</v>
      </c>
      <c r="C30" s="2"/>
      <c r="D30" s="2"/>
      <c r="E30" s="2">
        <f>+'Op Inc'!D22*-'RR Summary'!$E$26</f>
        <v>-321119.801964</v>
      </c>
      <c r="F30" s="2"/>
      <c r="G30" s="148"/>
      <c r="H30" s="188"/>
      <c r="I30" s="148"/>
    </row>
    <row r="31" spans="1:9" ht="15">
      <c r="A31" s="34">
        <v>14</v>
      </c>
      <c r="B31" s="7" t="str">
        <f>+'Op Inc'!B23</f>
        <v>Insurance Other Than Group Expense</v>
      </c>
      <c r="C31" s="2"/>
      <c r="D31" s="2"/>
      <c r="E31" s="2">
        <f>+'Op Inc'!D23*-'RR Summary'!$E$26</f>
        <v>-279234.873832356</v>
      </c>
      <c r="F31" s="2"/>
      <c r="G31" s="148"/>
      <c r="H31" s="188"/>
      <c r="I31" s="148"/>
    </row>
    <row r="32" spans="1:9" ht="15">
      <c r="A32" s="34">
        <v>15</v>
      </c>
      <c r="B32" s="7" t="str">
        <f>+'Op Inc'!B24</f>
        <v>Maintenance Supplies and Services Expense</v>
      </c>
      <c r="C32" s="2"/>
      <c r="D32" s="2"/>
      <c r="E32" s="2">
        <f>+'Op Inc'!D24*-'RR Summary'!$E$26</f>
        <v>-202522.58453739</v>
      </c>
      <c r="F32" s="2"/>
      <c r="G32" s="148"/>
      <c r="H32" s="188"/>
      <c r="I32" s="148"/>
    </row>
    <row r="33" spans="1:9" ht="15">
      <c r="A33" s="34">
        <v>16</v>
      </c>
      <c r="B33" s="7" t="str">
        <f>+'Op Inc'!B25</f>
        <v>Rate Case Expense</v>
      </c>
      <c r="C33" s="2"/>
      <c r="D33" s="2"/>
      <c r="E33" s="2">
        <f>+'Op Inc'!D25*-'RR Summary'!$E$26</f>
        <v>-61663.080462672006</v>
      </c>
      <c r="F33" s="2"/>
      <c r="G33" s="148"/>
      <c r="H33" s="188"/>
      <c r="I33" s="148"/>
    </row>
    <row r="34" spans="1:10" ht="15">
      <c r="A34" s="34">
        <v>17</v>
      </c>
      <c r="B34" s="7" t="str">
        <f>+'Op Inc'!B26</f>
        <v>Service Company Expense</v>
      </c>
      <c r="C34" s="2"/>
      <c r="D34" s="2"/>
      <c r="E34" s="2">
        <f>+'Op Inc'!D26*-'RR Summary'!$E$26</f>
        <v>-212004.70699161</v>
      </c>
      <c r="F34" s="2"/>
      <c r="G34" s="148"/>
      <c r="H34" s="188"/>
      <c r="I34" s="148"/>
      <c r="J34" s="2"/>
    </row>
    <row r="35" spans="1:9" ht="15">
      <c r="A35" s="34">
        <v>18</v>
      </c>
      <c r="B35" s="7" t="str">
        <f>+'Op Inc'!B27</f>
        <v>Meals and Entertainment Expense</v>
      </c>
      <c r="C35" s="2"/>
      <c r="D35" s="2"/>
      <c r="E35" s="2">
        <f>+'Op Inc'!D27*-'RR Summary'!$E$26</f>
        <v>-18144.783527013</v>
      </c>
      <c r="F35" s="2"/>
      <c r="G35" s="148"/>
      <c r="H35" s="188"/>
      <c r="I35" s="148"/>
    </row>
    <row r="36" spans="1:9" ht="15">
      <c r="A36" s="34">
        <v>19</v>
      </c>
      <c r="B36" s="7" t="str">
        <f>+'Op Inc'!B28</f>
        <v>Miscellaneous Expense</v>
      </c>
      <c r="C36" s="2"/>
      <c r="D36" s="2"/>
      <c r="E36" s="2">
        <f>+'Op Inc'!D28*-'RR Summary'!$E$26</f>
        <v>-110067.346460604</v>
      </c>
      <c r="F36" s="2"/>
      <c r="G36" s="148"/>
      <c r="H36" s="188"/>
      <c r="I36" s="148"/>
    </row>
    <row r="37" spans="1:9" ht="15">
      <c r="A37" s="34">
        <v>20</v>
      </c>
      <c r="B37" s="7" t="str">
        <f>+'Op Inc'!B29</f>
        <v>Interest Synchronization</v>
      </c>
      <c r="C37" s="2"/>
      <c r="D37" s="2"/>
      <c r="E37" s="125">
        <f>+'Op Inc'!D29*-'RR Summary'!$E$26</f>
        <v>179295.77548604354</v>
      </c>
      <c r="F37" s="2"/>
      <c r="G37" s="148"/>
      <c r="H37" s="188"/>
      <c r="I37" s="148"/>
    </row>
    <row r="38" spans="2:9" ht="15">
      <c r="B38" s="7"/>
      <c r="C38" s="2"/>
      <c r="D38" s="2"/>
      <c r="E38" s="2"/>
      <c r="F38" s="2"/>
      <c r="G38" s="148"/>
      <c r="H38" s="7"/>
      <c r="I38" s="148"/>
    </row>
    <row r="39" spans="1:9" ht="15">
      <c r="A39" s="34">
        <v>21</v>
      </c>
      <c r="B39" s="7" t="s">
        <v>61</v>
      </c>
      <c r="C39" s="2"/>
      <c r="D39" s="2"/>
      <c r="E39" s="8">
        <f>SUM(E15:E37)</f>
        <v>-12987267.74059481</v>
      </c>
      <c r="F39" s="2"/>
      <c r="G39" s="75"/>
      <c r="H39" s="7"/>
      <c r="I39" s="148"/>
    </row>
    <row r="40" spans="1:10" ht="15">
      <c r="A40" s="34"/>
      <c r="B40" s="7"/>
      <c r="C40" s="2"/>
      <c r="D40" s="2"/>
      <c r="E40" s="2"/>
      <c r="F40" s="2"/>
      <c r="G40" s="7"/>
      <c r="H40" s="7"/>
      <c r="I40" s="148"/>
      <c r="J40" s="2"/>
    </row>
    <row r="41" spans="1:9" ht="15">
      <c r="A41" s="34">
        <v>22</v>
      </c>
      <c r="B41" s="7" t="s">
        <v>11</v>
      </c>
      <c r="C41" s="2"/>
      <c r="D41" s="2"/>
      <c r="E41" s="125">
        <f>+'RR Summary'!D28</f>
        <v>13453661.442463178</v>
      </c>
      <c r="F41" s="7"/>
      <c r="G41" s="7"/>
      <c r="H41" s="7"/>
      <c r="I41" s="148"/>
    </row>
    <row r="42" spans="2:9" ht="15">
      <c r="B42" s="7"/>
      <c r="C42" s="2"/>
      <c r="D42" s="2"/>
      <c r="E42" s="2"/>
      <c r="F42" s="2"/>
      <c r="G42" s="7"/>
      <c r="H42" s="7"/>
      <c r="I42" s="148"/>
    </row>
    <row r="43" spans="1:9" ht="15">
      <c r="A43" s="34">
        <v>23</v>
      </c>
      <c r="B43" s="7" t="s">
        <v>93</v>
      </c>
      <c r="C43" s="2"/>
      <c r="D43" s="2"/>
      <c r="E43" s="129">
        <f>+E39+E41</f>
        <v>466393.7018683683</v>
      </c>
      <c r="F43" s="8"/>
      <c r="G43" s="123"/>
      <c r="H43" s="75"/>
      <c r="I43" s="148"/>
    </row>
    <row r="44" spans="5:9" ht="15">
      <c r="E44" s="129"/>
      <c r="F44" s="2"/>
      <c r="G44" s="148"/>
      <c r="H44" s="7"/>
      <c r="I44" s="148"/>
    </row>
    <row r="45" spans="7:9" ht="15">
      <c r="G45" s="166"/>
      <c r="H45" s="166"/>
      <c r="I45" s="166"/>
    </row>
    <row r="46" spans="6:9" ht="15">
      <c r="F46" s="148"/>
      <c r="G46" s="148"/>
      <c r="H46" s="148"/>
      <c r="I46" s="148"/>
    </row>
    <row r="47" spans="6:9" ht="15">
      <c r="F47" s="148"/>
      <c r="G47" s="148"/>
      <c r="H47" s="148"/>
      <c r="I47" s="148"/>
    </row>
    <row r="48" spans="6:9" ht="15">
      <c r="F48" s="148"/>
      <c r="G48" s="148"/>
      <c r="H48" s="148"/>
      <c r="I48" s="148"/>
    </row>
    <row r="49" spans="6:10" ht="15">
      <c r="F49" s="129"/>
      <c r="G49" s="123"/>
      <c r="H49" s="123"/>
      <c r="I49" s="123"/>
      <c r="J49" s="140"/>
    </row>
    <row r="50" spans="6:10" ht="15">
      <c r="F50" s="129"/>
      <c r="G50" s="123"/>
      <c r="H50" s="123"/>
      <c r="I50" s="123"/>
      <c r="J50" s="140"/>
    </row>
    <row r="51" spans="2:10" ht="15">
      <c r="B51" s="2"/>
      <c r="E51" s="129"/>
      <c r="F51" s="129"/>
      <c r="G51" s="123"/>
      <c r="H51" s="123"/>
      <c r="I51" s="123"/>
      <c r="J51" s="140"/>
    </row>
    <row r="52" spans="5:10" ht="15">
      <c r="E52" s="129"/>
      <c r="F52" s="129"/>
      <c r="G52" s="123"/>
      <c r="H52" s="123"/>
      <c r="I52" s="123"/>
      <c r="J52" s="140"/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PageLayoutView="0" workbookViewId="0" topLeftCell="A46">
      <selection activeCell="J41" sqref="J41"/>
    </sheetView>
  </sheetViews>
  <sheetFormatPr defaultColWidth="8.88671875" defaultRowHeight="15"/>
  <cols>
    <col min="2" max="2" width="14.77734375" style="0" customWidth="1"/>
    <col min="3" max="3" width="12.77734375" style="0" customWidth="1"/>
    <col min="4" max="8" width="14.7773437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2"/>
      <c r="B3" s="21"/>
      <c r="C3" s="2"/>
      <c r="D3" s="2"/>
      <c r="F3" s="2"/>
      <c r="G3" s="2" t="s">
        <v>248</v>
      </c>
      <c r="H3" s="2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1" t="str">
        <f>+'RR Impact'!B6</f>
        <v>KENTUCKY AMERICAN WATER COMPANY </v>
      </c>
      <c r="C6" s="2"/>
      <c r="D6" s="1"/>
      <c r="E6" s="2"/>
      <c r="F6" s="2"/>
      <c r="G6" s="2"/>
      <c r="H6" s="2"/>
    </row>
    <row r="7" spans="1:8" ht="15">
      <c r="A7" s="2"/>
      <c r="B7" s="1"/>
      <c r="C7" s="2"/>
      <c r="D7" s="1"/>
      <c r="E7" s="2"/>
      <c r="F7" s="2"/>
      <c r="G7" s="2"/>
      <c r="H7" s="2"/>
    </row>
    <row r="8" spans="1:8" ht="15">
      <c r="A8" s="2"/>
      <c r="B8" s="1" t="str">
        <f>+'RR Impact'!B8</f>
        <v>TEST PERIOD ENDING AUGUST 31, 2017</v>
      </c>
      <c r="C8" s="2"/>
      <c r="D8" s="1"/>
      <c r="E8" s="2"/>
      <c r="F8" s="2"/>
      <c r="G8" s="2"/>
      <c r="H8" s="2"/>
    </row>
    <row r="9" spans="1:8" ht="15">
      <c r="A9" s="2"/>
      <c r="B9" s="1"/>
      <c r="C9" s="2"/>
      <c r="D9" s="1"/>
      <c r="E9" s="2"/>
      <c r="F9" s="2"/>
      <c r="G9" s="2"/>
      <c r="H9" s="2"/>
    </row>
    <row r="10" spans="1:8" ht="15">
      <c r="A10" s="2"/>
      <c r="B10" s="1" t="s">
        <v>41</v>
      </c>
      <c r="C10" s="2"/>
      <c r="D10" s="1"/>
      <c r="E10" s="2"/>
      <c r="F10" s="2"/>
      <c r="G10" s="2"/>
      <c r="H10" s="2"/>
    </row>
    <row r="11" spans="1:8" ht="15">
      <c r="A11" s="2"/>
      <c r="B11" s="1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14"/>
      <c r="C13" s="2"/>
      <c r="D13" s="14"/>
      <c r="E13" s="14"/>
      <c r="F13" s="14" t="s">
        <v>42</v>
      </c>
      <c r="G13" s="14" t="s">
        <v>5</v>
      </c>
      <c r="H13" s="14" t="s">
        <v>42</v>
      </c>
    </row>
    <row r="14" spans="1:8" ht="15">
      <c r="A14" s="59"/>
      <c r="B14" s="14"/>
      <c r="C14" s="2"/>
      <c r="D14" s="14" t="s">
        <v>43</v>
      </c>
      <c r="E14" s="14" t="s">
        <v>5</v>
      </c>
      <c r="F14" s="14" t="s">
        <v>44</v>
      </c>
      <c r="G14" s="14" t="s">
        <v>17</v>
      </c>
      <c r="H14" s="14" t="s">
        <v>95</v>
      </c>
    </row>
    <row r="15" spans="1:8" ht="15">
      <c r="A15" s="58"/>
      <c r="B15" s="14"/>
      <c r="C15" s="2"/>
      <c r="D15" s="130" t="s">
        <v>4</v>
      </c>
      <c r="E15" s="130" t="s">
        <v>45</v>
      </c>
      <c r="F15" s="130" t="s">
        <v>46</v>
      </c>
      <c r="G15" s="130" t="s">
        <v>8</v>
      </c>
      <c r="H15" s="130" t="s">
        <v>46</v>
      </c>
    </row>
    <row r="16" spans="1:8" ht="15">
      <c r="A16" s="58"/>
      <c r="B16" s="14"/>
      <c r="C16" s="2"/>
      <c r="D16" s="2"/>
      <c r="E16" s="2"/>
      <c r="F16" s="2"/>
      <c r="G16" s="2"/>
      <c r="H16" s="2"/>
    </row>
    <row r="17" spans="1:8" ht="15">
      <c r="A17" s="58">
        <v>1</v>
      </c>
      <c r="B17" s="41" t="s">
        <v>47</v>
      </c>
      <c r="C17" s="2"/>
      <c r="D17" s="131">
        <v>88350996</v>
      </c>
      <c r="E17" s="131">
        <f>+F52+F53</f>
        <v>2963476.1807924183</v>
      </c>
      <c r="F17" s="131">
        <f>+D17+E17</f>
        <v>91314472.18079242</v>
      </c>
      <c r="G17" s="131">
        <f>+'RR Summary'!F28</f>
        <v>466393.70186836785</v>
      </c>
      <c r="H17" s="131">
        <f>+F17+G17</f>
        <v>91780865.88266079</v>
      </c>
    </row>
    <row r="18" spans="1:8" ht="16.5">
      <c r="A18" s="34"/>
      <c r="B18" s="41"/>
      <c r="C18" s="2"/>
      <c r="D18" s="131"/>
      <c r="E18" s="131"/>
      <c r="F18" s="131"/>
      <c r="G18" s="132"/>
      <c r="H18" s="131"/>
    </row>
    <row r="19" spans="1:8" ht="15">
      <c r="A19" s="58">
        <v>2</v>
      </c>
      <c r="B19" s="41" t="s">
        <v>48</v>
      </c>
      <c r="C19" s="2"/>
      <c r="D19" s="131">
        <v>34276781</v>
      </c>
      <c r="E19" s="8">
        <f>-SUM(E54:E65)+G52+G53+I52</f>
        <v>-2198373.0970880534</v>
      </c>
      <c r="F19" s="131">
        <f>+D19+E19</f>
        <v>32078407.902911946</v>
      </c>
      <c r="G19" s="131">
        <f>+G17*('Rev Conv'!E15+'Rev Conv'!E17)</f>
        <v>4531.481207353062</v>
      </c>
      <c r="H19" s="131">
        <f>+F19+G19</f>
        <v>32082939.3841193</v>
      </c>
    </row>
    <row r="20" spans="1:8" ht="16.5">
      <c r="A20" s="135"/>
      <c r="B20" s="41" t="s">
        <v>65</v>
      </c>
      <c r="C20" s="2"/>
      <c r="D20" s="2">
        <f>14948095+227127</f>
        <v>15175222</v>
      </c>
      <c r="E20" s="2">
        <f>-E69</f>
        <v>0</v>
      </c>
      <c r="F20" s="2">
        <f>+D20+E20</f>
        <v>15175222</v>
      </c>
      <c r="G20" s="2">
        <v>0</v>
      </c>
      <c r="H20" s="2">
        <f>+F20+G20</f>
        <v>15175222</v>
      </c>
    </row>
    <row r="21" spans="1:8" ht="15">
      <c r="A21" s="58">
        <v>4</v>
      </c>
      <c r="B21" s="41" t="s">
        <v>49</v>
      </c>
      <c r="C21" s="2"/>
      <c r="D21" s="128">
        <v>6193611</v>
      </c>
      <c r="E21" s="128">
        <f>-D58+H52+H53</f>
        <v>-31194.454449625024</v>
      </c>
      <c r="F21" s="128">
        <f>+D21+E21</f>
        <v>6162416.545550375</v>
      </c>
      <c r="G21" s="128">
        <v>0</v>
      </c>
      <c r="H21" s="128">
        <f>+F21+G21</f>
        <v>6162416.545550375</v>
      </c>
    </row>
    <row r="22" spans="1:8" ht="15">
      <c r="A22" s="58"/>
      <c r="B22" s="41"/>
      <c r="C22" s="2"/>
      <c r="D22" s="2"/>
      <c r="E22" s="2"/>
      <c r="F22" s="2"/>
      <c r="G22" s="2"/>
      <c r="H22" s="2"/>
    </row>
    <row r="23" spans="1:8" ht="15">
      <c r="A23" s="58">
        <v>5</v>
      </c>
      <c r="B23" s="41" t="s">
        <v>50</v>
      </c>
      <c r="C23" s="2"/>
      <c r="D23" s="2"/>
      <c r="E23" s="2"/>
      <c r="F23" s="2"/>
      <c r="G23" s="2"/>
      <c r="H23" s="2"/>
    </row>
    <row r="24" spans="1:8" ht="15">
      <c r="A24" s="58"/>
      <c r="B24" s="41" t="s">
        <v>51</v>
      </c>
      <c r="C24" s="2"/>
      <c r="D24" s="8">
        <f>+D17-D19-D20-D21</f>
        <v>32705382</v>
      </c>
      <c r="E24" s="8">
        <f>+E17-E19-E20-E21</f>
        <v>5193043.732330096</v>
      </c>
      <c r="F24" s="8">
        <f>+F17-F19-F20-F21</f>
        <v>37898425.7323301</v>
      </c>
      <c r="G24" s="8">
        <f>+G17-G19-G20-G21</f>
        <v>461862.2206610148</v>
      </c>
      <c r="H24" s="8">
        <f>+F24+G24</f>
        <v>38360287.95299111</v>
      </c>
    </row>
    <row r="25" spans="1:8" ht="15">
      <c r="A25" s="58"/>
      <c r="B25" s="41"/>
      <c r="C25" s="2"/>
      <c r="D25" s="2"/>
      <c r="E25" s="2"/>
      <c r="F25" s="2"/>
      <c r="G25" s="2"/>
      <c r="H25" s="2"/>
    </row>
    <row r="26" spans="1:8" ht="15">
      <c r="A26" s="58">
        <v>6</v>
      </c>
      <c r="B26" s="41" t="s">
        <v>52</v>
      </c>
      <c r="C26" s="2"/>
      <c r="D26" s="133">
        <f>+'Int Syn'!D19</f>
        <v>12463394</v>
      </c>
      <c r="E26" s="128">
        <f>+F26-D26</f>
        <v>-278882.7797231078</v>
      </c>
      <c r="F26" s="128">
        <f>+'Int Syn'!D17</f>
        <v>12184511.220276892</v>
      </c>
      <c r="G26" s="128"/>
      <c r="H26" s="128">
        <f>+F26+G26</f>
        <v>12184511.220276892</v>
      </c>
    </row>
    <row r="27" spans="1:8" ht="15">
      <c r="A27" s="58"/>
      <c r="B27" s="41"/>
      <c r="C27" s="2"/>
      <c r="D27" s="2"/>
      <c r="E27" s="2"/>
      <c r="F27" s="2"/>
      <c r="G27" s="2"/>
      <c r="H27" s="2"/>
    </row>
    <row r="28" spans="1:8" ht="15">
      <c r="A28" s="58">
        <v>7</v>
      </c>
      <c r="B28" s="41" t="s">
        <v>53</v>
      </c>
      <c r="C28" s="2"/>
      <c r="D28" s="2">
        <f>+D24-D26</f>
        <v>20241988</v>
      </c>
      <c r="E28" s="2">
        <f>+E24-E26</f>
        <v>5471926.512053204</v>
      </c>
      <c r="F28" s="2">
        <f>+F24-F26</f>
        <v>25713914.512053207</v>
      </c>
      <c r="G28" s="2">
        <f>+G24-G26</f>
        <v>461862.2206610148</v>
      </c>
      <c r="H28" s="2">
        <f>+F28+G28</f>
        <v>26175776.73271422</v>
      </c>
    </row>
    <row r="29" spans="1:8" ht="15">
      <c r="A29" s="58"/>
      <c r="B29" s="41"/>
      <c r="C29" s="2"/>
      <c r="D29" s="2"/>
      <c r="E29" s="2"/>
      <c r="F29" s="2"/>
      <c r="G29" s="2"/>
      <c r="H29" s="2"/>
    </row>
    <row r="30" spans="1:8" ht="15">
      <c r="A30" s="58">
        <v>8</v>
      </c>
      <c r="B30" s="41" t="s">
        <v>25</v>
      </c>
      <c r="C30" s="59">
        <f>+'Tax Factor'!A72</f>
        <v>0.38899999999999996</v>
      </c>
      <c r="D30" s="2">
        <f>1164502+6559876-76468</f>
        <v>7647910</v>
      </c>
      <c r="E30" s="2">
        <f>+E28*'Tax Factor'!A72</f>
        <v>2128579.413188696</v>
      </c>
      <c r="F30" s="2">
        <f>+D30+E30</f>
        <v>9776489.413188696</v>
      </c>
      <c r="G30" s="2">
        <f>+'Tax Factor'!A72*G28</f>
        <v>179664.40383713474</v>
      </c>
      <c r="H30" s="2">
        <f>+F30+G30</f>
        <v>9956153.817025831</v>
      </c>
    </row>
    <row r="31" spans="1:8" ht="15">
      <c r="A31" s="58"/>
      <c r="B31" s="41"/>
      <c r="C31" s="2"/>
      <c r="D31" s="2"/>
      <c r="E31" s="2"/>
      <c r="F31" s="2"/>
      <c r="G31" s="2"/>
      <c r="H31" s="2"/>
    </row>
    <row r="32" spans="1:8" ht="15">
      <c r="A32" s="58"/>
      <c r="B32" s="2"/>
      <c r="C32" s="59"/>
      <c r="D32" s="2"/>
      <c r="E32" s="2"/>
      <c r="F32" s="2"/>
      <c r="G32" s="2"/>
      <c r="H32" s="2"/>
    </row>
    <row r="33" spans="1:8" ht="15">
      <c r="A33" s="58"/>
      <c r="B33" s="2"/>
      <c r="C33" s="2"/>
      <c r="D33" s="2"/>
      <c r="E33" s="2"/>
      <c r="F33" s="2"/>
      <c r="G33" s="2"/>
      <c r="H33" s="2"/>
    </row>
    <row r="34" spans="1:8" ht="15">
      <c r="A34" s="58">
        <v>9</v>
      </c>
      <c r="B34" s="2" t="s">
        <v>96</v>
      </c>
      <c r="C34" s="2"/>
      <c r="D34" s="8">
        <f>+D24-D30</f>
        <v>25057472</v>
      </c>
      <c r="E34" s="8">
        <f>+E24-E30</f>
        <v>3064464.3191414</v>
      </c>
      <c r="F34" s="8">
        <f>+F24-F30</f>
        <v>28121936.319141403</v>
      </c>
      <c r="G34" s="8">
        <f>+G24-G30</f>
        <v>282197.8168238801</v>
      </c>
      <c r="H34" s="8">
        <f>+F34+G34</f>
        <v>28404134.135965284</v>
      </c>
    </row>
    <row r="35" spans="1:8" ht="15">
      <c r="A35" s="58"/>
      <c r="B35" s="2"/>
      <c r="C35" s="2"/>
      <c r="D35" s="8"/>
      <c r="E35" s="8"/>
      <c r="F35" s="8"/>
      <c r="G35" s="8"/>
      <c r="H35" s="8"/>
    </row>
    <row r="36" spans="1:8" ht="15">
      <c r="A36" s="58">
        <v>10</v>
      </c>
      <c r="B36" s="2" t="s">
        <v>54</v>
      </c>
      <c r="C36" s="2"/>
      <c r="D36" s="8">
        <f>+'RR Summary'!D16</f>
        <v>403866142</v>
      </c>
      <c r="E36" s="8"/>
      <c r="F36" s="8">
        <f>+'RR Summary'!F16</f>
        <v>398167274.91670436</v>
      </c>
      <c r="G36" s="8"/>
      <c r="H36" s="8">
        <f>+'RR Summary'!F16</f>
        <v>398167274.91670436</v>
      </c>
    </row>
    <row r="37" spans="1:8" ht="15">
      <c r="A37" s="58"/>
      <c r="B37" s="2"/>
      <c r="C37" s="2"/>
      <c r="D37" s="8"/>
      <c r="E37" s="8"/>
      <c r="F37" s="8"/>
      <c r="G37" s="8"/>
      <c r="H37" s="8"/>
    </row>
    <row r="38" spans="1:8" ht="15">
      <c r="A38" s="58">
        <v>11</v>
      </c>
      <c r="B38" s="2" t="s">
        <v>55</v>
      </c>
      <c r="C38" s="2"/>
      <c r="D38" s="59">
        <f>+D34/D36</f>
        <v>0.0620440026883957</v>
      </c>
      <c r="E38" s="59"/>
      <c r="F38" s="59">
        <f>+F34/F36</f>
        <v>0.07062844711440548</v>
      </c>
      <c r="G38" s="59"/>
      <c r="H38" s="59">
        <f>+H34/H36</f>
        <v>0.071337188978947</v>
      </c>
    </row>
    <row r="39" spans="1:8" ht="15">
      <c r="A39" s="134"/>
      <c r="B39" s="2"/>
      <c r="C39" s="2"/>
      <c r="D39" s="59"/>
      <c r="E39" s="59"/>
      <c r="F39" s="59"/>
      <c r="G39" s="59"/>
      <c r="H39" s="59"/>
    </row>
    <row r="40" spans="1:8" ht="15">
      <c r="A40" s="2"/>
      <c r="B40" s="2" t="s">
        <v>35</v>
      </c>
      <c r="C40" s="2"/>
      <c r="D40" s="2"/>
      <c r="E40" s="2"/>
      <c r="F40" s="2"/>
      <c r="G40" s="2"/>
      <c r="H40" s="2"/>
    </row>
    <row r="41" spans="1:8" ht="15">
      <c r="A41" s="2"/>
      <c r="B41" s="2" t="s">
        <v>106</v>
      </c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6:8" ht="15">
      <c r="F43" s="2"/>
      <c r="G43" s="2"/>
      <c r="H43" s="2"/>
    </row>
    <row r="44" spans="6:8" ht="15">
      <c r="F44" s="2"/>
      <c r="G44" s="2"/>
      <c r="H44" s="2"/>
    </row>
    <row r="45" spans="6:8" ht="15">
      <c r="F45" s="2"/>
      <c r="G45" s="2"/>
      <c r="H45" s="2"/>
    </row>
    <row r="46" spans="6:8" ht="15">
      <c r="F46" s="2"/>
      <c r="G46" s="2"/>
      <c r="H46" s="2"/>
    </row>
    <row r="47" spans="6:8" ht="15">
      <c r="F47" s="2"/>
      <c r="G47" s="2"/>
      <c r="H47" s="2"/>
    </row>
    <row r="48" spans="6:8" ht="15">
      <c r="F48" s="2"/>
      <c r="G48" s="2"/>
      <c r="H48" s="2"/>
    </row>
    <row r="49" spans="6:8" ht="15">
      <c r="F49" s="2"/>
      <c r="G49" s="2"/>
      <c r="H49" s="2"/>
    </row>
    <row r="50" spans="6:8" ht="15">
      <c r="F50" s="2"/>
      <c r="G50" s="2"/>
      <c r="H50" s="2"/>
    </row>
    <row r="51" spans="1:9" ht="15">
      <c r="A51" s="2"/>
      <c r="B51" s="2"/>
      <c r="C51" s="2"/>
      <c r="D51" s="2"/>
      <c r="E51" s="2"/>
      <c r="F51" s="2"/>
      <c r="G51" s="14" t="s">
        <v>256</v>
      </c>
      <c r="H51" s="14" t="s">
        <v>112</v>
      </c>
      <c r="I51" s="2" t="s">
        <v>257</v>
      </c>
    </row>
    <row r="52" spans="1:9" ht="15">
      <c r="A52" s="2"/>
      <c r="B52" s="2" t="str">
        <f>+'RR Impact'!B23</f>
        <v>Water Sales Revenues</v>
      </c>
      <c r="C52" s="2"/>
      <c r="D52" s="2">
        <f>+'Op Inc'!D15/(1-'Tax Factor'!$A$72)</f>
        <v>2533943.0132640353</v>
      </c>
      <c r="F52" s="2">
        <f>Revenues!F31</f>
        <v>2852436.1807924183</v>
      </c>
      <c r="G52" s="2">
        <f>Revenues!F35</f>
        <v>22291.78875289275</v>
      </c>
      <c r="H52" s="2">
        <f>Revenues!F37</f>
        <v>5422.481179686387</v>
      </c>
      <c r="I52">
        <f>Revenues!F33</f>
        <v>290778.8975958046</v>
      </c>
    </row>
    <row r="53" spans="1:8" ht="15">
      <c r="A53" s="2"/>
      <c r="B53" s="2" t="str">
        <f>+'RR Impact'!B24</f>
        <v>Other Revenues</v>
      </c>
      <c r="C53" s="2"/>
      <c r="D53" s="2">
        <f>+'Op Inc'!D16/(1-'Tax Factor'!$A$72)</f>
        <v>109961.13536000001</v>
      </c>
      <c r="F53" s="2">
        <f>'Other Rev'!F17</f>
        <v>111040</v>
      </c>
      <c r="G53" s="2">
        <f>'Other Rev'!F19</f>
        <v>867.7776000000001</v>
      </c>
      <c r="H53" s="2">
        <f>'Other Rev'!F21</f>
        <v>211.08704</v>
      </c>
    </row>
    <row r="54" spans="1:8" ht="15">
      <c r="A54" s="2"/>
      <c r="B54" s="2" t="str">
        <f>+'RR Impact'!B25</f>
        <v>Salary and Wage Expense</v>
      </c>
      <c r="C54" s="2"/>
      <c r="D54" s="2"/>
      <c r="E54" s="2">
        <f>+'Op Inc'!D17/(1-'Tax Factor'!$A$72)</f>
        <v>519442.00000000006</v>
      </c>
      <c r="F54" s="2"/>
      <c r="G54" s="2"/>
      <c r="H54" s="2"/>
    </row>
    <row r="55" spans="1:8" ht="15">
      <c r="A55" s="2"/>
      <c r="B55" s="2" t="str">
        <f>+'RR Impact'!B26</f>
        <v>Overtime Expense</v>
      </c>
      <c r="C55" s="2"/>
      <c r="D55" s="2"/>
      <c r="E55" s="2">
        <f>+'Op Inc'!D18/(1-'Tax Factor'!$A$72)</f>
        <v>-299635.9389632495</v>
      </c>
      <c r="F55" s="2"/>
      <c r="G55" s="2"/>
      <c r="H55" s="2"/>
    </row>
    <row r="56" spans="1:8" ht="15">
      <c r="A56" s="2"/>
      <c r="B56" s="2" t="str">
        <f>+'RR Impact'!B27</f>
        <v>Incentive Compensation Expense - KAWC</v>
      </c>
      <c r="C56" s="2"/>
      <c r="D56" s="2"/>
      <c r="E56" s="2">
        <f>+'Op Inc'!D19/(1-'Tax Factor'!$A$72)</f>
        <v>318405.00000000006</v>
      </c>
      <c r="F56" s="2"/>
      <c r="G56" s="2"/>
      <c r="H56" s="2"/>
    </row>
    <row r="57" spans="1:8" ht="15">
      <c r="A57" s="2"/>
      <c r="B57" s="2" t="str">
        <f>+'RR Impact'!B28</f>
        <v>Incentive Compensation Expense - Ser. Co.</v>
      </c>
      <c r="C57" s="2"/>
      <c r="D57" s="2"/>
      <c r="E57" s="2">
        <f>+'Op Inc'!D20/(1-'Tax Factor'!$A$72)</f>
        <v>781048.0000000001</v>
      </c>
      <c r="F57" s="2"/>
      <c r="G57" s="2"/>
      <c r="H57" s="2"/>
    </row>
    <row r="58" spans="1:8" ht="15">
      <c r="A58" s="2"/>
      <c r="B58" s="2" t="str">
        <f>+'RR Impact'!B29</f>
        <v>Payroll Tax Expense</v>
      </c>
      <c r="C58" s="2"/>
      <c r="D58" s="2">
        <f>+'Op Inc'!D21/(1-'Tax Factor'!$A$72)</f>
        <v>36828.02266931141</v>
      </c>
      <c r="F58" s="2"/>
      <c r="G58" s="2"/>
      <c r="H58" s="2"/>
    </row>
    <row r="59" spans="1:8" ht="15">
      <c r="A59" s="2"/>
      <c r="B59" s="2" t="str">
        <f>+'RR Impact'!B30</f>
        <v>Customer Accounting Expense</v>
      </c>
      <c r="C59" s="2"/>
      <c r="D59" s="2"/>
      <c r="E59" s="2">
        <f>+'Op Inc'!D22/(1-'Tax Factor'!$A$72)</f>
        <v>318000</v>
      </c>
      <c r="F59" s="2"/>
      <c r="G59" s="2"/>
      <c r="H59" s="2"/>
    </row>
    <row r="60" spans="1:8" ht="15">
      <c r="A60" s="2"/>
      <c r="B60" s="2" t="str">
        <f>+'RR Impact'!B31</f>
        <v>Insurance Other Than Group Expense</v>
      </c>
      <c r="C60" s="2"/>
      <c r="D60" s="2"/>
      <c r="E60" s="2">
        <f>+'Op Inc'!D23/(1-'Tax Factor'!$A$72)</f>
        <v>276522</v>
      </c>
      <c r="F60" s="2"/>
      <c r="G60" s="2"/>
      <c r="H60" s="2"/>
    </row>
    <row r="61" spans="1:8" ht="15">
      <c r="A61" s="2"/>
      <c r="B61" s="2" t="str">
        <f>+'RR Impact'!B32</f>
        <v>Maintenance Supplies and Services Expense</v>
      </c>
      <c r="C61" s="2"/>
      <c r="D61" s="2"/>
      <c r="E61" s="2">
        <f>+'Op Inc'!D24/(1-'Tax Factor'!$A$72)</f>
        <v>200555.00000000003</v>
      </c>
      <c r="F61" s="2"/>
      <c r="G61" s="2"/>
      <c r="H61" s="2"/>
    </row>
    <row r="62" spans="1:8" ht="15">
      <c r="A62" s="2"/>
      <c r="B62" s="2" t="str">
        <f>+'RR Impact'!B33</f>
        <v>Rate Case Expense</v>
      </c>
      <c r="C62" s="2"/>
      <c r="D62" s="2"/>
      <c r="E62" s="2">
        <f>+'Op Inc'!D25/(1-'Tax Factor'!$A$72)</f>
        <v>61064.000000000015</v>
      </c>
      <c r="F62" s="2"/>
      <c r="G62" s="2"/>
      <c r="H62" s="2"/>
    </row>
    <row r="63" spans="1:8" ht="15">
      <c r="A63" s="2"/>
      <c r="B63" s="2" t="str">
        <f>+'RR Impact'!B34</f>
        <v>Service Company Expense</v>
      </c>
      <c r="C63" s="2"/>
      <c r="D63" s="2"/>
      <c r="E63" s="2">
        <f>+'Op Inc'!D26/(1-'Tax Factor'!$A$72)</f>
        <v>209945</v>
      </c>
      <c r="F63" s="2"/>
      <c r="G63" s="2"/>
      <c r="H63" s="2"/>
    </row>
    <row r="64" spans="1:8" ht="15">
      <c r="A64" s="2"/>
      <c r="B64" s="2" t="str">
        <f>+'RR Impact'!B35</f>
        <v>Meals and Entertainment Expense</v>
      </c>
      <c r="C64" s="2"/>
      <c r="D64" s="2"/>
      <c r="E64" s="2">
        <f>+'Op Inc'!D27/(1-'Tax Factor'!$A$72)</f>
        <v>17968.5</v>
      </c>
      <c r="F64" s="2"/>
      <c r="G64" s="2"/>
      <c r="H64" s="2"/>
    </row>
    <row r="65" spans="1:8" ht="15">
      <c r="A65" s="2"/>
      <c r="B65" s="2" t="str">
        <f>+'RR Impact'!B36</f>
        <v>Miscellaneous Expense</v>
      </c>
      <c r="C65" s="2"/>
      <c r="D65" s="2"/>
      <c r="E65" s="2">
        <f>+'Op Inc'!D28/(1-'Tax Factor'!$A$72)</f>
        <v>108998.00000000001</v>
      </c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</sheetData>
  <sheetProtection/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31">
      <selection activeCell="C18" sqref="C18"/>
    </sheetView>
  </sheetViews>
  <sheetFormatPr defaultColWidth="8.88671875" defaultRowHeight="15"/>
  <cols>
    <col min="2" max="2" width="16.77734375" style="0" customWidth="1"/>
    <col min="3" max="5" width="12.77734375" style="0" customWidth="1"/>
    <col min="9" max="9" width="14.77734375" style="0" customWidth="1"/>
  </cols>
  <sheetData>
    <row r="1" spans="1:5" ht="15">
      <c r="A1" s="2"/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E3" s="21" t="s">
        <v>90</v>
      </c>
    </row>
    <row r="4" spans="1:5" ht="15">
      <c r="A4" s="2"/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2"/>
      <c r="B6" s="1" t="str">
        <f>+'RR Summary'!B6</f>
        <v>KENTUCKY AMERICAN WATER COMPANY </v>
      </c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">
      <c r="A8" s="2"/>
      <c r="B8" s="1" t="str">
        <f>+'RR Summary'!B8</f>
        <v>TEST PERIOD ENDING AUGUST 31, 2017</v>
      </c>
      <c r="C8" s="2"/>
      <c r="D8" s="2"/>
      <c r="E8" s="2"/>
    </row>
    <row r="9" spans="1:5" ht="15">
      <c r="A9" s="2"/>
      <c r="B9" s="2"/>
      <c r="C9" s="2"/>
      <c r="D9" s="2"/>
      <c r="E9" s="2"/>
    </row>
    <row r="10" spans="1:5" ht="15">
      <c r="A10" s="2"/>
      <c r="B10" s="1" t="s">
        <v>60</v>
      </c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14" t="s">
        <v>13</v>
      </c>
      <c r="D13" s="14" t="s">
        <v>18</v>
      </c>
      <c r="E13" s="14" t="s">
        <v>14</v>
      </c>
    </row>
    <row r="14" spans="1:5" ht="15">
      <c r="A14" s="2"/>
      <c r="B14" s="2"/>
      <c r="C14" s="72" t="s">
        <v>16</v>
      </c>
      <c r="D14" s="72" t="s">
        <v>17</v>
      </c>
      <c r="E14" s="72" t="s">
        <v>18</v>
      </c>
    </row>
    <row r="15" spans="1:5" ht="15">
      <c r="A15" s="58"/>
      <c r="B15" s="2"/>
      <c r="C15" s="14" t="s">
        <v>12</v>
      </c>
      <c r="D15" s="14" t="s">
        <v>12</v>
      </c>
      <c r="E15" s="2"/>
    </row>
    <row r="16" spans="1:5" ht="15">
      <c r="A16" s="38" t="s">
        <v>10</v>
      </c>
      <c r="B16" s="2" t="s">
        <v>114</v>
      </c>
      <c r="C16" s="4">
        <f>+B48/$B$56</f>
        <v>0.014917286547462135</v>
      </c>
      <c r="D16" s="4">
        <v>0.01</v>
      </c>
      <c r="E16" s="4">
        <f>C16*D16</f>
        <v>0.00014917286547462135</v>
      </c>
    </row>
    <row r="17" spans="1:5" ht="15">
      <c r="A17" s="58"/>
      <c r="B17" s="2"/>
      <c r="C17" s="4"/>
      <c r="D17" s="4"/>
      <c r="E17" s="4"/>
    </row>
    <row r="18" spans="1:5" ht="15">
      <c r="A18" s="149">
        <v>2</v>
      </c>
      <c r="B18" s="2" t="s">
        <v>115</v>
      </c>
      <c r="C18" s="4">
        <f>+B50/$B$56</f>
        <v>0.5058524165013223</v>
      </c>
      <c r="D18" s="144">
        <v>0.0602</v>
      </c>
      <c r="E18" s="4">
        <f>C18*D18</f>
        <v>0.0304523154733796</v>
      </c>
    </row>
    <row r="19" spans="1:5" ht="15">
      <c r="A19" s="149"/>
      <c r="D19" s="144"/>
      <c r="E19" s="4"/>
    </row>
    <row r="20" spans="1:5" ht="15">
      <c r="A20" s="38">
        <v>3</v>
      </c>
      <c r="B20" s="2" t="s">
        <v>116</v>
      </c>
      <c r="C20" s="4">
        <f>+B52/$B$56</f>
        <v>0.005629203014411151</v>
      </c>
      <c r="D20" s="144">
        <v>0.0852</v>
      </c>
      <c r="E20" s="4">
        <f>C20*D20</f>
        <v>0.00047960809682783006</v>
      </c>
    </row>
    <row r="21" spans="1:5" ht="15">
      <c r="A21" s="58"/>
      <c r="D21" s="144"/>
      <c r="E21" s="4"/>
    </row>
    <row r="22" spans="1:5" ht="15">
      <c r="A22" s="58">
        <v>4</v>
      </c>
      <c r="B22" s="2" t="s">
        <v>152</v>
      </c>
      <c r="C22" s="161">
        <f>+B54/$B$56</f>
        <v>0.47360109393680444</v>
      </c>
      <c r="D22" s="161">
        <v>0.085</v>
      </c>
      <c r="E22" s="161">
        <f>C22*D22</f>
        <v>0.04025609298462838</v>
      </c>
    </row>
    <row r="23" spans="1:5" ht="15">
      <c r="A23" s="58"/>
      <c r="B23" s="2"/>
      <c r="C23" s="4"/>
      <c r="D23" s="2"/>
      <c r="E23" s="4"/>
    </row>
    <row r="24" spans="1:5" ht="17.25">
      <c r="A24" s="38">
        <v>5</v>
      </c>
      <c r="B24" s="2" t="s">
        <v>33</v>
      </c>
      <c r="C24" s="144">
        <f>SUM(C16:C22)</f>
        <v>1</v>
      </c>
      <c r="D24" s="4"/>
      <c r="E24" s="40">
        <f>SUM(E16:E22)</f>
        <v>0.07133718942031043</v>
      </c>
    </row>
    <row r="25" spans="1:5" ht="15">
      <c r="A25" s="58"/>
      <c r="B25" s="2"/>
      <c r="C25" s="4"/>
      <c r="D25" s="4"/>
      <c r="E25" s="59"/>
    </row>
    <row r="26" spans="1:5" ht="15">
      <c r="A26" s="38"/>
      <c r="B26" s="2"/>
      <c r="C26" s="2"/>
      <c r="D26" s="2"/>
      <c r="E26" s="2"/>
    </row>
    <row r="27" spans="1:5" ht="15">
      <c r="A27" s="2"/>
      <c r="C27" s="4"/>
      <c r="D27" s="4"/>
      <c r="E27" s="2"/>
    </row>
    <row r="28" spans="1:5" ht="15">
      <c r="A28" s="2"/>
      <c r="B28" s="2" t="s">
        <v>35</v>
      </c>
      <c r="C28" s="4"/>
      <c r="D28" s="4"/>
      <c r="E28" s="2"/>
    </row>
    <row r="29" spans="1:5" ht="15">
      <c r="A29" s="2"/>
      <c r="B29" s="2" t="s">
        <v>153</v>
      </c>
      <c r="C29" s="4"/>
      <c r="D29" s="4"/>
      <c r="E29" s="2"/>
    </row>
    <row r="30" spans="2:5" ht="15">
      <c r="B30" s="41"/>
      <c r="C30" s="2"/>
      <c r="D30" s="2"/>
      <c r="E30" s="2"/>
    </row>
    <row r="31" spans="2:5" ht="15">
      <c r="B31" s="2"/>
      <c r="C31" s="2"/>
      <c r="D31" s="2"/>
      <c r="E31" s="2"/>
    </row>
    <row r="46" ht="15">
      <c r="B46" s="162" t="s">
        <v>140</v>
      </c>
    </row>
    <row r="47" ht="15">
      <c r="B47" s="14" t="s">
        <v>12</v>
      </c>
    </row>
    <row r="48" ht="15">
      <c r="B48" s="140">
        <v>5948343</v>
      </c>
    </row>
    <row r="50" ht="15">
      <c r="B50">
        <v>201711194</v>
      </c>
    </row>
    <row r="52" ht="15">
      <c r="B52">
        <v>2244673</v>
      </c>
    </row>
    <row r="54" ht="15">
      <c r="B54" s="15">
        <v>188850817</v>
      </c>
    </row>
    <row r="56" ht="15">
      <c r="B56" s="140">
        <f>SUM(B48:B54)</f>
        <v>398755027</v>
      </c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56">
      <selection activeCell="B48" sqref="B48"/>
    </sheetView>
  </sheetViews>
  <sheetFormatPr defaultColWidth="8.88671875" defaultRowHeight="15"/>
  <cols>
    <col min="2" max="2" width="12.77734375" style="0" customWidth="1"/>
    <col min="3" max="5" width="14.77734375" style="0" customWidth="1"/>
    <col min="6" max="6" width="6.77734375" style="0" customWidth="1"/>
    <col min="7" max="7" width="14.7773437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 t="s">
        <v>76</v>
      </c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1" t="str">
        <f>+'RR Summary'!B6</f>
        <v>KENTUCKY AMERICAN WATER COMPANY </v>
      </c>
      <c r="C6" s="2"/>
      <c r="D6" s="2"/>
      <c r="E6" s="2"/>
      <c r="F6" s="2"/>
      <c r="G6" s="2"/>
      <c r="H6" s="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1" t="str">
        <f>+'RR Summary'!B8</f>
        <v>TEST PERIOD ENDING AUGUST 31, 2017</v>
      </c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/>
      <c r="B10" s="1" t="s">
        <v>1</v>
      </c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14" t="s">
        <v>4</v>
      </c>
      <c r="E13" s="14" t="s">
        <v>5</v>
      </c>
      <c r="F13" s="12"/>
      <c r="G13" s="14" t="s">
        <v>5</v>
      </c>
      <c r="H13" s="2"/>
    </row>
    <row r="14" spans="1:8" ht="15">
      <c r="A14" s="2"/>
      <c r="B14" s="2"/>
      <c r="C14" s="2"/>
      <c r="D14" s="72" t="s">
        <v>7</v>
      </c>
      <c r="E14" s="72" t="s">
        <v>8</v>
      </c>
      <c r="F14" s="12"/>
      <c r="G14" s="72" t="s">
        <v>9</v>
      </c>
      <c r="H14" s="2"/>
    </row>
    <row r="15" spans="1:8" ht="15">
      <c r="A15" s="2"/>
      <c r="B15" s="2"/>
      <c r="C15" s="2"/>
      <c r="D15" s="14" t="s">
        <v>12</v>
      </c>
      <c r="E15" s="2"/>
      <c r="F15" s="12"/>
      <c r="G15" s="2"/>
      <c r="H15" s="2"/>
    </row>
    <row r="16" spans="1:8" ht="15">
      <c r="A16" s="38">
        <v>1</v>
      </c>
      <c r="B16" s="2" t="s">
        <v>107</v>
      </c>
      <c r="C16" s="2"/>
      <c r="D16" s="6">
        <v>679624591</v>
      </c>
      <c r="E16" s="6">
        <v>0</v>
      </c>
      <c r="F16" s="14"/>
      <c r="G16" s="6">
        <f>+D16+E16</f>
        <v>679624591</v>
      </c>
      <c r="H16" s="14"/>
    </row>
    <row r="17" spans="1:8" ht="15">
      <c r="A17" s="38">
        <v>2</v>
      </c>
      <c r="B17" s="2" t="s">
        <v>108</v>
      </c>
      <c r="C17" s="2"/>
      <c r="D17" s="125">
        <v>-152076279</v>
      </c>
      <c r="E17" s="125">
        <v>0</v>
      </c>
      <c r="F17" s="163"/>
      <c r="G17" s="164">
        <f>+D17+E17</f>
        <v>-152076279</v>
      </c>
      <c r="H17" s="2"/>
    </row>
    <row r="18" spans="1:8" ht="15">
      <c r="A18" s="2"/>
      <c r="B18" s="2"/>
      <c r="C18" s="2"/>
      <c r="D18" s="9"/>
      <c r="E18" s="9"/>
      <c r="F18" s="10"/>
      <c r="G18" s="150"/>
      <c r="H18" s="2"/>
    </row>
    <row r="19" spans="1:8" ht="15">
      <c r="A19" s="38">
        <v>3</v>
      </c>
      <c r="B19" s="2" t="s">
        <v>62</v>
      </c>
      <c r="C19" s="2"/>
      <c r="D19" s="16">
        <f>+D16+D17</f>
        <v>527548312</v>
      </c>
      <c r="E19" s="16">
        <f>+E16+E17</f>
        <v>0</v>
      </c>
      <c r="F19" s="16"/>
      <c r="G19" s="16">
        <f>+G16+G17</f>
        <v>527548312</v>
      </c>
      <c r="H19" s="2"/>
    </row>
    <row r="20" spans="1:11" ht="15">
      <c r="A20" s="2"/>
      <c r="B20" s="2"/>
      <c r="C20" s="2"/>
      <c r="D20" s="7"/>
      <c r="E20" s="7"/>
      <c r="F20" s="12"/>
      <c r="G20" s="7"/>
      <c r="H20" s="2"/>
      <c r="K20" s="144"/>
    </row>
    <row r="21" spans="1:8" ht="15">
      <c r="A21" s="38">
        <v>4</v>
      </c>
      <c r="B21" s="2" t="s">
        <v>66</v>
      </c>
      <c r="C21" s="2"/>
      <c r="D21" s="75">
        <v>9193558</v>
      </c>
      <c r="E21" s="75">
        <v>0</v>
      </c>
      <c r="F21" s="45"/>
      <c r="G21" s="16">
        <f>D21+E21</f>
        <v>9193558</v>
      </c>
      <c r="H21" s="14"/>
    </row>
    <row r="22" spans="1:8" ht="15">
      <c r="A22" s="38"/>
      <c r="B22" s="2"/>
      <c r="C22" s="2"/>
      <c r="D22" s="75"/>
      <c r="E22" s="75"/>
      <c r="F22" s="45"/>
      <c r="G22" s="16"/>
      <c r="H22" s="14"/>
    </row>
    <row r="23" spans="1:8" ht="15">
      <c r="A23" s="38">
        <v>5</v>
      </c>
      <c r="B23" s="2" t="s">
        <v>119</v>
      </c>
      <c r="C23" s="2"/>
      <c r="D23" s="89">
        <v>5208000</v>
      </c>
      <c r="E23" s="7">
        <f>CWC!E43</f>
        <v>-655597.1122956397</v>
      </c>
      <c r="F23" s="12" t="s">
        <v>20</v>
      </c>
      <c r="G23" s="89">
        <f>D23+E23</f>
        <v>4552402.88770436</v>
      </c>
      <c r="H23" s="2"/>
    </row>
    <row r="24" spans="1:8" ht="15">
      <c r="A24" s="38"/>
      <c r="B24" s="2"/>
      <c r="C24" s="2"/>
      <c r="D24" s="89"/>
      <c r="E24" s="7"/>
      <c r="F24" s="12"/>
      <c r="G24" s="89"/>
      <c r="H24" s="2"/>
    </row>
    <row r="25" spans="1:8" ht="15">
      <c r="A25" s="58">
        <v>6</v>
      </c>
      <c r="B25" s="2" t="s">
        <v>117</v>
      </c>
      <c r="C25" s="2"/>
      <c r="D25" s="7">
        <v>813037</v>
      </c>
      <c r="E25" s="7">
        <v>0</v>
      </c>
      <c r="F25" s="12"/>
      <c r="G25" s="89">
        <f>D25+E25</f>
        <v>813037</v>
      </c>
      <c r="H25" s="2"/>
    </row>
    <row r="26" spans="1:8" ht="15">
      <c r="A26" s="58"/>
      <c r="B26" s="2"/>
      <c r="C26" s="2"/>
      <c r="D26" s="7"/>
      <c r="E26" s="7"/>
      <c r="F26" s="12"/>
      <c r="G26" s="89"/>
      <c r="H26" s="2"/>
    </row>
    <row r="27" spans="1:8" ht="15">
      <c r="A27" s="38">
        <v>7</v>
      </c>
      <c r="B27" s="2" t="s">
        <v>157</v>
      </c>
      <c r="D27" s="148">
        <v>-58556435</v>
      </c>
      <c r="E27" s="148">
        <v>0</v>
      </c>
      <c r="F27" s="148"/>
      <c r="G27" s="89">
        <f>D27+E27</f>
        <v>-58556435</v>
      </c>
      <c r="H27" s="14"/>
    </row>
    <row r="28" spans="1:8" ht="15">
      <c r="A28" s="38"/>
      <c r="B28" s="2"/>
      <c r="D28" s="148"/>
      <c r="E28" s="148"/>
      <c r="F28" s="148"/>
      <c r="G28" s="89"/>
      <c r="H28" s="14"/>
    </row>
    <row r="29" spans="1:8" ht="15">
      <c r="A29" s="38">
        <v>8</v>
      </c>
      <c r="B29" s="2" t="s">
        <v>118</v>
      </c>
      <c r="D29" s="148">
        <v>-14060794</v>
      </c>
      <c r="E29" s="159">
        <v>0</v>
      </c>
      <c r="F29" s="148"/>
      <c r="G29" s="89">
        <f>D29+E29</f>
        <v>-14060794</v>
      </c>
      <c r="H29" s="2"/>
    </row>
    <row r="30" spans="1:8" ht="15">
      <c r="A30" s="38"/>
      <c r="B30" s="2"/>
      <c r="D30" s="148"/>
      <c r="E30" s="159"/>
      <c r="F30" s="148"/>
      <c r="G30" s="89"/>
      <c r="H30" s="2"/>
    </row>
    <row r="31" spans="1:8" ht="15">
      <c r="A31" s="38">
        <v>9</v>
      </c>
      <c r="B31" s="2" t="s">
        <v>158</v>
      </c>
      <c r="C31" s="2"/>
      <c r="D31" s="117">
        <v>-78268967</v>
      </c>
      <c r="E31" s="117">
        <f>'Def Maint'!D19+ADIT!D17</f>
        <v>-1139249.971</v>
      </c>
      <c r="F31" s="12" t="s">
        <v>23</v>
      </c>
      <c r="G31" s="89">
        <f>D31+E31</f>
        <v>-79408216.971</v>
      </c>
      <c r="H31" s="14"/>
    </row>
    <row r="32" spans="1:8" ht="15">
      <c r="A32" s="38"/>
      <c r="H32" s="14"/>
    </row>
    <row r="33" spans="1:8" ht="15">
      <c r="A33" s="38">
        <v>10</v>
      </c>
      <c r="B33" s="2" t="s">
        <v>120</v>
      </c>
      <c r="D33" s="148">
        <v>-31363</v>
      </c>
      <c r="E33" s="159">
        <v>0</v>
      </c>
      <c r="F33" s="148"/>
      <c r="G33" s="89">
        <f aca="true" t="shared" si="0" ref="G33:G39">D33+E33</f>
        <v>-31363</v>
      </c>
      <c r="H33" s="2"/>
    </row>
    <row r="34" spans="1:8" ht="15">
      <c r="A34" s="38"/>
      <c r="B34" s="2"/>
      <c r="D34" s="148"/>
      <c r="E34" s="159"/>
      <c r="F34" s="148"/>
      <c r="G34" s="89"/>
      <c r="H34" s="2"/>
    </row>
    <row r="35" spans="1:8" ht="15">
      <c r="A35" s="58">
        <v>11</v>
      </c>
      <c r="B35" s="2" t="s">
        <v>121</v>
      </c>
      <c r="D35" s="148">
        <v>9539974</v>
      </c>
      <c r="E35" s="148">
        <f>'Def Maint'!D17</f>
        <v>-2775761</v>
      </c>
      <c r="F35" s="12" t="s">
        <v>32</v>
      </c>
      <c r="G35" s="89">
        <f t="shared" si="0"/>
        <v>6764213</v>
      </c>
      <c r="H35" s="2"/>
    </row>
    <row r="36" spans="1:8" ht="15">
      <c r="A36" s="58"/>
      <c r="B36" s="2"/>
      <c r="D36" s="148"/>
      <c r="E36" s="148"/>
      <c r="F36" s="148"/>
      <c r="G36" s="89"/>
      <c r="H36" s="2"/>
    </row>
    <row r="37" spans="1:8" ht="15">
      <c r="A37" s="58">
        <v>12</v>
      </c>
      <c r="B37" s="2" t="s">
        <v>122</v>
      </c>
      <c r="D37" s="148">
        <v>1360408</v>
      </c>
      <c r="E37">
        <v>0</v>
      </c>
      <c r="F37" s="148"/>
      <c r="G37" s="89">
        <f t="shared" si="0"/>
        <v>1360408</v>
      </c>
      <c r="H37" s="2"/>
    </row>
    <row r="38" spans="1:8" ht="15">
      <c r="A38" s="58"/>
      <c r="B38" s="2"/>
      <c r="D38" s="148"/>
      <c r="F38" s="148"/>
      <c r="G38" s="89"/>
      <c r="H38" s="2"/>
    </row>
    <row r="39" spans="1:8" ht="15">
      <c r="A39" s="38">
        <v>13</v>
      </c>
      <c r="B39" s="2" t="s">
        <v>123</v>
      </c>
      <c r="C39" s="2"/>
      <c r="D39" s="125">
        <v>1120412</v>
      </c>
      <c r="E39" s="182">
        <f>'Acc. Pensions'!E16</f>
        <v>-1128259</v>
      </c>
      <c r="F39" s="162" t="s">
        <v>102</v>
      </c>
      <c r="G39" s="164">
        <f t="shared" si="0"/>
        <v>-7847</v>
      </c>
      <c r="H39" s="2"/>
    </row>
    <row r="40" spans="1:8" ht="15">
      <c r="A40" s="38"/>
      <c r="B40" s="2"/>
      <c r="C40" s="2"/>
      <c r="D40" s="7"/>
      <c r="E40" s="159"/>
      <c r="F40" s="12"/>
      <c r="G40" s="89"/>
      <c r="H40" s="2"/>
    </row>
    <row r="41" spans="1:8" ht="15">
      <c r="A41" s="38">
        <v>14</v>
      </c>
      <c r="B41" s="2" t="s">
        <v>156</v>
      </c>
      <c r="C41" s="2"/>
      <c r="D41" s="123">
        <f>SUM(D19:D39)</f>
        <v>403866142</v>
      </c>
      <c r="E41" s="123">
        <f>SUM(E19:E39)</f>
        <v>-5698867.08329564</v>
      </c>
      <c r="F41" s="123"/>
      <c r="G41" s="123">
        <f>SUM(G19:G39)</f>
        <v>398167274.91670436</v>
      </c>
      <c r="H41" s="2"/>
    </row>
    <row r="42" spans="1:8" ht="15">
      <c r="A42" s="38"/>
      <c r="B42" s="2"/>
      <c r="C42" s="2"/>
      <c r="D42" s="2"/>
      <c r="E42" s="2"/>
      <c r="F42" s="14"/>
      <c r="G42" s="2"/>
      <c r="H42" s="2"/>
    </row>
    <row r="43" spans="1:8" ht="15">
      <c r="A43" s="38"/>
      <c r="B43" s="2"/>
      <c r="C43" s="2"/>
      <c r="D43" s="2"/>
      <c r="E43" s="2"/>
      <c r="F43" s="2"/>
      <c r="G43" s="2"/>
      <c r="H43" s="2"/>
    </row>
    <row r="44" spans="1:8" ht="15">
      <c r="A44" s="2"/>
      <c r="B44" s="2" t="s">
        <v>35</v>
      </c>
      <c r="C44" s="2"/>
      <c r="D44" s="2"/>
      <c r="E44" s="2"/>
      <c r="F44" s="2"/>
      <c r="G44" s="2"/>
      <c r="H44" s="2"/>
    </row>
    <row r="45" spans="1:8" ht="15">
      <c r="A45" s="2"/>
      <c r="B45" s="2" t="s">
        <v>154</v>
      </c>
      <c r="C45" s="2"/>
      <c r="D45" s="2"/>
      <c r="E45" s="2"/>
      <c r="F45" s="2"/>
      <c r="G45" s="2"/>
      <c r="H45" s="2"/>
    </row>
    <row r="46" spans="1:8" ht="15">
      <c r="A46" s="2"/>
      <c r="B46" s="2" t="s">
        <v>87</v>
      </c>
      <c r="C46" s="2"/>
      <c r="D46" s="2"/>
      <c r="E46" s="2"/>
      <c r="F46" s="2"/>
      <c r="G46" s="2"/>
      <c r="H46" s="2"/>
    </row>
    <row r="47" spans="1:8" ht="15">
      <c r="A47" s="2"/>
      <c r="B47" s="2" t="s">
        <v>306</v>
      </c>
      <c r="C47" s="2"/>
      <c r="D47" s="2"/>
      <c r="E47" s="2"/>
      <c r="F47" s="2"/>
      <c r="G47" s="2"/>
      <c r="H47" s="2"/>
    </row>
    <row r="48" spans="1:8" ht="15">
      <c r="A48" s="58"/>
      <c r="B48" s="2" t="s">
        <v>88</v>
      </c>
      <c r="C48" s="2"/>
      <c r="D48" s="6"/>
      <c r="E48" s="6"/>
      <c r="F48" s="6"/>
      <c r="G48" s="6"/>
      <c r="H48" s="2"/>
    </row>
    <row r="49" spans="1:8" ht="15">
      <c r="A49" s="2"/>
      <c r="B49" s="2" t="s">
        <v>103</v>
      </c>
      <c r="C49" s="2"/>
      <c r="D49" s="7"/>
      <c r="E49" s="7"/>
      <c r="F49" s="7"/>
      <c r="G49" s="89"/>
      <c r="H49" s="2"/>
    </row>
    <row r="50" spans="1:8" ht="15">
      <c r="A50" s="38"/>
      <c r="B50" s="2"/>
      <c r="C50" s="2"/>
      <c r="D50" s="2"/>
      <c r="E50" s="2"/>
      <c r="F50" s="2"/>
      <c r="G50" s="2"/>
      <c r="H50" s="2"/>
    </row>
    <row r="51" spans="1:8" ht="15">
      <c r="A51" s="2"/>
      <c r="H51" s="2"/>
    </row>
    <row r="52" spans="1:8" ht="15">
      <c r="A52" s="58"/>
      <c r="H52" s="2"/>
    </row>
    <row r="53" spans="1:8" ht="15">
      <c r="A53" s="58"/>
      <c r="B53" s="2"/>
      <c r="C53" s="2"/>
      <c r="D53" s="114"/>
      <c r="E53" s="2"/>
      <c r="F53" s="114"/>
      <c r="G53" s="114"/>
      <c r="H53" s="2"/>
    </row>
    <row r="54" spans="1:8" ht="15">
      <c r="A54" s="58"/>
      <c r="B54" s="2"/>
      <c r="C54" s="2"/>
      <c r="D54" s="7"/>
      <c r="E54" s="2"/>
      <c r="F54" s="7"/>
      <c r="G54" s="89"/>
      <c r="H54" s="2"/>
    </row>
  </sheetData>
  <sheetProtection/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zoomScalePageLayoutView="0" workbookViewId="0" topLeftCell="A192">
      <selection activeCell="N211" sqref="N211"/>
    </sheetView>
  </sheetViews>
  <sheetFormatPr defaultColWidth="8.88671875" defaultRowHeight="15"/>
  <cols>
    <col min="2" max="2" width="12.77734375" style="0" customWidth="1"/>
    <col min="4" max="5" width="14.77734375" style="0" customWidth="1"/>
    <col min="6" max="6" width="8.77734375" style="0" customWidth="1"/>
    <col min="8" max="8" width="12.77734375" style="0" customWidth="1"/>
    <col min="10" max="10" width="10.4453125" style="0" bestFit="1" customWidth="1"/>
    <col min="11" max="12" width="12.88671875" style="0" bestFit="1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1" t="s">
        <v>70</v>
      </c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1" t="str">
        <f>+'RR Summary'!B6</f>
        <v>KENTUCKY AMERICAN WATER COMPANY </v>
      </c>
      <c r="C6" s="1"/>
      <c r="D6" s="1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/>
      <c r="B8" s="1" t="str">
        <f>+'RR Summary'!B8</f>
        <v>TEST PERIOD ENDING AUGUST 31, 2017</v>
      </c>
      <c r="C8" s="1"/>
      <c r="D8" s="1"/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5">
      <c r="A10" s="2"/>
      <c r="B10" s="1" t="s">
        <v>259</v>
      </c>
      <c r="C10" s="1"/>
      <c r="D10" s="1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7" ht="15">
      <c r="A12" s="34"/>
      <c r="B12" s="7"/>
      <c r="C12" s="7"/>
      <c r="D12" s="7"/>
      <c r="E12" s="12"/>
      <c r="F12" s="13"/>
      <c r="G12" s="139"/>
    </row>
    <row r="13" spans="1:7" ht="15">
      <c r="A13" s="20"/>
      <c r="B13" s="54"/>
      <c r="C13" s="12"/>
      <c r="D13" s="12"/>
      <c r="E13" s="148"/>
      <c r="F13" s="45"/>
      <c r="G13" s="12"/>
    </row>
    <row r="14" spans="1:7" ht="15">
      <c r="A14" s="34"/>
      <c r="B14" s="54"/>
      <c r="C14" s="7"/>
      <c r="D14" s="7"/>
      <c r="E14" s="42"/>
      <c r="F14" s="12"/>
      <c r="G14" s="165"/>
    </row>
    <row r="15" spans="1:7" ht="15.75" customHeight="1">
      <c r="A15" s="20">
        <v>1</v>
      </c>
      <c r="B15" s="2" t="s">
        <v>162</v>
      </c>
      <c r="E15" s="140">
        <v>8603681</v>
      </c>
      <c r="F15" s="45" t="s">
        <v>12</v>
      </c>
      <c r="G15" s="12"/>
    </row>
    <row r="16" spans="1:7" ht="15">
      <c r="A16" s="34"/>
      <c r="F16" s="18"/>
      <c r="G16" s="165"/>
    </row>
    <row r="17" spans="1:7" ht="15">
      <c r="A17" s="20">
        <v>2</v>
      </c>
      <c r="B17" s="2" t="s">
        <v>163</v>
      </c>
      <c r="E17" s="168">
        <v>12</v>
      </c>
      <c r="F17" s="45" t="s">
        <v>12</v>
      </c>
      <c r="G17" s="165"/>
    </row>
    <row r="18" spans="1:12" ht="15">
      <c r="A18" s="34"/>
      <c r="F18" s="165"/>
      <c r="G18" s="165"/>
      <c r="J18" s="2"/>
      <c r="L18" s="2"/>
    </row>
    <row r="19" spans="1:7" ht="15">
      <c r="A19" s="20">
        <v>3</v>
      </c>
      <c r="B19" s="2" t="s">
        <v>164</v>
      </c>
      <c r="E19" s="140">
        <f>+E15*E17</f>
        <v>103244172</v>
      </c>
      <c r="F19" s="12" t="s">
        <v>20</v>
      </c>
      <c r="G19" s="12"/>
    </row>
    <row r="20" spans="1:7" ht="15">
      <c r="A20" s="20"/>
      <c r="F20" s="165"/>
      <c r="G20" s="165"/>
    </row>
    <row r="21" spans="1:7" ht="15">
      <c r="A21" s="20">
        <v>4</v>
      </c>
      <c r="B21" s="2" t="s">
        <v>11</v>
      </c>
      <c r="E21" s="138">
        <v>-65227089</v>
      </c>
      <c r="F21" s="12" t="s">
        <v>12</v>
      </c>
      <c r="G21" s="12"/>
    </row>
    <row r="22" spans="1:7" ht="15">
      <c r="A22" s="20"/>
      <c r="F22" s="165"/>
      <c r="G22" s="165"/>
    </row>
    <row r="23" spans="1:7" ht="15">
      <c r="A23" s="34">
        <v>5</v>
      </c>
      <c r="B23" s="2" t="s">
        <v>22</v>
      </c>
      <c r="E23" s="140">
        <f>+E19-E21</f>
        <v>168471261</v>
      </c>
      <c r="F23" s="12" t="s">
        <v>23</v>
      </c>
      <c r="G23" s="148"/>
    </row>
    <row r="24" spans="1:7" ht="15">
      <c r="A24" s="34"/>
      <c r="F24" s="165"/>
      <c r="G24" s="148"/>
    </row>
    <row r="25" spans="1:7" ht="15">
      <c r="A25" s="34">
        <v>6</v>
      </c>
      <c r="B25" s="2" t="s">
        <v>165</v>
      </c>
      <c r="E25" s="138">
        <v>2456504360</v>
      </c>
      <c r="F25" s="12" t="s">
        <v>12</v>
      </c>
      <c r="G25" s="148"/>
    </row>
    <row r="26" spans="1:7" ht="15">
      <c r="A26" s="34"/>
      <c r="F26" s="165"/>
      <c r="G26" s="148"/>
    </row>
    <row r="27" spans="1:7" ht="15">
      <c r="A27" s="20">
        <v>7</v>
      </c>
      <c r="B27" s="2" t="s">
        <v>166</v>
      </c>
      <c r="E27" s="140">
        <f>+E23+E25</f>
        <v>2624975621</v>
      </c>
      <c r="F27" s="171" t="s">
        <v>32</v>
      </c>
      <c r="G27" s="148"/>
    </row>
    <row r="28" spans="1:7" ht="15">
      <c r="A28" s="20"/>
      <c r="F28" s="165"/>
      <c r="G28" s="148"/>
    </row>
    <row r="29" spans="1:7" ht="15">
      <c r="A29" s="34">
        <v>8</v>
      </c>
      <c r="B29" s="2" t="s">
        <v>167</v>
      </c>
      <c r="E29" s="138">
        <v>97600226</v>
      </c>
      <c r="F29" s="158" t="s">
        <v>12</v>
      </c>
      <c r="G29" s="148"/>
    </row>
    <row r="30" spans="1:7" ht="15">
      <c r="A30" s="167"/>
      <c r="F30" s="18"/>
      <c r="G30" s="148"/>
    </row>
    <row r="31" spans="1:7" ht="15">
      <c r="A31" s="167">
        <v>9</v>
      </c>
      <c r="B31" s="2" t="s">
        <v>260</v>
      </c>
      <c r="E31" s="156">
        <f>+E27/E29</f>
        <v>26.895179740669864</v>
      </c>
      <c r="F31" s="12" t="s">
        <v>102</v>
      </c>
      <c r="G31" s="148"/>
    </row>
    <row r="32" spans="1:7" ht="15">
      <c r="A32" s="167"/>
      <c r="F32" s="12"/>
      <c r="G32" s="148"/>
    </row>
    <row r="33" spans="1:7" ht="15">
      <c r="A33" s="167">
        <v>10</v>
      </c>
      <c r="B33" s="2" t="s">
        <v>261</v>
      </c>
      <c r="E33" s="168">
        <v>43.92</v>
      </c>
      <c r="F33" s="18" t="s">
        <v>159</v>
      </c>
      <c r="G33" s="148"/>
    </row>
    <row r="34" spans="1:7" ht="15">
      <c r="A34" s="167"/>
      <c r="F34" s="18"/>
      <c r="G34" s="148"/>
    </row>
    <row r="35" spans="1:7" ht="15">
      <c r="A35" s="167">
        <v>11</v>
      </c>
      <c r="B35" s="2" t="s">
        <v>262</v>
      </c>
      <c r="E35" s="156">
        <f>+E33-E31</f>
        <v>17.024820259330138</v>
      </c>
      <c r="F35" s="12" t="s">
        <v>173</v>
      </c>
      <c r="G35" s="148"/>
    </row>
    <row r="36" spans="1:7" ht="15">
      <c r="A36" s="167"/>
      <c r="F36" s="12"/>
      <c r="G36" s="148"/>
    </row>
    <row r="37" spans="1:7" ht="15">
      <c r="A37" s="167">
        <v>12</v>
      </c>
      <c r="B37" s="2" t="s">
        <v>160</v>
      </c>
      <c r="E37" s="169">
        <v>267398</v>
      </c>
      <c r="F37" s="12" t="s">
        <v>175</v>
      </c>
      <c r="G37" s="148"/>
    </row>
    <row r="38" spans="1:7" ht="15">
      <c r="A38" s="167"/>
      <c r="E38" s="140"/>
      <c r="F38" s="12"/>
      <c r="G38" s="148"/>
    </row>
    <row r="39" spans="1:7" ht="15">
      <c r="A39" s="167">
        <v>13</v>
      </c>
      <c r="B39" s="2" t="s">
        <v>161</v>
      </c>
      <c r="E39" s="140">
        <f>+E35*E37</f>
        <v>4552402.88770436</v>
      </c>
      <c r="F39" s="12" t="s">
        <v>177</v>
      </c>
      <c r="G39" s="148"/>
    </row>
    <row r="40" spans="1:7" ht="15">
      <c r="A40" s="167"/>
      <c r="F40" s="165"/>
      <c r="G40" s="148"/>
    </row>
    <row r="41" spans="1:7" ht="15">
      <c r="A41" s="167">
        <v>14</v>
      </c>
      <c r="B41" s="2" t="s">
        <v>11</v>
      </c>
      <c r="E41" s="170">
        <v>5208000</v>
      </c>
      <c r="F41" s="12" t="s">
        <v>175</v>
      </c>
      <c r="G41" s="148"/>
    </row>
    <row r="42" spans="1:7" ht="15">
      <c r="A42" s="167"/>
      <c r="F42" s="165"/>
      <c r="G42" s="148"/>
    </row>
    <row r="43" spans="1:7" ht="17.25">
      <c r="A43" s="167">
        <v>15</v>
      </c>
      <c r="B43" s="2" t="s">
        <v>22</v>
      </c>
      <c r="E43" s="25">
        <f>+E39-E41</f>
        <v>-655597.1122956397</v>
      </c>
      <c r="F43" s="165" t="s">
        <v>266</v>
      </c>
      <c r="G43" s="148"/>
    </row>
    <row r="44" spans="1:7" ht="15">
      <c r="A44" s="167"/>
      <c r="F44" s="165"/>
      <c r="G44" s="148"/>
    </row>
    <row r="45" spans="1:7" ht="15">
      <c r="A45" s="167"/>
      <c r="F45" s="165"/>
      <c r="G45" s="148"/>
    </row>
    <row r="46" spans="1:7" ht="15">
      <c r="A46" s="167"/>
      <c r="B46" s="2" t="s">
        <v>35</v>
      </c>
      <c r="F46" s="165"/>
      <c r="G46" s="148"/>
    </row>
    <row r="47" spans="1:7" ht="15">
      <c r="A47" s="148"/>
      <c r="B47" s="2" t="s">
        <v>168</v>
      </c>
      <c r="F47" s="148"/>
      <c r="G47" s="148"/>
    </row>
    <row r="48" spans="1:7" ht="15">
      <c r="A48" s="148"/>
      <c r="B48" s="2" t="s">
        <v>169</v>
      </c>
      <c r="F48" s="148"/>
      <c r="G48" s="148"/>
    </row>
    <row r="49" spans="1:7" ht="15">
      <c r="A49" s="148"/>
      <c r="B49" s="2" t="s">
        <v>263</v>
      </c>
      <c r="F49" s="148"/>
      <c r="G49" s="148"/>
    </row>
    <row r="50" spans="1:7" ht="15">
      <c r="A50" s="148"/>
      <c r="B50" s="7" t="s">
        <v>170</v>
      </c>
      <c r="C50" s="148"/>
      <c r="D50" s="148"/>
      <c r="E50" s="148"/>
      <c r="F50" s="148"/>
      <c r="G50" s="148"/>
    </row>
    <row r="51" spans="1:7" ht="15">
      <c r="A51" s="148"/>
      <c r="B51" s="69" t="s">
        <v>171</v>
      </c>
      <c r="C51" s="148"/>
      <c r="D51" s="148"/>
      <c r="E51" s="148"/>
      <c r="F51" s="148"/>
      <c r="G51" s="148"/>
    </row>
    <row r="52" spans="1:7" ht="15">
      <c r="A52" s="148"/>
      <c r="B52" s="2" t="s">
        <v>172</v>
      </c>
      <c r="C52" s="148"/>
      <c r="D52" s="148"/>
      <c r="E52" s="148"/>
      <c r="F52" s="148"/>
      <c r="G52" s="148"/>
    </row>
    <row r="53" spans="1:7" ht="15">
      <c r="A53" s="148"/>
      <c r="B53" s="7" t="s">
        <v>174</v>
      </c>
      <c r="C53" s="148"/>
      <c r="D53" s="148"/>
      <c r="E53" s="148"/>
      <c r="F53" s="148"/>
      <c r="G53" s="148"/>
    </row>
    <row r="54" spans="1:7" ht="15">
      <c r="A54" s="148"/>
      <c r="B54" s="2" t="s">
        <v>176</v>
      </c>
      <c r="C54" s="148"/>
      <c r="D54" s="148"/>
      <c r="E54" s="148"/>
      <c r="F54" s="148"/>
      <c r="G54" s="148"/>
    </row>
    <row r="55" ht="15">
      <c r="B55" s="2" t="s">
        <v>178</v>
      </c>
    </row>
    <row r="56" ht="15">
      <c r="B56" s="2" t="s">
        <v>267</v>
      </c>
    </row>
    <row r="78" spans="5:8" ht="15">
      <c r="E78" s="139"/>
      <c r="F78" s="139"/>
      <c r="G78" s="139"/>
      <c r="H78" s="139"/>
    </row>
    <row r="82" ht="15">
      <c r="G82" s="156"/>
    </row>
    <row r="90" ht="15">
      <c r="G90" s="156"/>
    </row>
    <row r="92" spans="2:7" ht="15">
      <c r="B92" s="2"/>
      <c r="G92" s="156"/>
    </row>
    <row r="94" spans="2:7" ht="15">
      <c r="B94" s="2"/>
      <c r="G94" s="156"/>
    </row>
    <row r="96" ht="15">
      <c r="B96" s="2"/>
    </row>
    <row r="97" ht="15">
      <c r="B97" s="2"/>
    </row>
    <row r="101" spans="5:8" ht="15">
      <c r="E101" s="139"/>
      <c r="F101" s="139"/>
      <c r="G101" s="139"/>
      <c r="H101" s="139"/>
    </row>
    <row r="105" spans="2:7" ht="15">
      <c r="B105" s="2"/>
      <c r="G105" s="156"/>
    </row>
    <row r="110" ht="15">
      <c r="G110" s="156"/>
    </row>
    <row r="113" ht="15">
      <c r="G113" s="156"/>
    </row>
    <row r="115" spans="2:7" ht="15">
      <c r="B115" s="2"/>
      <c r="G115" s="156"/>
    </row>
    <row r="117" spans="2:7" ht="15">
      <c r="B117" s="2"/>
      <c r="G117" s="156"/>
    </row>
    <row r="119" ht="15">
      <c r="B119" s="2"/>
    </row>
    <row r="120" ht="15">
      <c r="B120" s="2"/>
    </row>
    <row r="127" ht="15">
      <c r="G127" s="156"/>
    </row>
    <row r="131" ht="15">
      <c r="G131" s="156"/>
    </row>
    <row r="136" ht="15">
      <c r="G136" s="156"/>
    </row>
    <row r="138" ht="15">
      <c r="G138" s="156"/>
    </row>
  </sheetData>
  <sheetProtection/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58">
      <selection activeCell="D18" sqref="D18"/>
    </sheetView>
  </sheetViews>
  <sheetFormatPr defaultColWidth="8.88671875" defaultRowHeight="15"/>
  <cols>
    <col min="2" max="2" width="15.77734375" style="0" customWidth="1"/>
    <col min="4" max="4" width="10.99609375" style="0" bestFit="1" customWidth="1"/>
  </cols>
  <sheetData>
    <row r="1" spans="1:5" ht="15">
      <c r="A1" s="2"/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4" ht="15">
      <c r="A3" s="2"/>
      <c r="B3" s="2"/>
      <c r="C3" s="2"/>
      <c r="D3" s="67" t="s">
        <v>72</v>
      </c>
    </row>
    <row r="4" spans="1:5" ht="15">
      <c r="A4" s="2"/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2"/>
      <c r="B6" s="1" t="str">
        <f>+CWC!B6</f>
        <v>KENTUCKY AMERICAN WATER COMPANY </v>
      </c>
      <c r="C6" s="1"/>
      <c r="D6" s="1"/>
      <c r="E6" s="2"/>
    </row>
    <row r="7" spans="1:5" ht="15">
      <c r="A7" s="2"/>
      <c r="B7" s="2"/>
      <c r="C7" s="2"/>
      <c r="D7" s="2"/>
      <c r="E7" s="2"/>
    </row>
    <row r="8" spans="1:5" ht="15">
      <c r="A8" s="2"/>
      <c r="B8" s="1" t="str">
        <f>+CWC!B8</f>
        <v>TEST PERIOD ENDING AUGUST 31, 2017</v>
      </c>
      <c r="C8" s="1"/>
      <c r="D8" s="1"/>
      <c r="E8" s="2"/>
    </row>
    <row r="9" spans="1:5" ht="15">
      <c r="A9" s="2"/>
      <c r="B9" s="2"/>
      <c r="C9" s="2"/>
      <c r="D9" s="2"/>
      <c r="E9" s="2"/>
    </row>
    <row r="10" spans="1:5" ht="15">
      <c r="A10" s="2"/>
      <c r="B10" s="1" t="s">
        <v>264</v>
      </c>
      <c r="C10" s="1"/>
      <c r="D10" s="1"/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  <row r="14" spans="1:5" ht="15">
      <c r="A14" s="7"/>
      <c r="B14" s="7"/>
      <c r="C14" s="7"/>
      <c r="D14" s="7"/>
      <c r="E14" s="12"/>
    </row>
    <row r="15" spans="1:5" ht="15">
      <c r="A15" s="20">
        <v>1</v>
      </c>
      <c r="B15" t="s">
        <v>265</v>
      </c>
      <c r="D15" s="140">
        <v>2219021</v>
      </c>
      <c r="E15" s="93" t="s">
        <v>12</v>
      </c>
    </row>
    <row r="16" spans="1:5" ht="15">
      <c r="A16" s="7"/>
      <c r="E16" s="14"/>
    </row>
    <row r="17" spans="1:5" ht="17.25">
      <c r="A17" s="20">
        <v>2</v>
      </c>
      <c r="B17" s="54" t="s">
        <v>22</v>
      </c>
      <c r="C17" s="7"/>
      <c r="D17" s="25">
        <v>-2219021</v>
      </c>
      <c r="E17" s="2"/>
    </row>
    <row r="18" spans="1:5" ht="15">
      <c r="A18" s="2"/>
      <c r="B18" s="7"/>
      <c r="C18" s="7"/>
      <c r="D18" s="7"/>
      <c r="E18" s="2"/>
    </row>
    <row r="19" spans="1:5" ht="15">
      <c r="A19" s="2"/>
      <c r="C19" s="2"/>
      <c r="D19" s="2"/>
      <c r="E19" s="2"/>
    </row>
    <row r="20" spans="1:5" ht="15">
      <c r="A20" s="2"/>
      <c r="C20" s="2"/>
      <c r="D20" s="2"/>
      <c r="E20" s="2"/>
    </row>
    <row r="21" spans="1:5" ht="15">
      <c r="A21" s="2"/>
      <c r="B21" s="116"/>
      <c r="C21" s="2"/>
      <c r="D21" s="2"/>
      <c r="E21" s="2"/>
    </row>
    <row r="22" spans="1:5" ht="15">
      <c r="A22" s="13"/>
      <c r="B22" s="54"/>
      <c r="C22" s="13"/>
      <c r="D22" s="13"/>
      <c r="E22" s="13"/>
    </row>
    <row r="23" spans="1:5" ht="15">
      <c r="A23" s="13"/>
      <c r="B23" s="54"/>
      <c r="C23" s="13"/>
      <c r="D23" s="13"/>
      <c r="E23" s="13"/>
    </row>
    <row r="25" ht="15">
      <c r="B25" s="54" t="s">
        <v>35</v>
      </c>
    </row>
    <row r="26" ht="15">
      <c r="B26" s="54" t="s">
        <v>216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43">
      <selection activeCell="B11" sqref="B11"/>
    </sheetView>
  </sheetViews>
  <sheetFormatPr defaultColWidth="8.88671875" defaultRowHeight="15"/>
  <cols>
    <col min="2" max="2" width="16.77734375" style="0" customWidth="1"/>
    <col min="3" max="5" width="14.77734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67" t="s">
        <v>77</v>
      </c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1" t="str">
        <f>+CWC!B6</f>
        <v>KENTUCKY AMERICAN WATER COMPANY </v>
      </c>
      <c r="C6" s="1"/>
      <c r="D6" s="1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/>
      <c r="B8" s="1" t="str">
        <f>+CWC!B8</f>
        <v>TEST PERIOD ENDING AUGUST 31, 2017</v>
      </c>
      <c r="C8" s="1"/>
      <c r="D8" s="1"/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5">
      <c r="A10" s="2"/>
      <c r="B10" s="1" t="s">
        <v>299</v>
      </c>
      <c r="C10" s="1"/>
      <c r="D10" s="1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7"/>
      <c r="B12" s="7"/>
      <c r="C12" s="7"/>
      <c r="D12" s="7"/>
      <c r="E12" s="12"/>
      <c r="F12" s="13"/>
    </row>
    <row r="13" spans="1:6" ht="15">
      <c r="A13" s="20">
        <v>1</v>
      </c>
      <c r="B13" s="2" t="s">
        <v>215</v>
      </c>
      <c r="C13" s="2"/>
      <c r="D13" s="140">
        <v>6764213</v>
      </c>
      <c r="E13" s="93" t="s">
        <v>12</v>
      </c>
      <c r="F13" s="12"/>
    </row>
    <row r="14" spans="1:6" ht="15">
      <c r="A14" s="7"/>
      <c r="B14" s="2"/>
      <c r="C14" s="2"/>
      <c r="D14" s="2"/>
      <c r="E14" s="14"/>
      <c r="F14" s="12"/>
    </row>
    <row r="15" spans="1:6" ht="15">
      <c r="A15" s="20">
        <v>2</v>
      </c>
      <c r="B15" t="s">
        <v>11</v>
      </c>
      <c r="D15" s="138">
        <v>9539974</v>
      </c>
      <c r="E15" s="93" t="s">
        <v>20</v>
      </c>
      <c r="F15" s="13"/>
    </row>
    <row r="16" spans="1:6" ht="15">
      <c r="A16" s="69"/>
      <c r="E16" s="14"/>
      <c r="F16" s="18"/>
    </row>
    <row r="17" spans="1:6" ht="15">
      <c r="A17" s="20">
        <v>3</v>
      </c>
      <c r="B17" t="s">
        <v>22</v>
      </c>
      <c r="D17" s="140">
        <f>+D13-D15</f>
        <v>-2775761</v>
      </c>
      <c r="E17" s="93"/>
      <c r="F17" s="12"/>
    </row>
    <row r="18" spans="1:6" ht="15">
      <c r="A18" s="7"/>
      <c r="E18" s="12"/>
      <c r="F18" s="18"/>
    </row>
    <row r="19" spans="1:6" ht="15">
      <c r="A19" s="20">
        <v>4</v>
      </c>
      <c r="B19" s="69" t="s">
        <v>141</v>
      </c>
      <c r="C19" s="33">
        <f>'Other Rev'!D25</f>
        <v>0.38899999999999996</v>
      </c>
      <c r="D19" s="125">
        <f>0.389*-D17</f>
        <v>1079771.029</v>
      </c>
      <c r="E19" s="12" t="s">
        <v>23</v>
      </c>
      <c r="F19" s="12"/>
    </row>
    <row r="20" spans="1:6" ht="15">
      <c r="A20" s="20"/>
      <c r="B20" s="7"/>
      <c r="C20" s="7"/>
      <c r="D20" s="7"/>
      <c r="E20" s="12"/>
      <c r="F20" s="7"/>
    </row>
    <row r="21" spans="1:6" ht="17.25">
      <c r="A21" s="20">
        <v>5</v>
      </c>
      <c r="B21" s="2" t="s">
        <v>142</v>
      </c>
      <c r="C21" s="2"/>
      <c r="D21" s="25">
        <f>+D17+D19</f>
        <v>-1695989.971</v>
      </c>
      <c r="E21" s="7"/>
      <c r="F21" s="18"/>
    </row>
    <row r="22" spans="1:6" ht="15">
      <c r="A22" s="20"/>
      <c r="B22" s="2"/>
      <c r="C22" s="2"/>
      <c r="D22" s="2"/>
      <c r="E22" s="7"/>
      <c r="F22" s="18"/>
    </row>
    <row r="23" spans="1:6" ht="15">
      <c r="A23" s="2"/>
      <c r="B23" s="54"/>
      <c r="C23" s="7"/>
      <c r="D23" s="7"/>
      <c r="E23" s="2"/>
      <c r="F23" s="12"/>
    </row>
    <row r="24" spans="1:6" ht="15">
      <c r="A24" s="2"/>
      <c r="B24" s="7"/>
      <c r="C24" s="7"/>
      <c r="D24" s="7"/>
      <c r="E24" s="2"/>
      <c r="F24" s="2"/>
    </row>
    <row r="25" spans="1:6" ht="15">
      <c r="A25" s="2"/>
      <c r="B25" s="54" t="s">
        <v>35</v>
      </c>
      <c r="C25" s="2"/>
      <c r="D25" s="2"/>
      <c r="E25" s="2"/>
      <c r="F25" s="2"/>
    </row>
    <row r="26" spans="1:6" ht="15">
      <c r="A26" s="2"/>
      <c r="B26" s="54" t="s">
        <v>294</v>
      </c>
      <c r="C26" s="2"/>
      <c r="D26" s="2"/>
      <c r="E26" s="2"/>
      <c r="F26" s="2"/>
    </row>
    <row r="27" spans="1:6" ht="15">
      <c r="A27" s="2"/>
      <c r="B27" s="116" t="s">
        <v>179</v>
      </c>
      <c r="C27" s="2"/>
      <c r="D27" s="2"/>
      <c r="E27" s="2"/>
      <c r="F27" s="2"/>
    </row>
    <row r="28" spans="1:6" ht="15">
      <c r="A28" s="13"/>
      <c r="B28" s="54" t="s">
        <v>180</v>
      </c>
      <c r="C28" s="13"/>
      <c r="D28" s="13"/>
      <c r="E28" s="13"/>
      <c r="F28" s="13"/>
    </row>
    <row r="29" spans="1:6" ht="15">
      <c r="A29" s="13"/>
      <c r="B29" s="54"/>
      <c r="C29" s="13"/>
      <c r="D29" s="13"/>
      <c r="E29" s="13"/>
      <c r="F29" s="13"/>
    </row>
    <row r="30" spans="1:6" ht="15">
      <c r="A30" s="12"/>
      <c r="B30" s="2"/>
      <c r="C30" s="12"/>
      <c r="D30" s="12"/>
      <c r="E30" s="12"/>
      <c r="F30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28">
      <selection activeCell="H29" sqref="H29"/>
    </sheetView>
  </sheetViews>
  <sheetFormatPr defaultColWidth="8.88671875" defaultRowHeight="15"/>
  <cols>
    <col min="2" max="2" width="10.77734375" style="0" customWidth="1"/>
    <col min="3" max="4" width="15.77734375" style="0" customWidth="1"/>
    <col min="5" max="5" width="14.77734375" style="0" customWidth="1"/>
    <col min="6" max="6" width="8.77734375" style="0" customWidth="1"/>
    <col min="8" max="8" width="10.4453125" style="0" bestFit="1" customWidth="1"/>
  </cols>
  <sheetData>
    <row r="1" spans="1:7" ht="15">
      <c r="A1" s="2"/>
      <c r="B1" s="2"/>
      <c r="C1" s="2"/>
      <c r="D1" s="2"/>
      <c r="E1" s="2"/>
      <c r="F1" s="2"/>
      <c r="G1" s="2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2"/>
      <c r="B3" s="2"/>
      <c r="C3" s="2"/>
      <c r="D3" s="2"/>
      <c r="E3" s="21" t="s">
        <v>71</v>
      </c>
      <c r="G3" s="2"/>
    </row>
    <row r="4" spans="1:7" ht="15">
      <c r="A4" s="58"/>
      <c r="B4" s="2"/>
      <c r="C4" s="2"/>
      <c r="D4" s="2"/>
      <c r="E4" s="2"/>
      <c r="F4" s="2"/>
      <c r="G4" s="2"/>
    </row>
    <row r="5" spans="1:7" ht="15">
      <c r="A5" s="58"/>
      <c r="B5" s="2"/>
      <c r="C5" s="2"/>
      <c r="D5" s="2"/>
      <c r="E5" s="2"/>
      <c r="F5" s="2"/>
      <c r="G5" s="2"/>
    </row>
    <row r="6" spans="1:7" ht="15">
      <c r="A6" s="58"/>
      <c r="B6" s="1" t="str">
        <f>+'RR Summary'!B6</f>
        <v>KENTUCKY AMERICAN WATER COMPANY </v>
      </c>
      <c r="C6" s="2"/>
      <c r="D6" s="2"/>
      <c r="E6" s="2"/>
      <c r="F6" s="2"/>
      <c r="G6" s="2"/>
    </row>
    <row r="7" spans="1:7" ht="15">
      <c r="A7" s="58"/>
      <c r="B7" s="2"/>
      <c r="C7" s="2"/>
      <c r="D7" s="2"/>
      <c r="E7" s="2"/>
      <c r="F7" s="2"/>
      <c r="G7" s="2"/>
    </row>
    <row r="8" spans="1:7" ht="15">
      <c r="A8" s="58"/>
      <c r="B8" s="1" t="str">
        <f>+'RR Summary'!B8</f>
        <v>TEST PERIOD ENDING AUGUST 31, 2017</v>
      </c>
      <c r="C8" s="2"/>
      <c r="D8" s="2"/>
      <c r="E8" s="2"/>
      <c r="F8" s="29"/>
      <c r="G8" s="29"/>
    </row>
    <row r="9" spans="1:7" ht="15">
      <c r="A9" s="58"/>
      <c r="B9" s="2"/>
      <c r="C9" s="2"/>
      <c r="D9" s="2"/>
      <c r="E9" s="2"/>
      <c r="F9" s="29"/>
      <c r="G9" s="29"/>
    </row>
    <row r="10" spans="1:7" ht="15">
      <c r="A10" s="58"/>
      <c r="B10" s="1" t="s">
        <v>278</v>
      </c>
      <c r="C10" s="2"/>
      <c r="D10" s="2"/>
      <c r="E10" s="2"/>
      <c r="F10" s="29"/>
      <c r="G10" s="29"/>
    </row>
    <row r="11" spans="1:7" ht="15">
      <c r="A11" s="58"/>
      <c r="B11" s="2"/>
      <c r="C11" s="2"/>
      <c r="D11" s="2"/>
      <c r="E11" s="2"/>
      <c r="F11" s="29"/>
      <c r="G11" s="29"/>
    </row>
    <row r="12" spans="1:8" ht="15">
      <c r="A12" s="34"/>
      <c r="B12" s="7"/>
      <c r="C12" s="7"/>
      <c r="D12" s="7"/>
      <c r="E12" s="12"/>
      <c r="F12" s="19"/>
      <c r="G12" s="19"/>
      <c r="H12" s="2"/>
    </row>
    <row r="13" spans="1:7" ht="15">
      <c r="A13" s="73"/>
      <c r="B13" s="74"/>
      <c r="C13" s="7"/>
      <c r="D13" s="7"/>
      <c r="E13" s="75"/>
      <c r="F13" s="18"/>
      <c r="G13" s="17"/>
    </row>
    <row r="14" spans="1:7" ht="15">
      <c r="A14" s="20">
        <v>1</v>
      </c>
      <c r="B14" s="2" t="s">
        <v>279</v>
      </c>
      <c r="E14" s="140">
        <v>1128259</v>
      </c>
      <c r="F14" s="18" t="s">
        <v>12</v>
      </c>
      <c r="G14" s="146"/>
    </row>
    <row r="15" spans="1:7" ht="15">
      <c r="A15" s="7"/>
      <c r="F15" s="18"/>
      <c r="G15" s="146"/>
    </row>
    <row r="16" spans="1:7" ht="17.25">
      <c r="A16" s="20">
        <v>2</v>
      </c>
      <c r="B16" s="2" t="s">
        <v>142</v>
      </c>
      <c r="C16" s="2"/>
      <c r="D16" s="2"/>
      <c r="E16" s="25">
        <f>-E14</f>
        <v>-1128259</v>
      </c>
      <c r="F16" s="18"/>
      <c r="G16" s="146"/>
    </row>
    <row r="17" spans="1:7" ht="15">
      <c r="A17" s="69"/>
      <c r="B17" s="7"/>
      <c r="C17" s="7"/>
      <c r="D17" s="7"/>
      <c r="E17" s="7"/>
      <c r="F17" s="117"/>
      <c r="G17" s="146"/>
    </row>
    <row r="18" spans="1:7" ht="17.25">
      <c r="A18" s="20"/>
      <c r="F18" s="145"/>
      <c r="G18" s="146"/>
    </row>
    <row r="19" spans="1:7" ht="15">
      <c r="A19" s="7"/>
      <c r="F19" s="117"/>
      <c r="G19" s="33"/>
    </row>
    <row r="20" spans="1:7" ht="15">
      <c r="A20" s="20"/>
      <c r="F20" s="117"/>
      <c r="G20" s="146"/>
    </row>
    <row r="21" spans="1:7" ht="15">
      <c r="A21" s="20"/>
      <c r="F21" s="117"/>
      <c r="G21" s="96"/>
    </row>
    <row r="22" spans="1:7" ht="15">
      <c r="A22" s="20"/>
      <c r="B22" s="54"/>
      <c r="F22" s="117"/>
      <c r="G22" s="96"/>
    </row>
    <row r="23" spans="1:7" ht="15">
      <c r="A23" s="20"/>
      <c r="B23" s="54" t="s">
        <v>35</v>
      </c>
      <c r="C23" s="2"/>
      <c r="D23" s="2"/>
      <c r="E23" s="2"/>
      <c r="F23" s="117"/>
      <c r="G23" s="96"/>
    </row>
    <row r="24" spans="1:7" ht="15">
      <c r="A24" s="2"/>
      <c r="B24" s="116" t="s">
        <v>268</v>
      </c>
      <c r="C24" s="7"/>
      <c r="D24" s="7"/>
      <c r="E24" s="7"/>
      <c r="F24" s="7"/>
      <c r="G24" s="147"/>
    </row>
    <row r="25" spans="1:7" ht="15">
      <c r="A25" s="2"/>
      <c r="B25" s="54"/>
      <c r="C25" s="7"/>
      <c r="D25" s="7"/>
      <c r="E25" s="7"/>
      <c r="F25" s="7"/>
      <c r="G25" s="12"/>
    </row>
    <row r="26" spans="1:7" ht="15">
      <c r="A26" s="2"/>
      <c r="B26" s="54"/>
      <c r="C26" s="2"/>
      <c r="D26" s="2"/>
      <c r="E26" s="2"/>
      <c r="G26" s="12"/>
    </row>
    <row r="27" spans="1:7" ht="15">
      <c r="A27" s="2"/>
      <c r="B27" s="54"/>
      <c r="C27" s="2"/>
      <c r="D27" s="2"/>
      <c r="E27" s="2"/>
      <c r="F27" s="7"/>
      <c r="G27" s="14"/>
    </row>
    <row r="28" ht="15">
      <c r="B28" s="2"/>
    </row>
    <row r="33" ht="15">
      <c r="B33" s="7"/>
    </row>
    <row r="34" ht="15">
      <c r="B34" s="7"/>
    </row>
    <row r="35" ht="15">
      <c r="B35" s="69"/>
    </row>
    <row r="36" ht="15">
      <c r="B36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39">
      <selection activeCell="D19" sqref="D19"/>
    </sheetView>
  </sheetViews>
  <sheetFormatPr defaultColWidth="8.88671875" defaultRowHeight="15"/>
  <cols>
    <col min="2" max="3" width="18.77734375" style="0" customWidth="1"/>
    <col min="4" max="4" width="14.77734375" style="0" customWidth="1"/>
    <col min="5" max="5" width="12.77734375" style="0" customWidth="1"/>
  </cols>
  <sheetData>
    <row r="1" spans="1:5" ht="15">
      <c r="A1" s="2"/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" t="s">
        <v>78</v>
      </c>
      <c r="E3" s="2"/>
    </row>
    <row r="4" spans="1:5" ht="15">
      <c r="A4" s="2"/>
      <c r="B4" s="2"/>
      <c r="C4" s="2"/>
      <c r="D4" s="2"/>
      <c r="E4" s="2"/>
    </row>
    <row r="5" spans="1:5" ht="15">
      <c r="A5" s="2"/>
      <c r="B5" s="1" t="str">
        <f>+Revenues!B6</f>
        <v>KENTUCKY AMERICAN WATER COMPANY </v>
      </c>
      <c r="C5" s="2"/>
      <c r="D5" s="2"/>
      <c r="E5" s="2"/>
    </row>
    <row r="6" spans="1:5" ht="15">
      <c r="A6" s="2"/>
      <c r="B6" s="1"/>
      <c r="C6" s="2"/>
      <c r="D6" s="2"/>
      <c r="E6" s="2"/>
    </row>
    <row r="7" spans="1:5" ht="15">
      <c r="A7" s="2"/>
      <c r="B7" s="1" t="str">
        <f>+Revenues!B8</f>
        <v>TEST PERIOD ENDING AUGUST 31, 2017</v>
      </c>
      <c r="C7" s="2"/>
      <c r="D7" s="2"/>
      <c r="E7" s="2"/>
    </row>
    <row r="8" spans="1:5" ht="15">
      <c r="A8" s="2"/>
      <c r="B8" s="1"/>
      <c r="C8" s="2"/>
      <c r="D8" s="2"/>
      <c r="E8" s="2"/>
    </row>
    <row r="9" spans="1:5" ht="15">
      <c r="A9" s="2"/>
      <c r="B9" s="1" t="s">
        <v>2</v>
      </c>
      <c r="C9" s="2"/>
      <c r="D9" s="2"/>
      <c r="E9" s="2"/>
    </row>
    <row r="10" spans="1:5" ht="15">
      <c r="A10" s="21"/>
      <c r="B10" s="2"/>
      <c r="C10" s="2"/>
      <c r="D10" s="2"/>
      <c r="E10" s="2"/>
    </row>
    <row r="11" spans="1:5" ht="15">
      <c r="A11" s="38"/>
      <c r="B11" s="14"/>
      <c r="C11" s="2"/>
      <c r="D11" s="2"/>
      <c r="E11" s="14" t="s">
        <v>6</v>
      </c>
    </row>
    <row r="12" spans="1:5" ht="15">
      <c r="A12" s="78">
        <v>1</v>
      </c>
      <c r="B12" s="79" t="s">
        <v>11</v>
      </c>
      <c r="C12" s="2"/>
      <c r="D12" s="6">
        <f>'RR Summary'!D22</f>
        <v>25057472</v>
      </c>
      <c r="E12" s="14">
        <v>1</v>
      </c>
    </row>
    <row r="13" spans="1:5" ht="15">
      <c r="A13" s="38"/>
      <c r="B13" s="14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5" ht="15">
      <c r="A15" s="58">
        <v>2</v>
      </c>
      <c r="B15" s="2" t="s">
        <v>238</v>
      </c>
      <c r="C15" s="2"/>
      <c r="D15" s="2">
        <f>+Revenues!F43</f>
        <v>1548239.1811043255</v>
      </c>
      <c r="E15" s="14">
        <v>9</v>
      </c>
    </row>
    <row r="16" spans="1:5" ht="15">
      <c r="A16" s="20">
        <v>3</v>
      </c>
      <c r="B16" s="41" t="s">
        <v>139</v>
      </c>
      <c r="C16" s="2"/>
      <c r="D16" s="2">
        <f>'Other Rev'!F27</f>
        <v>67186.25370496</v>
      </c>
      <c r="E16" s="14">
        <f aca="true" t="shared" si="0" ref="E16:E29">1+E15</f>
        <v>10</v>
      </c>
    </row>
    <row r="17" spans="1:5" ht="15">
      <c r="A17" s="20">
        <v>4</v>
      </c>
      <c r="B17" s="2" t="s">
        <v>98</v>
      </c>
      <c r="C17" s="2"/>
      <c r="D17" s="2">
        <f>+'Sal Wages'!E17</f>
        <v>317379.06200000003</v>
      </c>
      <c r="E17" s="14">
        <f t="shared" si="0"/>
        <v>11</v>
      </c>
    </row>
    <row r="18" spans="1:5" ht="15">
      <c r="A18" s="20">
        <v>5</v>
      </c>
      <c r="B18" s="41" t="s">
        <v>285</v>
      </c>
      <c r="C18" s="2"/>
      <c r="D18" s="2">
        <f>Overtime!E29</f>
        <v>-183077.55870654545</v>
      </c>
      <c r="E18" s="14">
        <f t="shared" si="0"/>
        <v>12</v>
      </c>
    </row>
    <row r="19" spans="1:5" ht="15">
      <c r="A19" s="20">
        <v>6</v>
      </c>
      <c r="B19" s="41" t="s">
        <v>286</v>
      </c>
      <c r="C19" s="2"/>
      <c r="D19" s="2">
        <f>+'KAWC Inc'!E22</f>
        <v>194545.45500000002</v>
      </c>
      <c r="E19" s="14">
        <f t="shared" si="0"/>
        <v>13</v>
      </c>
    </row>
    <row r="20" spans="1:5" ht="15">
      <c r="A20" s="20">
        <v>7</v>
      </c>
      <c r="B20" s="41" t="s">
        <v>287</v>
      </c>
      <c r="C20" s="2"/>
      <c r="D20" s="2">
        <f>+' Inc-SC'!E23</f>
        <v>477220.32800000004</v>
      </c>
      <c r="E20" s="14">
        <f t="shared" si="0"/>
        <v>14</v>
      </c>
    </row>
    <row r="21" spans="1:5" ht="15">
      <c r="A21" s="20">
        <v>8</v>
      </c>
      <c r="B21" s="2" t="s">
        <v>99</v>
      </c>
      <c r="C21" s="2"/>
      <c r="D21" s="2">
        <f>+'Payroll Tax'!E20</f>
        <v>22501.92185094927</v>
      </c>
      <c r="E21" s="14">
        <f t="shared" si="0"/>
        <v>15</v>
      </c>
    </row>
    <row r="22" spans="1:5" ht="15">
      <c r="A22" s="20">
        <v>9</v>
      </c>
      <c r="B22" s="41" t="s">
        <v>288</v>
      </c>
      <c r="D22" s="2">
        <f>+'Cus Acct'!E18</f>
        <v>194298</v>
      </c>
      <c r="E22" s="14">
        <f t="shared" si="0"/>
        <v>16</v>
      </c>
    </row>
    <row r="23" spans="1:5" ht="15">
      <c r="A23" s="20">
        <v>10</v>
      </c>
      <c r="B23" s="41" t="s">
        <v>289</v>
      </c>
      <c r="C23" s="2"/>
      <c r="D23" s="2">
        <f>'Ins.'!D23</f>
        <v>168954.942</v>
      </c>
      <c r="E23" s="14">
        <f t="shared" si="0"/>
        <v>17</v>
      </c>
    </row>
    <row r="24" spans="1:5" ht="15">
      <c r="A24" s="20">
        <v>11</v>
      </c>
      <c r="B24" s="41" t="s">
        <v>290</v>
      </c>
      <c r="C24" s="2"/>
      <c r="D24" s="2">
        <f>'Maint. Amt'!D21</f>
        <v>122539.10500000001</v>
      </c>
      <c r="E24" s="14">
        <f t="shared" si="0"/>
        <v>18</v>
      </c>
    </row>
    <row r="25" spans="1:5" ht="15">
      <c r="A25" s="20">
        <v>12</v>
      </c>
      <c r="B25" s="41" t="s">
        <v>224</v>
      </c>
      <c r="C25" s="2"/>
      <c r="D25" s="2">
        <f>+'Rate Case'!E26</f>
        <v>37310.10400000001</v>
      </c>
      <c r="E25" s="14">
        <f t="shared" si="0"/>
        <v>19</v>
      </c>
    </row>
    <row r="26" spans="1:5" ht="15">
      <c r="A26" s="38">
        <v>13</v>
      </c>
      <c r="B26" s="41" t="s">
        <v>291</v>
      </c>
      <c r="C26" s="2"/>
      <c r="D26" s="2">
        <f>+'Svc Co'!D27</f>
        <v>128276.395</v>
      </c>
      <c r="E26" s="14">
        <f t="shared" si="0"/>
        <v>20</v>
      </c>
    </row>
    <row r="27" spans="1:5" ht="15">
      <c r="A27" s="20">
        <v>14</v>
      </c>
      <c r="B27" s="41" t="s">
        <v>292</v>
      </c>
      <c r="C27" s="2"/>
      <c r="D27" s="2">
        <f>+'Meals Ent'!E22</f>
        <v>10978.7535</v>
      </c>
      <c r="E27" s="14">
        <f t="shared" si="0"/>
        <v>21</v>
      </c>
    </row>
    <row r="28" spans="1:5" ht="15">
      <c r="A28" s="20">
        <v>15</v>
      </c>
      <c r="B28" s="41" t="s">
        <v>293</v>
      </c>
      <c r="C28" s="2"/>
      <c r="D28" s="2">
        <f>+'Misc. '!D23</f>
        <v>66597.778</v>
      </c>
      <c r="E28" s="14">
        <f t="shared" si="0"/>
        <v>22</v>
      </c>
    </row>
    <row r="29" spans="1:5" ht="15">
      <c r="A29" s="38">
        <v>16</v>
      </c>
      <c r="B29" s="2" t="s">
        <v>39</v>
      </c>
      <c r="C29" s="2"/>
      <c r="D29" s="5">
        <f>'Int Syn'!D23</f>
        <v>-108485.40131228893</v>
      </c>
      <c r="E29" s="14">
        <f t="shared" si="0"/>
        <v>23</v>
      </c>
    </row>
    <row r="30" spans="1:6" ht="15">
      <c r="A30" s="20"/>
      <c r="B30" s="2"/>
      <c r="C30" s="2"/>
      <c r="D30" s="2"/>
      <c r="F30" s="14"/>
    </row>
    <row r="31" spans="1:6" ht="15">
      <c r="A31" s="20">
        <v>17</v>
      </c>
      <c r="B31" s="2" t="s">
        <v>40</v>
      </c>
      <c r="C31" s="2"/>
      <c r="D31" s="30">
        <f>SUM(D12:D29)</f>
        <v>28121936.319141403</v>
      </c>
      <c r="F31" s="14"/>
    </row>
    <row r="32" spans="1:6" ht="15">
      <c r="A32" s="20"/>
      <c r="F32" s="14"/>
    </row>
    <row r="33" spans="1:6" ht="15">
      <c r="A33" s="20"/>
      <c r="F33" s="14"/>
    </row>
    <row r="34" spans="1:6" ht="15">
      <c r="A34" s="20"/>
      <c r="F34" s="14"/>
    </row>
    <row r="35" ht="15">
      <c r="A35" s="20"/>
    </row>
    <row r="36" spans="1:5" ht="15">
      <c r="A36" s="20"/>
      <c r="E36" s="14"/>
    </row>
    <row r="37" spans="1:5" ht="15">
      <c r="A37" s="20"/>
      <c r="E37" s="14"/>
    </row>
    <row r="38" spans="1:5" ht="15">
      <c r="A38" s="20"/>
      <c r="B38" s="2"/>
      <c r="C38" s="2"/>
      <c r="D38" s="2"/>
      <c r="E38" s="14"/>
    </row>
    <row r="39" spans="1:5" ht="15">
      <c r="A39" s="20"/>
      <c r="B39" s="2"/>
      <c r="C39" s="2"/>
      <c r="D39" s="2"/>
      <c r="E39" s="14"/>
    </row>
    <row r="40" spans="1:5" ht="15">
      <c r="A40" s="20"/>
      <c r="B40" s="2"/>
      <c r="C40" s="2"/>
      <c r="D40" s="2"/>
      <c r="E40" s="14"/>
    </row>
    <row r="41" spans="1:5" ht="15">
      <c r="A41" s="20"/>
      <c r="B41" s="2"/>
      <c r="C41" s="2"/>
      <c r="D41" s="2"/>
      <c r="E41" s="2"/>
    </row>
    <row r="42" spans="1:5" ht="15">
      <c r="A42" s="38"/>
      <c r="B42" s="2"/>
      <c r="C42" s="2"/>
      <c r="D42" s="2"/>
      <c r="E42" s="2"/>
    </row>
  </sheetData>
  <sheetProtection/>
  <printOptions/>
  <pageMargins left="0.7" right="0.7" top="0.75" bottom="0.75" header="0.3" footer="0.3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Columbia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 Cotton</dc:creator>
  <cp:keywords/>
  <dc:description/>
  <cp:lastModifiedBy>agoad</cp:lastModifiedBy>
  <cp:lastPrinted>2016-05-06T17:51:51Z</cp:lastPrinted>
  <dcterms:created xsi:type="dcterms:W3CDTF">2004-02-11T18:17:58Z</dcterms:created>
  <dcterms:modified xsi:type="dcterms:W3CDTF">2016-06-06T18:09:26Z</dcterms:modified>
  <cp:category/>
  <cp:version/>
  <cp:contentType/>
  <cp:contentStatus/>
</cp:coreProperties>
</file>