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615" windowWidth="24240" windowHeight="11610"/>
  </bookViews>
  <sheets>
    <sheet name="Q6-LGE RS Bill Impact" sheetId="1" r:id="rId1"/>
  </sheets>
  <definedNames>
    <definedName name="_xlnm.Print_Area" localSheetId="0">'Q6-LGE RS Bill Impact'!$A$1:$M$32</definedName>
  </definedNames>
  <calcPr calcId="152511"/>
</workbook>
</file>

<file path=xl/calcChain.xml><?xml version="1.0" encoding="utf-8"?>
<calcChain xmlns="http://schemas.openxmlformats.org/spreadsheetml/2006/main">
  <c r="E23" i="1" l="1"/>
  <c r="J23" i="1" l="1"/>
  <c r="J22" i="1"/>
  <c r="I22" i="1"/>
  <c r="J21" i="1"/>
  <c r="J20" i="1"/>
  <c r="K20" i="1" s="1"/>
  <c r="D27" i="1" l="1"/>
  <c r="E22" i="1" l="1"/>
  <c r="J7" i="1" s="1"/>
  <c r="J15" i="1" l="1"/>
  <c r="J26" i="1" s="1"/>
  <c r="J14" i="1"/>
  <c r="J11" i="1" l="1"/>
  <c r="J10" i="1"/>
  <c r="J6" i="1"/>
  <c r="E18" i="1"/>
  <c r="L19" i="1" s="1"/>
  <c r="K22" i="1" l="1"/>
  <c r="K21" i="1"/>
  <c r="K23" i="1"/>
  <c r="J8" i="1"/>
  <c r="J12" i="1" s="1"/>
  <c r="K24" i="1" l="1"/>
  <c r="K26" i="1" s="1"/>
  <c r="J16" i="1"/>
  <c r="J27" i="1" s="1"/>
  <c r="J28" i="1" l="1"/>
  <c r="K27" i="1"/>
  <c r="K28" i="1" s="1"/>
  <c r="J17" i="1"/>
</calcChain>
</file>

<file path=xl/sharedStrings.xml><?xml version="1.0" encoding="utf-8"?>
<sst xmlns="http://schemas.openxmlformats.org/spreadsheetml/2006/main" count="55" uniqueCount="47">
  <si>
    <t>Form 1.10 - Line 14</t>
  </si>
  <si>
    <t>Adjusted Net Juris E(M) as filed</t>
  </si>
  <si>
    <t>Form 1.10 - Line 15</t>
  </si>
  <si>
    <t>Group 1 Rev as % 12-mo Total Rev</t>
  </si>
  <si>
    <t>Group 1 E(m) as filed</t>
  </si>
  <si>
    <t>Form 1.10 - Line 17</t>
  </si>
  <si>
    <t>Group 1 12-month revenue</t>
  </si>
  <si>
    <t>Billing Factor filed</t>
  </si>
  <si>
    <t>Bill Impact, Average Residential Customer</t>
  </si>
  <si>
    <t>kWh</t>
  </si>
  <si>
    <t>Base Rate</t>
  </si>
  <si>
    <t>DSM</t>
  </si>
  <si>
    <t>ECR (as billed)</t>
  </si>
  <si>
    <t>ECR (as adjusted)</t>
  </si>
  <si>
    <t>Change in ECR</t>
  </si>
  <si>
    <t>positive number = under collection = recovery</t>
  </si>
  <si>
    <t>INPUTS:</t>
  </si>
  <si>
    <t>Expense Month for calculations</t>
  </si>
  <si>
    <t>Financial Reports - Year Ended Current Month</t>
  </si>
  <si>
    <t>Page 30</t>
  </si>
  <si>
    <t>Residential Sales (kWh)</t>
  </si>
  <si>
    <t xml:space="preserve">    times 12 for 12-month number</t>
  </si>
  <si>
    <t>Residential Avg Customers Year Ended</t>
  </si>
  <si>
    <t>ECR Monthly Filing - Expense Month for calculations</t>
  </si>
  <si>
    <t>Response to DR Q2</t>
  </si>
  <si>
    <t>Adjustment for (Over)/Under Collection</t>
  </si>
  <si>
    <t>Adjusted Net Juris E(M) as adjusted for (Over)/Under Collection</t>
  </si>
  <si>
    <t>Form 1.10 - Line 16</t>
  </si>
  <si>
    <t>Group 1 E(m)</t>
  </si>
  <si>
    <t>Billing Factors</t>
  </si>
  <si>
    <t>Tariff</t>
  </si>
  <si>
    <t>Monthly Filing</t>
  </si>
  <si>
    <t>Residential Bill Impact Calculations</t>
  </si>
  <si>
    <t>Group 1 E(m) as adjusted</t>
  </si>
  <si>
    <t>Billing Factor as adjusted</t>
  </si>
  <si>
    <t>Billing Factor as filed</t>
  </si>
  <si>
    <t>Average Residential Usage</t>
  </si>
  <si>
    <t>Impact to billing factor</t>
  </si>
  <si>
    <t>Number of Months to collect/distribute</t>
  </si>
  <si>
    <t>Monthly Adj for (Over)/Under Collection</t>
  </si>
  <si>
    <t>Basic Service Charge</t>
  </si>
  <si>
    <t>Position for Review Period Collection</t>
  </si>
  <si>
    <t>negative number = over collection = distribution</t>
  </si>
  <si>
    <t>Form 1.10 - Line 13</t>
  </si>
  <si>
    <t>Group 1 12-month avg revenue</t>
  </si>
  <si>
    <t>LG&amp;E ECR 6-Month Review Case No. 2015-00021</t>
  </si>
  <si>
    <t>Page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</si>
</sst>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[$-409]mmmm\ d\,\ yyyy;@"/>
    <numFmt numFmtId="167" formatCode="0.00_);\(0.00\)"/>
    <numFmt numFmtId="168" formatCode="0.00000_);\(0.000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sz val="10"/>
      <color rgb="FF1509B7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0" borderId="0" xfId="3" applyFont="1" applyBorder="1"/>
    <xf numFmtId="0" fontId="4" fillId="0" borderId="0" xfId="3" applyFont="1" applyBorder="1"/>
    <xf numFmtId="0" fontId="3" fillId="0" borderId="0" xfId="3" applyFont="1" applyBorder="1" applyAlignment="1">
      <alignment horizontal="right"/>
    </xf>
    <xf numFmtId="164" fontId="3" fillId="0" borderId="0" xfId="3" applyNumberFormat="1" applyFont="1" applyBorder="1"/>
    <xf numFmtId="43" fontId="3" fillId="0" borderId="0" xfId="1" applyFont="1" applyBorder="1"/>
    <xf numFmtId="0" fontId="3" fillId="0" borderId="0" xfId="3" quotePrefix="1" applyFont="1" applyBorder="1" applyAlignment="1">
      <alignment horizontal="right"/>
    </xf>
    <xf numFmtId="43" fontId="3" fillId="0" borderId="0" xfId="3" applyNumberFormat="1" applyFont="1" applyBorder="1"/>
    <xf numFmtId="10" fontId="3" fillId="0" borderId="0" xfId="2" applyNumberFormat="1" applyFont="1" applyBorder="1"/>
    <xf numFmtId="10" fontId="3" fillId="0" borderId="0" xfId="3" applyNumberFormat="1" applyFont="1" applyBorder="1"/>
    <xf numFmtId="0" fontId="3" fillId="0" borderId="0" xfId="3" applyFont="1" applyFill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0" fontId="8" fillId="0" borderId="0" xfId="0" applyFont="1" applyBorder="1"/>
    <xf numFmtId="41" fontId="3" fillId="0" borderId="6" xfId="3" applyNumberFormat="1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8" xfId="0" applyFont="1" applyBorder="1"/>
    <xf numFmtId="0" fontId="9" fillId="0" borderId="0" xfId="0" applyFont="1" applyBorder="1"/>
    <xf numFmtId="0" fontId="9" fillId="0" borderId="6" xfId="0" applyFont="1" applyBorder="1"/>
    <xf numFmtId="0" fontId="7" fillId="0" borderId="2" xfId="0" applyFont="1" applyBorder="1"/>
    <xf numFmtId="0" fontId="3" fillId="0" borderId="0" xfId="3" applyFont="1" applyFill="1" applyBorder="1" applyAlignment="1">
      <alignment horizontal="left" indent="1"/>
    </xf>
    <xf numFmtId="0" fontId="3" fillId="0" borderId="0" xfId="3" applyFont="1" applyBorder="1" applyAlignment="1">
      <alignment horizontal="left"/>
    </xf>
    <xf numFmtId="0" fontId="5" fillId="0" borderId="9" xfId="3" applyFont="1" applyFill="1" applyBorder="1" applyAlignment="1"/>
    <xf numFmtId="0" fontId="5" fillId="0" borderId="10" xfId="3" applyFont="1" applyFill="1" applyBorder="1" applyAlignment="1">
      <alignment horizontal="right" indent="1"/>
    </xf>
    <xf numFmtId="0" fontId="10" fillId="0" borderId="0" xfId="3" applyFont="1" applyBorder="1"/>
    <xf numFmtId="0" fontId="11" fillId="0" borderId="0" xfId="0" applyFont="1" applyBorder="1"/>
    <xf numFmtId="3" fontId="5" fillId="0" borderId="11" xfId="3" applyNumberFormat="1" applyFont="1" applyFill="1" applyBorder="1"/>
    <xf numFmtId="0" fontId="5" fillId="0" borderId="12" xfId="3" applyFont="1" applyBorder="1"/>
    <xf numFmtId="0" fontId="6" fillId="0" borderId="0" xfId="0" applyFont="1" applyBorder="1" applyAlignment="1">
      <alignment horizontal="left" indent="1"/>
    </xf>
    <xf numFmtId="166" fontId="3" fillId="0" borderId="0" xfId="3" applyNumberFormat="1" applyFont="1" applyBorder="1" applyAlignment="1">
      <alignment horizontal="right"/>
    </xf>
    <xf numFmtId="44" fontId="3" fillId="0" borderId="0" xfId="3" applyNumberFormat="1" applyFont="1" applyBorder="1"/>
    <xf numFmtId="3" fontId="5" fillId="0" borderId="0" xfId="3" applyNumberFormat="1" applyFont="1" applyFill="1" applyBorder="1"/>
    <xf numFmtId="0" fontId="5" fillId="0" borderId="0" xfId="3" applyFont="1" applyBorder="1"/>
    <xf numFmtId="43" fontId="3" fillId="0" borderId="6" xfId="3" applyNumberFormat="1" applyFont="1" applyBorder="1"/>
    <xf numFmtId="166" fontId="3" fillId="0" borderId="0" xfId="3" applyNumberFormat="1" applyFont="1" applyFill="1" applyBorder="1" applyAlignment="1">
      <alignment horizontal="left"/>
    </xf>
    <xf numFmtId="166" fontId="3" fillId="0" borderId="0" xfId="3" applyNumberFormat="1" applyFont="1" applyFill="1" applyBorder="1" applyAlignment="1">
      <alignment horizontal="left" indent="1"/>
    </xf>
    <xf numFmtId="0" fontId="6" fillId="0" borderId="0" xfId="0" applyFont="1" applyFill="1" applyBorder="1"/>
    <xf numFmtId="0" fontId="8" fillId="0" borderId="0" xfId="0" applyFont="1" applyFill="1" applyBorder="1"/>
    <xf numFmtId="164" fontId="9" fillId="0" borderId="0" xfId="3" applyNumberFormat="1" applyFont="1" applyFill="1" applyBorder="1" applyProtection="1">
      <protection locked="0"/>
    </xf>
    <xf numFmtId="165" fontId="9" fillId="0" borderId="0" xfId="0" applyNumberFormat="1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10" fontId="9" fillId="0" borderId="0" xfId="2" applyNumberFormat="1" applyFont="1" applyFill="1" applyBorder="1" applyProtection="1">
      <protection locked="0"/>
    </xf>
    <xf numFmtId="41" fontId="3" fillId="0" borderId="0" xfId="0" applyNumberFormat="1" applyFont="1" applyFill="1" applyBorder="1"/>
    <xf numFmtId="41" fontId="9" fillId="0" borderId="0" xfId="0" applyNumberFormat="1" applyFont="1" applyFill="1" applyBorder="1"/>
    <xf numFmtId="41" fontId="3" fillId="0" borderId="0" xfId="0" applyNumberFormat="1" applyFont="1" applyFill="1" applyBorder="1" applyProtection="1"/>
    <xf numFmtId="0" fontId="9" fillId="0" borderId="0" xfId="0" applyFont="1" applyFill="1" applyBorder="1"/>
    <xf numFmtId="0" fontId="10" fillId="0" borderId="0" xfId="3" quotePrefix="1" applyFont="1" applyBorder="1" applyAlignment="1">
      <alignment horizontal="left"/>
    </xf>
    <xf numFmtId="0" fontId="7" fillId="0" borderId="0" xfId="0" quotePrefix="1" applyFont="1" applyAlignment="1" applyProtection="1">
      <alignment horizontal="left"/>
      <protection locked="0"/>
    </xf>
    <xf numFmtId="0" fontId="3" fillId="0" borderId="0" xfId="3" quotePrefix="1" applyFont="1" applyFill="1" applyBorder="1" applyAlignment="1">
      <alignment horizontal="left"/>
    </xf>
    <xf numFmtId="167" fontId="9" fillId="0" borderId="0" xfId="3" applyNumberFormat="1" applyFont="1" applyFill="1" applyBorder="1" applyProtection="1">
      <protection locked="0"/>
    </xf>
    <xf numFmtId="168" fontId="9" fillId="0" borderId="0" xfId="3" applyNumberFormat="1" applyFont="1" applyFill="1" applyBorder="1" applyProtection="1">
      <protection locked="0"/>
    </xf>
    <xf numFmtId="167" fontId="6" fillId="0" borderId="0" xfId="3" applyNumberFormat="1" applyFont="1" applyFill="1" applyBorder="1" applyProtection="1">
      <protection locked="0"/>
    </xf>
    <xf numFmtId="168" fontId="6" fillId="0" borderId="0" xfId="3" applyNumberFormat="1" applyFont="1" applyFill="1" applyBorder="1" applyProtection="1">
      <protection locked="0"/>
    </xf>
    <xf numFmtId="0" fontId="6" fillId="0" borderId="0" xfId="0" quotePrefix="1" applyFont="1" applyFill="1" applyBorder="1" applyAlignment="1">
      <alignment horizontal="left"/>
    </xf>
    <xf numFmtId="0" fontId="3" fillId="0" borderId="0" xfId="3" quotePrefix="1" applyFont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</xf>
    <xf numFmtId="41" fontId="9" fillId="0" borderId="0" xfId="0" applyNumberFormat="1" applyFont="1" applyFill="1" applyBorder="1" applyProtection="1">
      <protection locked="0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1509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8"/>
  <sheetViews>
    <sheetView tabSelected="1" view="pageBreakPreview" zoomScaleNormal="100" zoomScaleSheetLayoutView="100" workbookViewId="0"/>
  </sheetViews>
  <sheetFormatPr defaultRowHeight="12.75" x14ac:dyDescent="0.2"/>
  <cols>
    <col min="1" max="1" width="2" style="11" customWidth="1"/>
    <col min="2" max="2" width="2.140625" style="11" customWidth="1"/>
    <col min="3" max="3" width="14.5703125" style="11" bestFit="1" customWidth="1"/>
    <col min="4" max="4" width="28.85546875" style="11" customWidth="1"/>
    <col min="5" max="5" width="12.28515625" style="11" customWidth="1"/>
    <col min="6" max="6" width="2.28515625" style="11" customWidth="1"/>
    <col min="7" max="7" width="3.140625" style="11" customWidth="1"/>
    <col min="8" max="8" width="3.7109375" style="11" customWidth="1"/>
    <col min="9" max="9" width="44.7109375" style="11" bestFit="1" customWidth="1"/>
    <col min="10" max="10" width="11" style="11" customWidth="1"/>
    <col min="11" max="11" width="9.140625" style="11"/>
    <col min="12" max="12" width="11.7109375" style="11" customWidth="1"/>
    <col min="13" max="16384" width="9.140625" style="11"/>
  </cols>
  <sheetData>
    <row r="2" spans="2:19" x14ac:dyDescent="0.2">
      <c r="C2" s="55" t="s">
        <v>45</v>
      </c>
    </row>
    <row r="3" spans="2:19" x14ac:dyDescent="0.2">
      <c r="C3" s="12"/>
      <c r="D3" s="12"/>
      <c r="E3" s="12"/>
      <c r="F3" s="12"/>
    </row>
    <row r="4" spans="2:19" x14ac:dyDescent="0.2">
      <c r="B4" s="17"/>
      <c r="C4" s="18"/>
      <c r="D4" s="18"/>
      <c r="E4" s="27" t="s">
        <v>16</v>
      </c>
      <c r="F4" s="19"/>
      <c r="G4" s="12"/>
      <c r="H4" s="1"/>
      <c r="I4" s="2" t="s">
        <v>32</v>
      </c>
      <c r="J4" s="1"/>
      <c r="K4" s="1"/>
      <c r="L4" s="1"/>
      <c r="M4" s="1"/>
      <c r="N4" s="12"/>
      <c r="O4" s="12"/>
      <c r="P4" s="12"/>
      <c r="Q4" s="12"/>
      <c r="R4" s="12"/>
      <c r="S4" s="12"/>
    </row>
    <row r="5" spans="2:19" x14ac:dyDescent="0.2">
      <c r="B5" s="20"/>
      <c r="C5" s="13"/>
      <c r="D5" s="12"/>
      <c r="E5" s="12"/>
      <c r="F5" s="21"/>
      <c r="G5" s="12"/>
      <c r="H5" s="1"/>
      <c r="I5" s="2"/>
      <c r="J5" s="1"/>
      <c r="K5" s="1"/>
      <c r="L5" s="1"/>
      <c r="M5" s="1"/>
      <c r="N5" s="12"/>
      <c r="O5" s="12"/>
      <c r="P5" s="12"/>
      <c r="Q5" s="12"/>
      <c r="R5" s="12"/>
      <c r="S5" s="12"/>
    </row>
    <row r="6" spans="2:19" x14ac:dyDescent="0.2">
      <c r="B6" s="20"/>
      <c r="C6" s="12"/>
      <c r="D6" s="14" t="s">
        <v>17</v>
      </c>
      <c r="E6" s="47">
        <v>42309</v>
      </c>
      <c r="F6" s="21"/>
      <c r="G6" s="12"/>
      <c r="H6" s="1"/>
      <c r="I6" s="3" t="s">
        <v>1</v>
      </c>
      <c r="J6" s="4">
        <f>+$E$9</f>
        <v>8200454</v>
      </c>
      <c r="K6" s="1"/>
      <c r="L6" s="1"/>
      <c r="M6" s="5"/>
      <c r="N6" s="12"/>
      <c r="O6" s="12"/>
      <c r="P6" s="12"/>
      <c r="Q6" s="12"/>
      <c r="R6" s="12"/>
      <c r="S6" s="12"/>
    </row>
    <row r="7" spans="2:19" x14ac:dyDescent="0.2">
      <c r="B7" s="20"/>
      <c r="C7" s="12"/>
      <c r="D7" s="12"/>
      <c r="E7" s="48"/>
      <c r="F7" s="21"/>
      <c r="G7" s="12"/>
      <c r="H7" s="1"/>
      <c r="I7" s="6" t="s">
        <v>25</v>
      </c>
      <c r="J7" s="16">
        <f>+$E$22</f>
        <v>-567402.33333333337</v>
      </c>
      <c r="K7" s="1"/>
      <c r="L7" s="1"/>
      <c r="M7" s="1"/>
      <c r="N7" s="12"/>
      <c r="O7" s="12"/>
      <c r="P7" s="12"/>
      <c r="Q7" s="12"/>
      <c r="R7" s="12"/>
      <c r="S7" s="12"/>
    </row>
    <row r="8" spans="2:19" x14ac:dyDescent="0.2">
      <c r="B8" s="20"/>
      <c r="C8" s="15" t="s">
        <v>23</v>
      </c>
      <c r="D8" s="14"/>
      <c r="E8" s="48"/>
      <c r="F8" s="21"/>
      <c r="G8" s="12"/>
      <c r="H8" s="1"/>
      <c r="I8" s="3" t="s">
        <v>26</v>
      </c>
      <c r="J8" s="4">
        <f>SUM(J6:J7)</f>
        <v>7633051.666666667</v>
      </c>
      <c r="K8" s="1"/>
      <c r="L8" s="1"/>
      <c r="M8" s="1"/>
      <c r="N8" s="3"/>
      <c r="O8" s="12"/>
      <c r="P8" s="12"/>
      <c r="Q8" s="12"/>
      <c r="R8" s="12"/>
      <c r="S8" s="12"/>
    </row>
    <row r="9" spans="2:19" x14ac:dyDescent="0.2">
      <c r="B9" s="20"/>
      <c r="C9" s="56" t="s">
        <v>43</v>
      </c>
      <c r="D9" s="29" t="s">
        <v>1</v>
      </c>
      <c r="E9" s="46">
        <v>8200454</v>
      </c>
      <c r="F9" s="21"/>
      <c r="G9" s="12"/>
      <c r="H9" s="1"/>
      <c r="I9" s="3"/>
      <c r="J9" s="7"/>
      <c r="K9" s="1"/>
      <c r="L9" s="1"/>
      <c r="M9" s="1"/>
      <c r="N9" s="12"/>
      <c r="O9" s="12"/>
      <c r="P9" s="12"/>
      <c r="Q9" s="12"/>
      <c r="R9" s="12"/>
      <c r="S9" s="12"/>
    </row>
    <row r="10" spans="2:19" x14ac:dyDescent="0.2">
      <c r="B10" s="20"/>
      <c r="C10" s="56" t="s">
        <v>0</v>
      </c>
      <c r="D10" s="29" t="s">
        <v>3</v>
      </c>
      <c r="E10" s="49">
        <v>0.41799999999999998</v>
      </c>
      <c r="F10" s="21"/>
      <c r="G10" s="12"/>
      <c r="H10" s="1"/>
      <c r="I10" s="3" t="s">
        <v>3</v>
      </c>
      <c r="J10" s="8">
        <f>+$E$10</f>
        <v>0.41799999999999998</v>
      </c>
      <c r="K10" s="1"/>
      <c r="L10" s="1"/>
      <c r="M10" s="1"/>
      <c r="N10" s="12"/>
      <c r="O10" s="12"/>
      <c r="P10" s="12"/>
      <c r="Q10" s="12"/>
      <c r="R10" s="12"/>
      <c r="S10" s="12"/>
    </row>
    <row r="11" spans="2:19" x14ac:dyDescent="0.2">
      <c r="B11" s="20"/>
      <c r="C11" s="56" t="s">
        <v>2</v>
      </c>
      <c r="D11" s="29" t="s">
        <v>28</v>
      </c>
      <c r="E11" s="46">
        <v>3427790</v>
      </c>
      <c r="F11" s="21"/>
      <c r="G11" s="12"/>
      <c r="H11" s="1"/>
      <c r="I11" s="3" t="s">
        <v>4</v>
      </c>
      <c r="J11" s="4">
        <f>+$E$11</f>
        <v>3427790</v>
      </c>
      <c r="K11" s="1"/>
      <c r="L11" s="1"/>
      <c r="M11" s="1"/>
      <c r="N11" s="12"/>
      <c r="O11" s="12"/>
      <c r="P11" s="12"/>
      <c r="Q11" s="12"/>
      <c r="R11" s="12"/>
      <c r="S11" s="12"/>
    </row>
    <row r="12" spans="2:19" x14ac:dyDescent="0.2">
      <c r="B12" s="20"/>
      <c r="C12" s="56" t="s">
        <v>27</v>
      </c>
      <c r="D12" s="62" t="s">
        <v>44</v>
      </c>
      <c r="E12" s="46">
        <v>35214049</v>
      </c>
      <c r="F12" s="21"/>
      <c r="G12" s="12"/>
      <c r="H12" s="1"/>
      <c r="I12" s="3" t="s">
        <v>33</v>
      </c>
      <c r="J12" s="4">
        <f>+J8*J10</f>
        <v>3190615.5966666667</v>
      </c>
      <c r="K12" s="1"/>
      <c r="L12" s="1"/>
      <c r="M12" s="1"/>
      <c r="N12" s="12"/>
      <c r="O12" s="12"/>
      <c r="P12" s="12"/>
      <c r="Q12" s="12"/>
      <c r="R12" s="12"/>
      <c r="S12" s="12"/>
    </row>
    <row r="13" spans="2:19" x14ac:dyDescent="0.2">
      <c r="B13" s="20"/>
      <c r="C13" s="56" t="s">
        <v>5</v>
      </c>
      <c r="D13" s="29" t="s">
        <v>7</v>
      </c>
      <c r="E13" s="49">
        <v>9.7299999999999998E-2</v>
      </c>
      <c r="F13" s="21"/>
      <c r="G13" s="12"/>
      <c r="H13" s="1"/>
      <c r="I13" s="3"/>
      <c r="J13" s="7"/>
      <c r="K13" s="1"/>
      <c r="L13" s="1"/>
      <c r="M13" s="1"/>
      <c r="N13" s="12"/>
      <c r="O13" s="12"/>
      <c r="P13" s="12"/>
      <c r="Q13" s="12"/>
      <c r="R13" s="12"/>
      <c r="S13" s="12"/>
    </row>
    <row r="14" spans="2:19" x14ac:dyDescent="0.2">
      <c r="B14" s="20"/>
      <c r="C14" s="44"/>
      <c r="D14" s="12"/>
      <c r="E14" s="48"/>
      <c r="F14" s="21"/>
      <c r="G14" s="12"/>
      <c r="H14" s="1"/>
      <c r="I14" s="3" t="s">
        <v>6</v>
      </c>
      <c r="J14" s="4">
        <f>+E12</f>
        <v>35214049</v>
      </c>
      <c r="K14" s="1"/>
      <c r="L14" s="1"/>
      <c r="M14" s="1"/>
      <c r="N14" s="12"/>
      <c r="O14" s="12"/>
      <c r="P14" s="12"/>
      <c r="Q14" s="12"/>
      <c r="R14" s="12"/>
      <c r="S14" s="12"/>
    </row>
    <row r="15" spans="2:19" x14ac:dyDescent="0.2">
      <c r="B15" s="20"/>
      <c r="C15" s="45" t="s">
        <v>18</v>
      </c>
      <c r="D15" s="12"/>
      <c r="E15" s="47">
        <v>42309</v>
      </c>
      <c r="F15" s="21"/>
      <c r="G15" s="12"/>
      <c r="H15" s="1"/>
      <c r="I15" s="3" t="s">
        <v>35</v>
      </c>
      <c r="J15" s="8">
        <f>+E13</f>
        <v>9.7299999999999998E-2</v>
      </c>
      <c r="K15" s="1"/>
      <c r="L15" s="1"/>
      <c r="M15" s="1"/>
      <c r="N15" s="12"/>
      <c r="O15" s="12"/>
      <c r="P15" s="12"/>
      <c r="Q15" s="12"/>
      <c r="R15" s="12"/>
      <c r="S15" s="12"/>
    </row>
    <row r="16" spans="2:19" x14ac:dyDescent="0.2">
      <c r="B16" s="20"/>
      <c r="C16" s="44" t="s">
        <v>19</v>
      </c>
      <c r="D16" s="12" t="s">
        <v>20</v>
      </c>
      <c r="E16" s="64">
        <v>4136956155</v>
      </c>
      <c r="F16" s="21"/>
      <c r="G16" s="12"/>
      <c r="H16" s="1"/>
      <c r="I16" s="3" t="s">
        <v>34</v>
      </c>
      <c r="J16" s="8">
        <f>ROUND(+J12/$J$14,4)</f>
        <v>9.06E-2</v>
      </c>
      <c r="K16" s="1"/>
      <c r="L16" s="1"/>
      <c r="M16" s="1"/>
      <c r="N16" s="12"/>
      <c r="O16" s="12"/>
      <c r="P16" s="12"/>
      <c r="Q16" s="12"/>
      <c r="R16" s="12"/>
      <c r="S16" s="12"/>
    </row>
    <row r="17" spans="2:19" ht="13.5" thickBot="1" x14ac:dyDescent="0.25">
      <c r="B17" s="20"/>
      <c r="C17" s="61" t="s">
        <v>46</v>
      </c>
      <c r="D17" s="12" t="s">
        <v>22</v>
      </c>
      <c r="E17" s="64">
        <v>353171</v>
      </c>
      <c r="F17" s="21"/>
      <c r="G17" s="12"/>
      <c r="H17" s="1"/>
      <c r="I17" s="3" t="s">
        <v>37</v>
      </c>
      <c r="J17" s="9">
        <f>+J16-J15</f>
        <v>-6.6999999999999976E-3</v>
      </c>
      <c r="K17" s="1"/>
      <c r="L17" s="1"/>
      <c r="M17" s="1"/>
      <c r="N17" s="12"/>
      <c r="O17" s="12"/>
      <c r="P17" s="12"/>
      <c r="Q17" s="12"/>
      <c r="R17" s="12"/>
      <c r="S17" s="12"/>
    </row>
    <row r="18" spans="2:19" x14ac:dyDescent="0.2">
      <c r="B18" s="20"/>
      <c r="C18" s="44"/>
      <c r="D18" s="12" t="s">
        <v>21</v>
      </c>
      <c r="E18" s="50">
        <f>+E17*12</f>
        <v>4238052</v>
      </c>
      <c r="F18" s="21"/>
      <c r="G18" s="12"/>
      <c r="H18" s="1"/>
      <c r="I18" s="3"/>
      <c r="J18" s="1"/>
      <c r="K18" s="1"/>
      <c r="L18" s="30" t="s">
        <v>36</v>
      </c>
      <c r="M18" s="31"/>
      <c r="N18" s="12"/>
      <c r="O18" s="12"/>
      <c r="P18" s="12"/>
      <c r="Q18" s="12"/>
      <c r="R18" s="12"/>
      <c r="S18" s="12"/>
    </row>
    <row r="19" spans="2:19" ht="13.5" thickBot="1" x14ac:dyDescent="0.25">
      <c r="B19" s="20"/>
      <c r="C19" s="12"/>
      <c r="D19" s="12"/>
      <c r="E19" s="51"/>
      <c r="F19" s="21"/>
      <c r="G19" s="12"/>
      <c r="H19" s="1"/>
      <c r="I19" s="1" t="s">
        <v>8</v>
      </c>
      <c r="J19" s="1"/>
      <c r="K19" s="1"/>
      <c r="L19" s="34">
        <f>ROUND(E16/E18,0)</f>
        <v>976</v>
      </c>
      <c r="M19" s="35" t="s">
        <v>9</v>
      </c>
      <c r="N19" s="12"/>
      <c r="O19" s="12"/>
      <c r="P19" s="12"/>
      <c r="Q19" s="12"/>
      <c r="R19" s="12"/>
      <c r="S19" s="12"/>
    </row>
    <row r="20" spans="2:19" x14ac:dyDescent="0.2">
      <c r="B20" s="20"/>
      <c r="C20" s="12" t="s">
        <v>24</v>
      </c>
      <c r="D20" s="12" t="s">
        <v>25</v>
      </c>
      <c r="E20" s="64">
        <v>-1702207</v>
      </c>
      <c r="F20" s="21"/>
      <c r="G20" s="12"/>
      <c r="H20" s="1"/>
      <c r="I20" s="28" t="s">
        <v>40</v>
      </c>
      <c r="J20" s="59">
        <f>+$E$25</f>
        <v>10.75</v>
      </c>
      <c r="K20" s="38">
        <f>+$J$20</f>
        <v>10.75</v>
      </c>
      <c r="L20" s="39"/>
      <c r="M20" s="40"/>
      <c r="N20" s="12"/>
      <c r="O20" s="12"/>
      <c r="P20" s="12"/>
      <c r="Q20" s="12"/>
      <c r="R20" s="12"/>
      <c r="S20" s="12"/>
    </row>
    <row r="21" spans="2:19" x14ac:dyDescent="0.2">
      <c r="B21" s="20"/>
      <c r="C21" s="12"/>
      <c r="D21" s="12" t="s">
        <v>38</v>
      </c>
      <c r="E21" s="64">
        <v>3</v>
      </c>
      <c r="F21" s="21"/>
      <c r="G21" s="12"/>
      <c r="H21" s="1"/>
      <c r="I21" s="28" t="s">
        <v>10</v>
      </c>
      <c r="J21" s="60">
        <f>+E26</f>
        <v>8.0820000000000003E-2</v>
      </c>
      <c r="K21" s="7">
        <f>ROUND(E26*$L$19,2)</f>
        <v>78.88</v>
      </c>
      <c r="L21" s="1"/>
      <c r="M21" s="1"/>
      <c r="N21" s="12"/>
      <c r="O21" s="12"/>
      <c r="P21" s="12"/>
      <c r="Q21" s="12"/>
      <c r="R21" s="12"/>
      <c r="S21" s="12"/>
    </row>
    <row r="22" spans="2:19" x14ac:dyDescent="0.2">
      <c r="B22" s="20"/>
      <c r="C22" s="12"/>
      <c r="D22" s="36" t="s">
        <v>39</v>
      </c>
      <c r="E22" s="52">
        <f>+E20/E21</f>
        <v>-567402.33333333337</v>
      </c>
      <c r="F22" s="21"/>
      <c r="G22" s="12"/>
      <c r="H22" s="1"/>
      <c r="I22" s="43" t="str">
        <f>"FAC for "&amp;TEXT($E$6,"MMM-YY")</f>
        <v>FAC for Nov-15</v>
      </c>
      <c r="J22" s="60">
        <f t="shared" ref="J22:J23" si="0">+E27</f>
        <v>-2.2000000000000001E-4</v>
      </c>
      <c r="K22" s="7">
        <f>ROUND(E27*$L$19,2)</f>
        <v>-0.21</v>
      </c>
      <c r="L22" s="1"/>
      <c r="M22" s="1"/>
      <c r="N22" s="12"/>
      <c r="O22" s="12"/>
      <c r="P22" s="12"/>
      <c r="Q22" s="12"/>
      <c r="R22" s="12"/>
      <c r="S22" s="12"/>
    </row>
    <row r="23" spans="2:19" x14ac:dyDescent="0.2">
      <c r="B23" s="20"/>
      <c r="C23" s="12"/>
      <c r="D23" s="12" t="s">
        <v>41</v>
      </c>
      <c r="E23" s="63" t="str">
        <f>IF(E20&gt;0,"UNDER","OVER")</f>
        <v>OVER</v>
      </c>
      <c r="F23" s="21"/>
      <c r="G23" s="12"/>
      <c r="H23" s="1"/>
      <c r="I23" s="28" t="s">
        <v>11</v>
      </c>
      <c r="J23" s="60">
        <f t="shared" si="0"/>
        <v>3.5599999999999998E-3</v>
      </c>
      <c r="K23" s="41">
        <f>ROUND(E28*$L$19,2)</f>
        <v>3.47</v>
      </c>
      <c r="L23" s="1"/>
      <c r="M23" s="1"/>
      <c r="N23" s="12"/>
      <c r="O23" s="12"/>
      <c r="P23" s="12"/>
      <c r="Q23" s="12"/>
      <c r="R23" s="12"/>
      <c r="S23" s="12"/>
    </row>
    <row r="24" spans="2:19" x14ac:dyDescent="0.2">
      <c r="B24" s="20"/>
      <c r="C24" s="15" t="s">
        <v>29</v>
      </c>
      <c r="D24" s="12"/>
      <c r="E24" s="48"/>
      <c r="F24" s="21"/>
      <c r="G24" s="12"/>
      <c r="H24" s="1"/>
      <c r="I24" s="1"/>
      <c r="J24" s="1"/>
      <c r="K24" s="38">
        <f>SUM(K20:K23)</f>
        <v>92.89</v>
      </c>
      <c r="L24" s="1"/>
      <c r="M24" s="1"/>
      <c r="N24" s="12"/>
      <c r="O24" s="12"/>
      <c r="P24" s="12"/>
      <c r="Q24" s="12"/>
      <c r="R24" s="12"/>
      <c r="S24" s="12"/>
    </row>
    <row r="25" spans="2:19" x14ac:dyDescent="0.2">
      <c r="B25" s="20"/>
      <c r="C25" s="12" t="s">
        <v>30</v>
      </c>
      <c r="D25" s="10" t="s">
        <v>40</v>
      </c>
      <c r="E25" s="57">
        <v>10.75</v>
      </c>
      <c r="F25" s="21"/>
      <c r="G25" s="12"/>
      <c r="H25" s="1"/>
      <c r="I25" s="1"/>
      <c r="J25" s="1"/>
      <c r="K25" s="1"/>
      <c r="L25" s="1"/>
      <c r="M25" s="1"/>
      <c r="N25" s="12"/>
      <c r="O25" s="12"/>
      <c r="P25" s="12"/>
      <c r="Q25" s="12"/>
      <c r="R25" s="12"/>
      <c r="S25" s="12"/>
    </row>
    <row r="26" spans="2:19" x14ac:dyDescent="0.2">
      <c r="B26" s="20"/>
      <c r="C26" s="12" t="s">
        <v>30</v>
      </c>
      <c r="D26" s="10" t="s">
        <v>10</v>
      </c>
      <c r="E26" s="58">
        <v>8.0820000000000003E-2</v>
      </c>
      <c r="F26" s="21"/>
      <c r="G26" s="12"/>
      <c r="H26" s="1"/>
      <c r="I26" s="1" t="s">
        <v>12</v>
      </c>
      <c r="J26" s="9">
        <f>J15</f>
        <v>9.7299999999999998E-2</v>
      </c>
      <c r="K26" s="38">
        <f>ROUND(K24*J26,2)</f>
        <v>9.0399999999999991</v>
      </c>
      <c r="L26" s="1"/>
      <c r="M26" s="1"/>
      <c r="N26" s="12"/>
      <c r="O26" s="12"/>
      <c r="P26" s="12"/>
      <c r="Q26" s="12"/>
      <c r="R26" s="12"/>
      <c r="S26" s="12"/>
    </row>
    <row r="27" spans="2:19" x14ac:dyDescent="0.2">
      <c r="B27" s="20"/>
      <c r="C27" s="12" t="s">
        <v>31</v>
      </c>
      <c r="D27" s="42" t="str">
        <f>"FAC for "&amp;TEXT($E$6,"MMM-YY")</f>
        <v>FAC for Nov-15</v>
      </c>
      <c r="E27" s="58">
        <v>-2.2000000000000001E-4</v>
      </c>
      <c r="F27" s="21"/>
      <c r="G27" s="12"/>
      <c r="H27" s="1"/>
      <c r="I27" s="1" t="s">
        <v>13</v>
      </c>
      <c r="J27" s="9">
        <f>+J16</f>
        <v>9.06E-2</v>
      </c>
      <c r="K27" s="38">
        <f>ROUND(K24*J27,2)</f>
        <v>8.42</v>
      </c>
      <c r="L27" s="1"/>
      <c r="M27" s="1"/>
      <c r="N27" s="12"/>
      <c r="O27" s="12"/>
      <c r="P27" s="12"/>
      <c r="Q27" s="12"/>
      <c r="R27" s="12"/>
      <c r="S27" s="12"/>
    </row>
    <row r="28" spans="2:19" x14ac:dyDescent="0.2">
      <c r="B28" s="20"/>
      <c r="C28" s="12" t="s">
        <v>30</v>
      </c>
      <c r="D28" s="10" t="s">
        <v>11</v>
      </c>
      <c r="E28" s="58">
        <v>3.5599999999999998E-3</v>
      </c>
      <c r="F28" s="21"/>
      <c r="G28" s="12"/>
      <c r="H28" s="1"/>
      <c r="I28" s="1" t="s">
        <v>14</v>
      </c>
      <c r="J28" s="9">
        <f>+J27-J26</f>
        <v>-6.6999999999999976E-3</v>
      </c>
      <c r="K28" s="38">
        <f>K27-K26</f>
        <v>-0.61999999999999922</v>
      </c>
      <c r="L28" s="54"/>
      <c r="M28" s="32"/>
      <c r="N28" s="33"/>
      <c r="O28" s="12"/>
      <c r="P28" s="12"/>
      <c r="Q28" s="12"/>
      <c r="R28" s="12"/>
      <c r="S28" s="12"/>
    </row>
    <row r="29" spans="2:19" x14ac:dyDescent="0.2">
      <c r="B29" s="20"/>
      <c r="C29" s="12"/>
      <c r="D29" s="12"/>
      <c r="E29" s="53"/>
      <c r="F29" s="21"/>
      <c r="G29" s="12"/>
      <c r="H29" s="1"/>
      <c r="I29" s="1"/>
      <c r="J29" s="54" t="s">
        <v>42</v>
      </c>
      <c r="K29" s="1"/>
      <c r="L29" s="32"/>
      <c r="M29" s="32"/>
      <c r="N29" s="33"/>
      <c r="O29" s="12"/>
      <c r="P29" s="12"/>
      <c r="Q29" s="12"/>
      <c r="R29" s="12"/>
      <c r="S29" s="12"/>
    </row>
    <row r="30" spans="2:19" x14ac:dyDescent="0.2">
      <c r="B30" s="22"/>
      <c r="C30" s="23"/>
      <c r="D30" s="23"/>
      <c r="E30" s="26"/>
      <c r="F30" s="24"/>
      <c r="G30" s="12"/>
      <c r="H30" s="1"/>
      <c r="I30" s="1"/>
      <c r="J30" s="32" t="s">
        <v>15</v>
      </c>
      <c r="K30" s="1"/>
      <c r="L30" s="1"/>
      <c r="M30" s="1"/>
      <c r="N30" s="12"/>
      <c r="O30" s="12"/>
      <c r="P30" s="12"/>
      <c r="Q30" s="12"/>
      <c r="R30" s="12"/>
      <c r="S30" s="12"/>
    </row>
    <row r="31" spans="2:19" x14ac:dyDescent="0.2">
      <c r="C31" s="12"/>
      <c r="D31" s="12"/>
      <c r="E31" s="25"/>
      <c r="F31" s="12"/>
      <c r="G31" s="12"/>
      <c r="H31" s="12"/>
      <c r="I31" s="28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2:19" x14ac:dyDescent="0.2">
      <c r="C32" s="12"/>
      <c r="D32" s="12"/>
      <c r="E32" s="12"/>
      <c r="F32" s="12"/>
      <c r="G32" s="12"/>
      <c r="H32" s="12"/>
      <c r="I32" s="37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3:19" x14ac:dyDescent="0.2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3:19" x14ac:dyDescent="0.2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3:19" x14ac:dyDescent="0.2">
      <c r="C35" s="12"/>
      <c r="D35" s="12"/>
      <c r="E35" s="12"/>
      <c r="F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3:19" x14ac:dyDescent="0.2">
      <c r="C36" s="12"/>
      <c r="D36" s="12"/>
      <c r="E36" s="12"/>
      <c r="F36" s="12"/>
    </row>
    <row r="37" spans="3:19" x14ac:dyDescent="0.2">
      <c r="C37" s="12"/>
      <c r="D37" s="12"/>
      <c r="E37" s="12"/>
      <c r="F37" s="12"/>
    </row>
    <row r="38" spans="3:19" x14ac:dyDescent="0.2">
      <c r="C38" s="12"/>
      <c r="D38" s="12"/>
      <c r="E38" s="12"/>
      <c r="F38" s="12"/>
    </row>
  </sheetData>
  <pageMargins left="0.7" right="0.7" top="0.75" bottom="0.75" header="0.3" footer="0.3"/>
  <pageSetup scale="79" orientation="landscape" r:id="rId1"/>
  <headerFooter>
    <oddFooter>&amp;R&amp;"Times New Roman,Bold"Attachment to Response to Question No. 6
Page 1 of 1
Conroy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Q6-LGE RS Bill Impact</vt:lpstr>
      <vt:lpstr>'Q6-LGE RS Bill Impact'!Print_Area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2013-12-31T15:47:28Z</dcterms:created>
  <dcterms:modified xsi:type="dcterms:W3CDTF">2016-01-06T00:25:15Z</dcterms:modified>
</cp:coreProperties>
</file>