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showObjects="placeholders" filterPrivacy="1" codeName="ThisWorkbook"/>
  <bookViews>
    <workbookView xWindow="0" yWindow="120" windowWidth="15450" windowHeight="9465"/>
  </bookViews>
  <sheets>
    <sheet name="Tab 1 -  ROR Aug15" sheetId="14" r:id="rId1"/>
    <sheet name="Tab 2 - ECC Aug15" sheetId="44" r:id="rId2"/>
    <sheet name="Tab 3 - Tax Rate" sheetId="45" r:id="rId3"/>
  </sheets>
  <calcPr calcId="152511"/>
</workbook>
</file>

<file path=xl/calcChain.xml><?xml version="1.0" encoding="utf-8"?>
<calcChain xmlns="http://schemas.openxmlformats.org/spreadsheetml/2006/main">
  <c r="E18" i="45" l="1"/>
  <c r="E45" i="45"/>
  <c r="E49" i="45" s="1"/>
  <c r="E33" i="45"/>
  <c r="E15" i="45"/>
  <c r="A11" i="45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E20" i="45" l="1"/>
  <c r="E22" i="45" s="1"/>
  <c r="E24" i="45" s="1"/>
  <c r="E32" i="45" l="1"/>
  <c r="E34" i="45" s="1"/>
  <c r="E27" i="45"/>
  <c r="E29" i="45" s="1"/>
  <c r="O59" i="44" l="1"/>
  <c r="M59" i="44"/>
  <c r="J59" i="44"/>
  <c r="Q56" i="44"/>
  <c r="S56" i="44" s="1"/>
  <c r="S55" i="44"/>
  <c r="Q55" i="44"/>
  <c r="S54" i="44"/>
  <c r="Q41" i="44"/>
  <c r="O41" i="44"/>
  <c r="M41" i="44"/>
  <c r="J41" i="44"/>
  <c r="H41" i="44"/>
  <c r="F41" i="44"/>
  <c r="Q32" i="44"/>
  <c r="S32" i="44" s="1"/>
  <c r="Q31" i="44"/>
  <c r="H30" i="44"/>
  <c r="Q29" i="44"/>
  <c r="H28" i="44"/>
  <c r="Q27" i="44"/>
  <c r="H26" i="44"/>
  <c r="Q25" i="44"/>
  <c r="F37" i="44"/>
  <c r="H24" i="44"/>
  <c r="Q24" i="44" s="1"/>
  <c r="S24" i="44" s="1"/>
  <c r="Q21" i="44"/>
  <c r="H20" i="44"/>
  <c r="H19" i="44"/>
  <c r="H18" i="44"/>
  <c r="H17" i="44"/>
  <c r="H16" i="44"/>
  <c r="H15" i="44"/>
  <c r="H14" i="44"/>
  <c r="H13" i="44"/>
  <c r="H12" i="44"/>
  <c r="H11" i="44"/>
  <c r="H10" i="44"/>
  <c r="Q18" i="44" l="1"/>
  <c r="S18" i="44" s="1"/>
  <c r="Q28" i="44"/>
  <c r="S28" i="44" s="1"/>
  <c r="Q30" i="44"/>
  <c r="S30" i="44" s="1"/>
  <c r="F43" i="44"/>
  <c r="C15" i="14" s="1"/>
  <c r="M37" i="44"/>
  <c r="M43" i="44" s="1"/>
  <c r="M62" i="44" s="1"/>
  <c r="H37" i="44"/>
  <c r="H43" i="44" s="1"/>
  <c r="S25" i="44"/>
  <c r="S27" i="44"/>
  <c r="Q35" i="44"/>
  <c r="Q26" i="44"/>
  <c r="S26" i="44" s="1"/>
  <c r="S29" i="44"/>
  <c r="S31" i="44"/>
  <c r="Q20" i="44"/>
  <c r="S20" i="44" s="1"/>
  <c r="Q11" i="44"/>
  <c r="S11" i="44" s="1"/>
  <c r="Q12" i="44"/>
  <c r="S12" i="44" s="1"/>
  <c r="Q13" i="44"/>
  <c r="S13" i="44" s="1"/>
  <c r="Q19" i="44"/>
  <c r="S19" i="44" s="1"/>
  <c r="O37" i="44"/>
  <c r="O43" i="44" s="1"/>
  <c r="O62" i="44" s="1"/>
  <c r="Q34" i="44"/>
  <c r="J37" i="44"/>
  <c r="J43" i="44" s="1"/>
  <c r="J62" i="44" s="1"/>
  <c r="Q14" i="44"/>
  <c r="S14" i="44" s="1"/>
  <c r="Q15" i="44"/>
  <c r="S15" i="44" s="1"/>
  <c r="Q16" i="44"/>
  <c r="S16" i="44" s="1"/>
  <c r="Q17" i="44"/>
  <c r="S17" i="44" s="1"/>
  <c r="Q10" i="44"/>
  <c r="F59" i="44"/>
  <c r="C14" i="14" s="1"/>
  <c r="S41" i="44" l="1"/>
  <c r="H59" i="44"/>
  <c r="H62" i="44" s="1"/>
  <c r="Q54" i="44"/>
  <c r="Q59" i="44" s="1"/>
  <c r="S59" i="44" s="1"/>
  <c r="P28" i="14" s="1"/>
  <c r="F62" i="44"/>
  <c r="Q37" i="44"/>
  <c r="S10" i="44"/>
  <c r="Q43" i="44" l="1"/>
  <c r="S37" i="44"/>
  <c r="S43" i="44" l="1"/>
  <c r="P29" i="14" s="1"/>
  <c r="Q62" i="44"/>
  <c r="S62" i="44" s="1"/>
  <c r="H16" i="14" l="1"/>
  <c r="P15" i="14" l="1"/>
  <c r="P16" i="14" l="1"/>
  <c r="C17" i="14" l="1"/>
  <c r="F14" i="14" l="1"/>
  <c r="J14" i="14" s="1"/>
  <c r="L14" i="14" s="1"/>
  <c r="N14" i="14" s="1"/>
  <c r="F15" i="14"/>
  <c r="J15" i="14" s="1"/>
  <c r="L15" i="14" s="1"/>
  <c r="N15" i="14" s="1"/>
  <c r="R15" i="14" s="1"/>
  <c r="C29" i="14" s="1"/>
  <c r="F16" i="14" l="1"/>
  <c r="F17" i="14" s="1"/>
  <c r="R14" i="14"/>
  <c r="J16" i="14"/>
  <c r="L16" i="14" s="1"/>
  <c r="N16" i="14" s="1"/>
  <c r="R16" i="14" s="1"/>
  <c r="C30" i="14" s="1"/>
  <c r="L17" i="14" l="1"/>
  <c r="N17" i="14"/>
  <c r="C28" i="14"/>
  <c r="R17" i="14"/>
  <c r="C31" i="14" l="1"/>
  <c r="F29" i="14" s="1"/>
  <c r="H29" i="14" l="1"/>
  <c r="J29" i="14"/>
  <c r="F28" i="14"/>
  <c r="F30" i="14" l="1"/>
  <c r="F31" i="14" s="1"/>
  <c r="J28" i="14"/>
  <c r="J30" i="14" s="1"/>
  <c r="H28" i="14"/>
  <c r="L29" i="14"/>
  <c r="H30" i="14" l="1"/>
  <c r="L30" i="14" s="1"/>
  <c r="L28" i="14"/>
  <c r="L31" i="14" l="1"/>
  <c r="N29" i="14" s="1"/>
  <c r="R29" i="14" s="1"/>
  <c r="N28" i="14" l="1"/>
  <c r="R28" i="14" s="1"/>
  <c r="N30" i="14" l="1"/>
  <c r="R30" i="14" s="1"/>
  <c r="R31" i="14" s="1"/>
  <c r="R32" i="14" s="1"/>
  <c r="N31" i="14" l="1"/>
</calcChain>
</file>

<file path=xl/sharedStrings.xml><?xml version="1.0" encoding="utf-8"?>
<sst xmlns="http://schemas.openxmlformats.org/spreadsheetml/2006/main" count="196" uniqueCount="146">
  <si>
    <t>Environmental</t>
  </si>
  <si>
    <t>Rate Base</t>
  </si>
  <si>
    <t>Jurisdictional</t>
  </si>
  <si>
    <t>Adjustments</t>
  </si>
  <si>
    <t>to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</si>
  <si>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</si>
  <si>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</si>
  <si>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</si>
  <si>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</si>
  <si>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</si>
  <si>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</si>
  <si>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</si>
  <si>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</si>
  <si>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</si>
  <si>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</si>
  <si>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</si>
  <si>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</si>
  <si>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</si>
  <si>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</si>
  <si>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</si>
  <si>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</si>
  <si>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</si>
  <si>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</si>
  <si>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</si>
  <si>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</si>
  <si>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</si>
  <si>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</si>
  <si>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</si>
  <si>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</si>
  <si>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</si>
  <si>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</si>
  <si>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</si>
  <si>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</si>
  <si>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</si>
  <si>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</si>
  <si>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</si>
  <si>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</si>
  <si>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</si>
  <si>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</si>
  <si>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</si>
  <si>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</si>
  <si>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</si>
  <si>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</si>
  <si>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</si>
  <si>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Adjusted Electric Rate of Return on Common Equity - ECR Plans</t>
  </si>
  <si>
    <t>As of August 31, 2015</t>
  </si>
  <si>
    <t>08-31-15</t>
  </si>
  <si>
    <t>KENTUCKY UTILITIES COMPANY</t>
  </si>
  <si>
    <t>ANALYSIS OF THE EMBEDDED COST OF CAPITAL AT</t>
  </si>
  <si>
    <t>LONG-TERM DEBT</t>
  </si>
  <si>
    <t>Annualized Cost</t>
  </si>
  <si>
    <t>Amortized Debt</t>
  </si>
  <si>
    <t>Amortized Loss-</t>
  </si>
  <si>
    <t>Embedded</t>
  </si>
  <si>
    <t>Due</t>
  </si>
  <si>
    <t>Principal</t>
  </si>
  <si>
    <t>Interest</t>
  </si>
  <si>
    <t>Reacquired Debt</t>
  </si>
  <si>
    <t>Total</t>
  </si>
  <si>
    <t>Pollution Control Bonds -</t>
  </si>
  <si>
    <t>Mercer Co. 2000 Series A</t>
  </si>
  <si>
    <t>a</t>
  </si>
  <si>
    <t>Carroll Co. 2002 Series A</t>
  </si>
  <si>
    <t>b</t>
  </si>
  <si>
    <t>Carroll Co. 2002 Series B</t>
  </si>
  <si>
    <t>Muhlenberg Co. 2002 Series A</t>
  </si>
  <si>
    <t>Mercer Co. 2002 Series A</t>
  </si>
  <si>
    <t>Carroll Co. 2002 Series C</t>
  </si>
  <si>
    <t>c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</si>
  <si>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</si>
  <si>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</si>
  <si>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</si>
  <si>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</si>
  <si>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</si>
  <si>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Called Bonds</t>
  </si>
  <si>
    <t>First Mortgage Bonds -</t>
  </si>
  <si>
    <t>2010 due 2015</t>
  </si>
  <si>
    <t>**</t>
  </si>
  <si>
    <t xml:space="preserve">   Debt discount on FMB</t>
  </si>
  <si>
    <t>2010 due 2020</t>
  </si>
  <si>
    <t>2010 due 2040</t>
  </si>
  <si>
    <t>2013 due 2043</t>
  </si>
  <si>
    <t xml:space="preserve">   Regulatory Liability - Swap Hedging FMB</t>
  </si>
  <si>
    <t>Revolving Credit Facility</t>
  </si>
  <si>
    <t>d</t>
  </si>
  <si>
    <t>Letter of Credit Facility</t>
  </si>
  <si>
    <t>Total External Debt</t>
  </si>
  <si>
    <t>Notes Payable to PPL</t>
  </si>
  <si>
    <t>Total Internal Debt</t>
  </si>
  <si>
    <t>SHORT-TERM DEBT</t>
  </si>
  <si>
    <t>Expense</t>
  </si>
  <si>
    <t>Loss</t>
  </si>
  <si>
    <t>Premium</t>
  </si>
  <si>
    <t>Notes Payable to Associated Company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</si>
  <si>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</si>
  <si>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</si>
  <si>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</si>
  <si>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</si>
  <si>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</si>
  <si>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b - Remarketing fee = 10 basis points</t>
  </si>
  <si>
    <t>c - Remarketing fee = 25 basis points (25bp on $43.7M; 5bp on $52.3M; avg 14bp + $97,728 Annual Ins. Premium)</t>
  </si>
  <si>
    <t>d - Revolving Credit facility fee = 12.5 basis points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</si>
  <si>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 and Bank of America amended July 28, 2014 with a five year term. (Royal Bank of Scotland written off July 2015.)</t>
    </r>
  </si>
  <si>
    <t>Letter of Credit and other fees</t>
  </si>
  <si>
    <t xml:space="preserve">  Embedded Cost  </t>
  </si>
  <si>
    <t xml:space="preserve"> Issuance Exp/Discount</t>
  </si>
  <si>
    <t>a - Letter of credit fee = (principal bal + 45 days interest)*.75%.  Rate based on company credit rating.  Remarketing Fee = 10 basis points.</t>
  </si>
  <si>
    <r>
      <rPr>
        <b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 Call premium and debt expense is being amortized in accordance with ASC 980, Regulated Operations.</t>
    </r>
  </si>
  <si>
    <t>ECR - Gross-up Revenue Factor &amp;</t>
  </si>
  <si>
    <t>Composite Income Tax Calculation</t>
  </si>
  <si>
    <t>2015 State</t>
  </si>
  <si>
    <t>Production Credit</t>
  </si>
  <si>
    <t>State Tax Rate</t>
  </si>
  <si>
    <t>W/ 6% 2015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</si>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</sst>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_([$€-2]* #,##0.00_);_([$€-2]* \(#,##0.00\);_([$€-2]* &quot;-&quot;??_)"/>
    <numFmt numFmtId="169" formatCode="[$-409]mmm\-yy;@"/>
    <numFmt numFmtId="170" formatCode="0.000"/>
    <numFmt numFmtId="171" formatCode="0.00000%"/>
    <numFmt numFmtId="172" formatCode="[$-409]mmmm\ d\,\ yyyy;@"/>
    <numFmt numFmtId="173" formatCode="_-&quot;£&quot;* #,##0.00_-;\-&quot;£&quot;* #,##0.00_-;_-&quot;£&quot;* &quot;-&quot;??_-;_-@_-"/>
    <numFmt numFmtId="174" formatCode="#,##0\ ;[Red]\(#,##0\)"/>
    <numFmt numFmtId="175" formatCode="mmmm\ d\,\ yyyy"/>
    <numFmt numFmtId="176" formatCode="mm/dd/yy_)"/>
    <numFmt numFmtId="177" formatCode="0.000_)"/>
    <numFmt numFmtId="178" formatCode="0.000000"/>
    <numFmt numFmtId="179" formatCode="0_);\(0\)"/>
    <numFmt numFmtId="180" formatCode="#,##0.000_);\(#,##0.000\)"/>
    <numFmt numFmtId="181" formatCode="_(&quot;$&quot;* #,##0.0000_);_(&quot;$&quot;* \(#,##0.0000\);_(&quot;$&quot;* &quot;-&quot;??_);_(@_)"/>
    <numFmt numFmtId="182" formatCode="_(* #,##0.0000_);_(* \(#,##0.0000\);_(* &quot;-&quot;??_);_(@_)"/>
    <numFmt numFmtId="183" formatCode="#,##0.0000_);\(#,##0.0000\)"/>
    <numFmt numFmtId="184" formatCode="0.0000%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sz val="11"/>
      <color theme="1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52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1" applyNumberFormat="0" applyAlignment="0" applyProtection="0"/>
    <xf numFmtId="0" fontId="22" fillId="14" borderId="2" applyNumberFormat="0" applyAlignment="0" applyProtection="0"/>
    <xf numFmtId="0" fontId="22" fillId="15" borderId="0">
      <alignment horizontal="left"/>
    </xf>
    <xf numFmtId="0" fontId="34" fillId="15" borderId="0">
      <alignment horizontal="right"/>
    </xf>
    <xf numFmtId="0" fontId="35" fillId="16" borderId="0">
      <alignment horizontal="center"/>
    </xf>
    <xf numFmtId="0" fontId="34" fillId="15" borderId="0">
      <alignment horizontal="right"/>
    </xf>
    <xf numFmtId="0" fontId="36" fillId="16" borderId="0">
      <alignment horizontal="left"/>
    </xf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 applyProtection="0"/>
    <xf numFmtId="0" fontId="37" fillId="0" borderId="0" applyProtection="0"/>
    <xf numFmtId="0" fontId="38" fillId="0" borderId="0" applyProtection="0"/>
    <xf numFmtId="0" fontId="11" fillId="0" borderId="0" applyProtection="0"/>
    <xf numFmtId="0" fontId="14" fillId="0" borderId="0" applyProtection="0"/>
    <xf numFmtId="0" fontId="16" fillId="0" borderId="0" applyProtection="0"/>
    <xf numFmtId="0" fontId="39" fillId="0" borderId="0" applyProtection="0"/>
    <xf numFmtId="2" fontId="14" fillId="0" borderId="0" applyFont="0" applyFill="0" applyBorder="0" applyAlignment="0" applyProtection="0"/>
    <xf numFmtId="0" fontId="24" fillId="17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1" applyNumberFormat="0" applyAlignment="0" applyProtection="0"/>
    <xf numFmtId="0" fontId="22" fillId="15" borderId="0">
      <alignment horizontal="left"/>
    </xf>
    <xf numFmtId="0" fontId="33" fillId="16" borderId="0">
      <alignment horizontal="left"/>
    </xf>
    <xf numFmtId="0" fontId="29" fillId="0" borderId="6" applyNumberFormat="0" applyFill="0" applyAlignment="0" applyProtection="0"/>
    <xf numFmtId="0" fontId="30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40" fillId="0" borderId="0"/>
    <xf numFmtId="0" fontId="9" fillId="19" borderId="7" applyNumberFormat="0" applyFont="0" applyAlignment="0" applyProtection="0"/>
    <xf numFmtId="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33" fillId="20" borderId="9"/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18" borderId="0">
      <alignment horizontal="center"/>
    </xf>
    <xf numFmtId="49" fontId="43" fillId="16" borderId="0">
      <alignment horizontal="center"/>
    </xf>
    <xf numFmtId="0" fontId="34" fillId="15" borderId="0">
      <alignment horizontal="center"/>
    </xf>
    <xf numFmtId="0" fontId="34" fillId="15" borderId="0">
      <alignment horizontal="centerContinuous"/>
    </xf>
    <xf numFmtId="0" fontId="44" fillId="16" borderId="0">
      <alignment horizontal="left"/>
    </xf>
    <xf numFmtId="49" fontId="44" fillId="16" borderId="0">
      <alignment horizontal="center"/>
    </xf>
    <xf numFmtId="0" fontId="22" fillId="15" borderId="0">
      <alignment horizontal="left"/>
    </xf>
    <xf numFmtId="49" fontId="44" fillId="16" borderId="0">
      <alignment horizontal="left"/>
    </xf>
    <xf numFmtId="0" fontId="22" fillId="15" borderId="0">
      <alignment horizontal="centerContinuous"/>
    </xf>
    <xf numFmtId="0" fontId="22" fillId="15" borderId="0">
      <alignment horizontal="right"/>
    </xf>
    <xf numFmtId="49" fontId="33" fillId="16" borderId="0">
      <alignment horizontal="left"/>
    </xf>
    <xf numFmtId="0" fontId="34" fillId="15" borderId="0">
      <alignment horizontal="right"/>
    </xf>
    <xf numFmtId="0" fontId="44" fillId="5" borderId="0">
      <alignment horizontal="center"/>
    </xf>
    <xf numFmtId="0" fontId="13" fillId="5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45" fillId="16" borderId="0">
      <alignment horizontal="center"/>
    </xf>
    <xf numFmtId="0" fontId="17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 applyProtection="0"/>
    <xf numFmtId="0" fontId="9" fillId="0" borderId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20" borderId="14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7" fontId="40" fillId="0" borderId="0"/>
    <xf numFmtId="0" fontId="3" fillId="0" borderId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24" borderId="0" applyNumberFormat="0" applyBorder="0" applyAlignment="0" applyProtection="0"/>
    <xf numFmtId="169" fontId="3" fillId="2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24" borderId="0" applyNumberFormat="0" applyBorder="0" applyAlignment="0" applyProtection="0"/>
    <xf numFmtId="169" fontId="3" fillId="24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25" borderId="0" applyNumberFormat="0" applyBorder="0" applyAlignment="0" applyProtection="0"/>
    <xf numFmtId="169" fontId="3" fillId="2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25" borderId="0" applyNumberFormat="0" applyBorder="0" applyAlignment="0" applyProtection="0"/>
    <xf numFmtId="169" fontId="3" fillId="25" borderId="0" applyNumberFormat="0" applyBorder="0" applyAlignment="0" applyProtection="0"/>
    <xf numFmtId="172" fontId="18" fillId="4" borderId="0" applyNumberFormat="0" applyBorder="0" applyAlignment="0" applyProtection="0"/>
    <xf numFmtId="169" fontId="18" fillId="4" borderId="0" applyNumberFormat="0" applyBorder="0" applyAlignment="0" applyProtection="0"/>
    <xf numFmtId="172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72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3" fillId="28" borderId="0" applyNumberFormat="0" applyBorder="0" applyAlignment="0" applyProtection="0"/>
    <xf numFmtId="169" fontId="3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3" fillId="28" borderId="0" applyNumberFormat="0" applyBorder="0" applyAlignment="0" applyProtection="0"/>
    <xf numFmtId="169" fontId="3" fillId="28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9" borderId="0" applyNumberFormat="0" applyBorder="0" applyAlignment="0" applyProtection="0"/>
    <xf numFmtId="169" fontId="3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9" borderId="0" applyNumberFormat="0" applyBorder="0" applyAlignment="0" applyProtection="0"/>
    <xf numFmtId="169" fontId="3" fillId="29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72" fontId="18" fillId="6" borderId="0" applyNumberFormat="0" applyBorder="0" applyAlignment="0" applyProtection="0"/>
    <xf numFmtId="169" fontId="18" fillId="6" borderId="0" applyNumberFormat="0" applyBorder="0" applyAlignment="0" applyProtection="0"/>
    <xf numFmtId="172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3" fillId="32" borderId="0" applyNumberFormat="0" applyBorder="0" applyAlignment="0" applyProtection="0"/>
    <xf numFmtId="169" fontId="3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18" fillId="6" borderId="0" applyNumberFormat="0" applyBorder="0" applyAlignment="0" applyProtection="0"/>
    <xf numFmtId="172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3" fillId="32" borderId="0" applyNumberFormat="0" applyBorder="0" applyAlignment="0" applyProtection="0"/>
    <xf numFmtId="169" fontId="3" fillId="3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33" borderId="0" applyNumberFormat="0" applyBorder="0" applyAlignment="0" applyProtection="0"/>
    <xf numFmtId="169" fontId="3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33" borderId="0" applyNumberFormat="0" applyBorder="0" applyAlignment="0" applyProtection="0"/>
    <xf numFmtId="169" fontId="3" fillId="33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3" fillId="34" borderId="0" applyNumberFormat="0" applyBorder="0" applyAlignment="0" applyProtection="0"/>
    <xf numFmtId="169" fontId="3" fillId="3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3" fillId="34" borderId="0" applyNumberFormat="0" applyBorder="0" applyAlignment="0" applyProtection="0"/>
    <xf numFmtId="169" fontId="3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0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53" fillId="35" borderId="0" applyNumberFormat="0" applyBorder="0" applyAlignment="0" applyProtection="0"/>
    <xf numFmtId="169" fontId="53" fillId="3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72" fontId="12" fillId="7" borderId="0" applyNumberFormat="0" applyBorder="0" applyAlignment="0" applyProtection="0"/>
    <xf numFmtId="172" fontId="12" fillId="7" borderId="0" applyNumberFormat="0" applyBorder="0" applyAlignment="0" applyProtection="0"/>
    <xf numFmtId="0" fontId="12" fillId="7" borderId="0" applyNumberFormat="0" applyBorder="0" applyAlignment="0" applyProtection="0"/>
    <xf numFmtId="172" fontId="12" fillId="7" borderId="0" applyNumberFormat="0" applyBorder="0" applyAlignment="0" applyProtection="0"/>
    <xf numFmtId="172" fontId="12" fillId="7" borderId="0" applyNumberFormat="0" applyBorder="0" applyAlignment="0" applyProtection="0"/>
    <xf numFmtId="0" fontId="12" fillId="7" borderId="0" applyNumberFormat="0" applyBorder="0" applyAlignment="0" applyProtection="0"/>
    <xf numFmtId="169" fontId="12" fillId="7" borderId="0" applyNumberFormat="0" applyBorder="0" applyAlignment="0" applyProtection="0"/>
    <xf numFmtId="169" fontId="12" fillId="7" borderId="0" applyNumberFormat="0" applyBorder="0" applyAlignment="0" applyProtection="0"/>
    <xf numFmtId="169" fontId="12" fillId="7" borderId="0" applyNumberFormat="0" applyBorder="0" applyAlignment="0" applyProtection="0"/>
    <xf numFmtId="0" fontId="12" fillId="7" borderId="0" applyNumberFormat="0" applyBorder="0" applyAlignment="0" applyProtection="0"/>
    <xf numFmtId="172" fontId="12" fillId="7" borderId="0" applyNumberFormat="0" applyBorder="0" applyAlignment="0" applyProtection="0"/>
    <xf numFmtId="172" fontId="12" fillId="7" borderId="0" applyNumberFormat="0" applyBorder="0" applyAlignment="0" applyProtection="0"/>
    <xf numFmtId="172" fontId="12" fillId="7" borderId="0" applyNumberFormat="0" applyBorder="0" applyAlignment="0" applyProtection="0"/>
    <xf numFmtId="169" fontId="12" fillId="7" borderId="0" applyNumberFormat="0" applyBorder="0" applyAlignment="0" applyProtection="0"/>
    <xf numFmtId="169" fontId="12" fillId="7" borderId="0" applyNumberFormat="0" applyBorder="0" applyAlignment="0" applyProtection="0"/>
    <xf numFmtId="169" fontId="53" fillId="36" borderId="0" applyNumberFormat="0" applyBorder="0" applyAlignment="0" applyProtection="0"/>
    <xf numFmtId="169" fontId="53" fillId="3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2" fontId="12" fillId="3" borderId="0" applyNumberFormat="0" applyBorder="0" applyAlignment="0" applyProtection="0"/>
    <xf numFmtId="172" fontId="12" fillId="3" borderId="0" applyNumberFormat="0" applyBorder="0" applyAlignment="0" applyProtection="0"/>
    <xf numFmtId="0" fontId="12" fillId="3" borderId="0" applyNumberFormat="0" applyBorder="0" applyAlignment="0" applyProtection="0"/>
    <xf numFmtId="172" fontId="12" fillId="3" borderId="0" applyNumberFormat="0" applyBorder="0" applyAlignment="0" applyProtection="0"/>
    <xf numFmtId="172" fontId="12" fillId="3" borderId="0" applyNumberFormat="0" applyBorder="0" applyAlignment="0" applyProtection="0"/>
    <xf numFmtId="0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0" fontId="12" fillId="3" borderId="0" applyNumberFormat="0" applyBorder="0" applyAlignment="0" applyProtection="0"/>
    <xf numFmtId="172" fontId="12" fillId="3" borderId="0" applyNumberFormat="0" applyBorder="0" applyAlignment="0" applyProtection="0"/>
    <xf numFmtId="172" fontId="12" fillId="3" borderId="0" applyNumberFormat="0" applyBorder="0" applyAlignment="0" applyProtection="0"/>
    <xf numFmtId="172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53" fillId="37" borderId="0" applyNumberFormat="0" applyBorder="0" applyAlignment="0" applyProtection="0"/>
    <xf numFmtId="169" fontId="53" fillId="3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2" fontId="12" fillId="6" borderId="0" applyNumberFormat="0" applyBorder="0" applyAlignment="0" applyProtection="0"/>
    <xf numFmtId="172" fontId="12" fillId="6" borderId="0" applyNumberFormat="0" applyBorder="0" applyAlignment="0" applyProtection="0"/>
    <xf numFmtId="0" fontId="12" fillId="6" borderId="0" applyNumberFormat="0" applyBorder="0" applyAlignment="0" applyProtection="0"/>
    <xf numFmtId="172" fontId="12" fillId="6" borderId="0" applyNumberFormat="0" applyBorder="0" applyAlignment="0" applyProtection="0"/>
    <xf numFmtId="172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72" fontId="12" fillId="6" borderId="0" applyNumberFormat="0" applyBorder="0" applyAlignment="0" applyProtection="0"/>
    <xf numFmtId="172" fontId="12" fillId="6" borderId="0" applyNumberFormat="0" applyBorder="0" applyAlignment="0" applyProtection="0"/>
    <xf numFmtId="172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53" fillId="38" borderId="0" applyNumberFormat="0" applyBorder="0" applyAlignment="0" applyProtection="0"/>
    <xf numFmtId="169" fontId="53" fillId="38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0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53" fillId="39" borderId="0" applyNumberFormat="0" applyBorder="0" applyAlignment="0" applyProtection="0"/>
    <xf numFmtId="169" fontId="53" fillId="3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72" fontId="12" fillId="5" borderId="0" applyNumberFormat="0" applyBorder="0" applyAlignment="0" applyProtection="0"/>
    <xf numFmtId="172" fontId="12" fillId="5" borderId="0" applyNumberFormat="0" applyBorder="0" applyAlignment="0" applyProtection="0"/>
    <xf numFmtId="0" fontId="12" fillId="5" borderId="0" applyNumberFormat="0" applyBorder="0" applyAlignment="0" applyProtection="0"/>
    <xf numFmtId="172" fontId="12" fillId="5" borderId="0" applyNumberFormat="0" applyBorder="0" applyAlignment="0" applyProtection="0"/>
    <xf numFmtId="172" fontId="12" fillId="5" borderId="0" applyNumberFormat="0" applyBorder="0" applyAlignment="0" applyProtection="0"/>
    <xf numFmtId="0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12" fillId="5" borderId="0" applyNumberFormat="0" applyBorder="0" applyAlignment="0" applyProtection="0"/>
    <xf numFmtId="0" fontId="12" fillId="5" borderId="0" applyNumberFormat="0" applyBorder="0" applyAlignment="0" applyProtection="0"/>
    <xf numFmtId="172" fontId="12" fillId="5" borderId="0" applyNumberFormat="0" applyBorder="0" applyAlignment="0" applyProtection="0"/>
    <xf numFmtId="172" fontId="12" fillId="5" borderId="0" applyNumberFormat="0" applyBorder="0" applyAlignment="0" applyProtection="0"/>
    <xf numFmtId="172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53" fillId="40" borderId="0" applyNumberFormat="0" applyBorder="0" applyAlignment="0" applyProtection="0"/>
    <xf numFmtId="169" fontId="53" fillId="4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0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53" fillId="41" borderId="0" applyNumberFormat="0" applyBorder="0" applyAlignment="0" applyProtection="0"/>
    <xf numFmtId="169" fontId="53" fillId="4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72" fontId="12" fillId="9" borderId="0" applyNumberFormat="0" applyBorder="0" applyAlignment="0" applyProtection="0"/>
    <xf numFmtId="172" fontId="12" fillId="9" borderId="0" applyNumberFormat="0" applyBorder="0" applyAlignment="0" applyProtection="0"/>
    <xf numFmtId="0" fontId="12" fillId="9" borderId="0" applyNumberFormat="0" applyBorder="0" applyAlignment="0" applyProtection="0"/>
    <xf numFmtId="172" fontId="12" fillId="9" borderId="0" applyNumberFormat="0" applyBorder="0" applyAlignment="0" applyProtection="0"/>
    <xf numFmtId="172" fontId="12" fillId="9" borderId="0" applyNumberFormat="0" applyBorder="0" applyAlignment="0" applyProtection="0"/>
    <xf numFmtId="0" fontId="12" fillId="9" borderId="0" applyNumberFormat="0" applyBorder="0" applyAlignment="0" applyProtection="0"/>
    <xf numFmtId="169" fontId="12" fillId="9" borderId="0" applyNumberFormat="0" applyBorder="0" applyAlignment="0" applyProtection="0"/>
    <xf numFmtId="169" fontId="12" fillId="9" borderId="0" applyNumberFormat="0" applyBorder="0" applyAlignment="0" applyProtection="0"/>
    <xf numFmtId="169" fontId="12" fillId="9" borderId="0" applyNumberFormat="0" applyBorder="0" applyAlignment="0" applyProtection="0"/>
    <xf numFmtId="0" fontId="12" fillId="9" borderId="0" applyNumberFormat="0" applyBorder="0" applyAlignment="0" applyProtection="0"/>
    <xf numFmtId="172" fontId="12" fillId="9" borderId="0" applyNumberFormat="0" applyBorder="0" applyAlignment="0" applyProtection="0"/>
    <xf numFmtId="172" fontId="12" fillId="9" borderId="0" applyNumberFormat="0" applyBorder="0" applyAlignment="0" applyProtection="0"/>
    <xf numFmtId="172" fontId="12" fillId="9" borderId="0" applyNumberFormat="0" applyBorder="0" applyAlignment="0" applyProtection="0"/>
    <xf numFmtId="169" fontId="12" fillId="9" borderId="0" applyNumberFormat="0" applyBorder="0" applyAlignment="0" applyProtection="0"/>
    <xf numFmtId="169" fontId="12" fillId="9" borderId="0" applyNumberFormat="0" applyBorder="0" applyAlignment="0" applyProtection="0"/>
    <xf numFmtId="169" fontId="53" fillId="42" borderId="0" applyNumberFormat="0" applyBorder="0" applyAlignment="0" applyProtection="0"/>
    <xf numFmtId="169" fontId="53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2" fontId="12" fillId="10" borderId="0" applyNumberFormat="0" applyBorder="0" applyAlignment="0" applyProtection="0"/>
    <xf numFmtId="172" fontId="12" fillId="10" borderId="0" applyNumberFormat="0" applyBorder="0" applyAlignment="0" applyProtection="0"/>
    <xf numFmtId="0" fontId="12" fillId="10" borderId="0" applyNumberFormat="0" applyBorder="0" applyAlignment="0" applyProtection="0"/>
    <xf numFmtId="172" fontId="12" fillId="10" borderId="0" applyNumberFormat="0" applyBorder="0" applyAlignment="0" applyProtection="0"/>
    <xf numFmtId="172" fontId="12" fillId="10" borderId="0" applyNumberFormat="0" applyBorder="0" applyAlignment="0" applyProtection="0"/>
    <xf numFmtId="0" fontId="12" fillId="10" borderId="0" applyNumberFormat="0" applyBorder="0" applyAlignment="0" applyProtection="0"/>
    <xf numFmtId="169" fontId="12" fillId="10" borderId="0" applyNumberFormat="0" applyBorder="0" applyAlignment="0" applyProtection="0"/>
    <xf numFmtId="169" fontId="12" fillId="10" borderId="0" applyNumberFormat="0" applyBorder="0" applyAlignment="0" applyProtection="0"/>
    <xf numFmtId="169" fontId="12" fillId="10" borderId="0" applyNumberFormat="0" applyBorder="0" applyAlignment="0" applyProtection="0"/>
    <xf numFmtId="0" fontId="12" fillId="10" borderId="0" applyNumberFormat="0" applyBorder="0" applyAlignment="0" applyProtection="0"/>
    <xf numFmtId="172" fontId="12" fillId="10" borderId="0" applyNumberFormat="0" applyBorder="0" applyAlignment="0" applyProtection="0"/>
    <xf numFmtId="172" fontId="12" fillId="10" borderId="0" applyNumberFormat="0" applyBorder="0" applyAlignment="0" applyProtection="0"/>
    <xf numFmtId="172" fontId="12" fillId="10" borderId="0" applyNumberFormat="0" applyBorder="0" applyAlignment="0" applyProtection="0"/>
    <xf numFmtId="169" fontId="12" fillId="10" borderId="0" applyNumberFormat="0" applyBorder="0" applyAlignment="0" applyProtection="0"/>
    <xf numFmtId="169" fontId="12" fillId="10" borderId="0" applyNumberFormat="0" applyBorder="0" applyAlignment="0" applyProtection="0"/>
    <xf numFmtId="169" fontId="53" fillId="43" borderId="0" applyNumberFormat="0" applyBorder="0" applyAlignment="0" applyProtection="0"/>
    <xf numFmtId="169" fontId="53" fillId="4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2" fontId="12" fillId="11" borderId="0" applyNumberFormat="0" applyBorder="0" applyAlignment="0" applyProtection="0"/>
    <xf numFmtId="172" fontId="12" fillId="11" borderId="0" applyNumberFormat="0" applyBorder="0" applyAlignment="0" applyProtection="0"/>
    <xf numFmtId="0" fontId="12" fillId="11" borderId="0" applyNumberFormat="0" applyBorder="0" applyAlignment="0" applyProtection="0"/>
    <xf numFmtId="172" fontId="12" fillId="11" borderId="0" applyNumberFormat="0" applyBorder="0" applyAlignment="0" applyProtection="0"/>
    <xf numFmtId="172" fontId="12" fillId="11" borderId="0" applyNumberFormat="0" applyBorder="0" applyAlignment="0" applyProtection="0"/>
    <xf numFmtId="0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0" fontId="12" fillId="11" borderId="0" applyNumberFormat="0" applyBorder="0" applyAlignment="0" applyProtection="0"/>
    <xf numFmtId="172" fontId="12" fillId="11" borderId="0" applyNumberFormat="0" applyBorder="0" applyAlignment="0" applyProtection="0"/>
    <xf numFmtId="172" fontId="12" fillId="11" borderId="0" applyNumberFormat="0" applyBorder="0" applyAlignment="0" applyProtection="0"/>
    <xf numFmtId="172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53" fillId="44" borderId="0" applyNumberFormat="0" applyBorder="0" applyAlignment="0" applyProtection="0"/>
    <xf numFmtId="169" fontId="53" fillId="4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0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53" fillId="45" borderId="0" applyNumberFormat="0" applyBorder="0" applyAlignment="0" applyProtection="0"/>
    <xf numFmtId="169" fontId="53" fillId="4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72" fontId="12" fillId="12" borderId="0" applyNumberFormat="0" applyBorder="0" applyAlignment="0" applyProtection="0"/>
    <xf numFmtId="172" fontId="12" fillId="12" borderId="0" applyNumberFormat="0" applyBorder="0" applyAlignment="0" applyProtection="0"/>
    <xf numFmtId="0" fontId="12" fillId="12" borderId="0" applyNumberFormat="0" applyBorder="0" applyAlignment="0" applyProtection="0"/>
    <xf numFmtId="172" fontId="12" fillId="12" borderId="0" applyNumberFormat="0" applyBorder="0" applyAlignment="0" applyProtection="0"/>
    <xf numFmtId="172" fontId="12" fillId="12" borderId="0" applyNumberFormat="0" applyBorder="0" applyAlignment="0" applyProtection="0"/>
    <xf numFmtId="0" fontId="12" fillId="12" borderId="0" applyNumberFormat="0" applyBorder="0" applyAlignment="0" applyProtection="0"/>
    <xf numFmtId="169" fontId="12" fillId="12" borderId="0" applyNumberFormat="0" applyBorder="0" applyAlignment="0" applyProtection="0"/>
    <xf numFmtId="169" fontId="12" fillId="12" borderId="0" applyNumberFormat="0" applyBorder="0" applyAlignment="0" applyProtection="0"/>
    <xf numFmtId="169" fontId="12" fillId="12" borderId="0" applyNumberFormat="0" applyBorder="0" applyAlignment="0" applyProtection="0"/>
    <xf numFmtId="0" fontId="12" fillId="12" borderId="0" applyNumberFormat="0" applyBorder="0" applyAlignment="0" applyProtection="0"/>
    <xf numFmtId="172" fontId="12" fillId="12" borderId="0" applyNumberFormat="0" applyBorder="0" applyAlignment="0" applyProtection="0"/>
    <xf numFmtId="172" fontId="12" fillId="12" borderId="0" applyNumberFormat="0" applyBorder="0" applyAlignment="0" applyProtection="0"/>
    <xf numFmtId="172" fontId="12" fillId="12" borderId="0" applyNumberFormat="0" applyBorder="0" applyAlignment="0" applyProtection="0"/>
    <xf numFmtId="169" fontId="12" fillId="12" borderId="0" applyNumberFormat="0" applyBorder="0" applyAlignment="0" applyProtection="0"/>
    <xf numFmtId="169" fontId="12" fillId="12" borderId="0" applyNumberFormat="0" applyBorder="0" applyAlignment="0" applyProtection="0"/>
    <xf numFmtId="169" fontId="53" fillId="46" borderId="0" applyNumberFormat="0" applyBorder="0" applyAlignment="0" applyProtection="0"/>
    <xf numFmtId="169" fontId="53" fillId="46" borderId="0" applyNumberFormat="0" applyBorder="0" applyAlignment="0" applyProtection="0"/>
    <xf numFmtId="172" fontId="20" fillId="13" borderId="0" applyNumberFormat="0" applyBorder="0" applyAlignment="0" applyProtection="0"/>
    <xf numFmtId="169" fontId="20" fillId="13" borderId="0" applyNumberFormat="0" applyBorder="0" applyAlignment="0" applyProtection="0"/>
    <xf numFmtId="172" fontId="20" fillId="13" borderId="0" applyNumberFormat="0" applyBorder="0" applyAlignment="0" applyProtection="0"/>
    <xf numFmtId="169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20" fillId="13" borderId="0" applyNumberFormat="0" applyBorder="0" applyAlignment="0" applyProtection="0"/>
    <xf numFmtId="172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54" fillId="47" borderId="0" applyNumberFormat="0" applyBorder="0" applyAlignment="0" applyProtection="0"/>
    <xf numFmtId="169" fontId="54" fillId="47" borderId="0" applyNumberFormat="0" applyBorder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0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55" fillId="48" borderId="16" applyNumberFormat="0" applyAlignment="0" applyProtection="0"/>
    <xf numFmtId="169" fontId="55" fillId="48" borderId="16" applyNumberFormat="0" applyAlignment="0" applyProtection="0"/>
    <xf numFmtId="0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0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2" fillId="14" borderId="2" applyNumberFormat="0" applyAlignment="0" applyProtection="0"/>
    <xf numFmtId="169" fontId="22" fillId="14" borderId="2" applyNumberFormat="0" applyAlignment="0" applyProtection="0"/>
    <xf numFmtId="172" fontId="22" fillId="14" borderId="2" applyNumberFormat="0" applyAlignment="0" applyProtection="0"/>
    <xf numFmtId="169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69" fontId="22" fillId="14" borderId="2" applyNumberFormat="0" applyAlignment="0" applyProtection="0"/>
    <xf numFmtId="169" fontId="22" fillId="14" borderId="2" applyNumberFormat="0" applyAlignment="0" applyProtection="0"/>
    <xf numFmtId="169" fontId="22" fillId="14" borderId="2" applyNumberFormat="0" applyAlignment="0" applyProtection="0"/>
    <xf numFmtId="172" fontId="22" fillId="14" borderId="2" applyNumberFormat="0" applyAlignment="0" applyProtection="0"/>
    <xf numFmtId="169" fontId="22" fillId="14" borderId="2" applyNumberFormat="0" applyAlignment="0" applyProtection="0"/>
    <xf numFmtId="169" fontId="22" fillId="14" borderId="2" applyNumberFormat="0" applyAlignment="0" applyProtection="0"/>
    <xf numFmtId="169" fontId="22" fillId="14" borderId="2" applyNumberFormat="0" applyAlignment="0" applyProtection="0"/>
    <xf numFmtId="169" fontId="56" fillId="49" borderId="17" applyNumberFormat="0" applyAlignment="0" applyProtection="0"/>
    <xf numFmtId="169" fontId="56" fillId="49" borderId="17" applyNumberFormat="0" applyAlignment="0" applyProtection="0"/>
    <xf numFmtId="0" fontId="22" fillId="15" borderId="0">
      <alignment horizontal="left"/>
    </xf>
    <xf numFmtId="172" fontId="22" fillId="15" borderId="0">
      <alignment horizontal="left"/>
    </xf>
    <xf numFmtId="0" fontId="34" fillId="15" borderId="0">
      <alignment horizontal="right"/>
    </xf>
    <xf numFmtId="172" fontId="34" fillId="15" borderId="0">
      <alignment horizontal="right"/>
    </xf>
    <xf numFmtId="0" fontId="35" fillId="16" borderId="0">
      <alignment horizontal="center"/>
    </xf>
    <xf numFmtId="172" fontId="35" fillId="16" borderId="0">
      <alignment horizontal="center"/>
    </xf>
    <xf numFmtId="0" fontId="34" fillId="15" borderId="0">
      <alignment horizontal="right"/>
    </xf>
    <xf numFmtId="172" fontId="34" fillId="15" borderId="0">
      <alignment horizontal="right"/>
    </xf>
    <xf numFmtId="0" fontId="36" fillId="16" borderId="0">
      <alignment horizontal="left"/>
    </xf>
    <xf numFmtId="172" fontId="36" fillId="16" borderId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16" fillId="0" borderId="0" applyProtection="0"/>
    <xf numFmtId="172" fontId="16" fillId="0" borderId="0" applyProtection="0"/>
    <xf numFmtId="0" fontId="37" fillId="0" borderId="0" applyProtection="0"/>
    <xf numFmtId="172" fontId="37" fillId="0" borderId="0" applyProtection="0"/>
    <xf numFmtId="0" fontId="38" fillId="0" borderId="0" applyProtection="0"/>
    <xf numFmtId="172" fontId="38" fillId="0" borderId="0" applyProtection="0"/>
    <xf numFmtId="0" fontId="10" fillId="0" borderId="0" applyProtection="0"/>
    <xf numFmtId="172" fontId="10" fillId="0" borderId="0" applyProtection="0"/>
    <xf numFmtId="0" fontId="10" fillId="0" borderId="0" applyProtection="0"/>
    <xf numFmtId="172" fontId="10" fillId="0" borderId="0" applyProtection="0"/>
    <xf numFmtId="0" fontId="9" fillId="0" borderId="0" applyProtection="0"/>
    <xf numFmtId="172" fontId="9" fillId="0" borderId="0" applyProtection="0"/>
    <xf numFmtId="0" fontId="9" fillId="0" borderId="0" applyProtection="0"/>
    <xf numFmtId="172" fontId="9" fillId="0" borderId="0" applyProtection="0"/>
    <xf numFmtId="0" fontId="16" fillId="0" borderId="0" applyProtection="0"/>
    <xf numFmtId="172" fontId="16" fillId="0" borderId="0" applyProtection="0"/>
    <xf numFmtId="0" fontId="39" fillId="0" borderId="0" applyProtection="0"/>
    <xf numFmtId="172" fontId="39" fillId="0" borderId="0" applyProtection="0"/>
    <xf numFmtId="172" fontId="24" fillId="17" borderId="0" applyNumberFormat="0" applyBorder="0" applyAlignment="0" applyProtection="0"/>
    <xf numFmtId="169" fontId="24" fillId="17" borderId="0" applyNumberFormat="0" applyBorder="0" applyAlignment="0" applyProtection="0"/>
    <xf numFmtId="172" fontId="24" fillId="17" borderId="0" applyNumberFormat="0" applyBorder="0" applyAlignment="0" applyProtection="0"/>
    <xf numFmtId="169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24" fillId="17" borderId="0" applyNumberFormat="0" applyBorder="0" applyAlignment="0" applyProtection="0"/>
    <xf numFmtId="172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72" fontId="25" fillId="0" borderId="3" applyNumberFormat="0" applyFill="0" applyAlignment="0" applyProtection="0"/>
    <xf numFmtId="169" fontId="25" fillId="0" borderId="3" applyNumberFormat="0" applyFill="0" applyAlignment="0" applyProtection="0"/>
    <xf numFmtId="172" fontId="25" fillId="0" borderId="3" applyNumberFormat="0" applyFill="0" applyAlignment="0" applyProtection="0"/>
    <xf numFmtId="169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25" fillId="0" borderId="3" applyNumberFormat="0" applyFill="0" applyAlignment="0" applyProtection="0"/>
    <xf numFmtId="172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61" fillId="0" borderId="18" applyNumberFormat="0" applyFill="0" applyAlignment="0" applyProtection="0"/>
    <xf numFmtId="169" fontId="61" fillId="0" borderId="18" applyNumberFormat="0" applyFill="0" applyAlignment="0" applyProtection="0"/>
    <xf numFmtId="172" fontId="26" fillId="0" borderId="4" applyNumberFormat="0" applyFill="0" applyAlignment="0" applyProtection="0"/>
    <xf numFmtId="169" fontId="26" fillId="0" borderId="4" applyNumberFormat="0" applyFill="0" applyAlignment="0" applyProtection="0"/>
    <xf numFmtId="172" fontId="26" fillId="0" borderId="4" applyNumberFormat="0" applyFill="0" applyAlignment="0" applyProtection="0"/>
    <xf numFmtId="169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26" fillId="0" borderId="4" applyNumberFormat="0" applyFill="0" applyAlignment="0" applyProtection="0"/>
    <xf numFmtId="172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62" fillId="0" borderId="19" applyNumberFormat="0" applyFill="0" applyAlignment="0" applyProtection="0"/>
    <xf numFmtId="169" fontId="62" fillId="0" borderId="19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0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0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0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0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0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0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64" fillId="51" borderId="16" applyNumberFormat="0" applyAlignment="0" applyProtection="0"/>
    <xf numFmtId="169" fontId="64" fillId="51" borderId="16" applyNumberFormat="0" applyAlignment="0" applyProtection="0"/>
    <xf numFmtId="0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0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0" fontId="22" fillId="15" borderId="0">
      <alignment horizontal="left"/>
    </xf>
    <xf numFmtId="172" fontId="22" fillId="15" borderId="0">
      <alignment horizontal="left"/>
    </xf>
    <xf numFmtId="0" fontId="33" fillId="16" borderId="0">
      <alignment horizontal="left"/>
    </xf>
    <xf numFmtId="172" fontId="33" fillId="16" borderId="0">
      <alignment horizontal="left"/>
    </xf>
    <xf numFmtId="172" fontId="29" fillId="0" borderId="6" applyNumberFormat="0" applyFill="0" applyAlignment="0" applyProtection="0"/>
    <xf numFmtId="169" fontId="29" fillId="0" borderId="6" applyNumberFormat="0" applyFill="0" applyAlignment="0" applyProtection="0"/>
    <xf numFmtId="172" fontId="29" fillId="0" borderId="6" applyNumberFormat="0" applyFill="0" applyAlignment="0" applyProtection="0"/>
    <xf numFmtId="169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29" fillId="0" borderId="6" applyNumberFormat="0" applyFill="0" applyAlignment="0" applyProtection="0"/>
    <xf numFmtId="172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65" fillId="0" borderId="21" applyNumberFormat="0" applyFill="0" applyAlignment="0" applyProtection="0"/>
    <xf numFmtId="169" fontId="65" fillId="0" borderId="21" applyNumberFormat="0" applyFill="0" applyAlignment="0" applyProtection="0"/>
    <xf numFmtId="172" fontId="30" fillId="18" borderId="0" applyNumberFormat="0" applyBorder="0" applyAlignment="0" applyProtection="0"/>
    <xf numFmtId="169" fontId="30" fillId="18" borderId="0" applyNumberFormat="0" applyBorder="0" applyAlignment="0" applyProtection="0"/>
    <xf numFmtId="172" fontId="30" fillId="18" borderId="0" applyNumberFormat="0" applyBorder="0" applyAlignment="0" applyProtection="0"/>
    <xf numFmtId="169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72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66" fillId="52" borderId="0" applyNumberFormat="0" applyBorder="0" applyAlignment="0" applyProtection="0"/>
    <xf numFmtId="169" fontId="66" fillId="52" borderId="0" applyNumberFormat="0" applyBorder="0" applyAlignment="0" applyProtection="0"/>
    <xf numFmtId="0" fontId="9" fillId="0" borderId="0"/>
    <xf numFmtId="169" fontId="9" fillId="0" borderId="0"/>
    <xf numFmtId="0" fontId="9" fillId="0" borderId="0"/>
    <xf numFmtId="172" fontId="9" fillId="0" borderId="0"/>
    <xf numFmtId="172" fontId="9" fillId="0" borderId="0"/>
    <xf numFmtId="169" fontId="3" fillId="0" borderId="0"/>
    <xf numFmtId="172" fontId="9" fillId="0" borderId="0"/>
    <xf numFmtId="0" fontId="67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9" fillId="0" borderId="0"/>
    <xf numFmtId="0" fontId="3" fillId="0" borderId="0"/>
    <xf numFmtId="169" fontId="9" fillId="0" borderId="0"/>
    <xf numFmtId="0" fontId="68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3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0" fontId="9" fillId="0" borderId="0"/>
    <xf numFmtId="169" fontId="3" fillId="0" borderId="0"/>
    <xf numFmtId="0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9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169" fontId="3" fillId="0" borderId="0"/>
    <xf numFmtId="0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9" fillId="0" borderId="0"/>
    <xf numFmtId="169" fontId="3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9" fillId="0" borderId="0"/>
    <xf numFmtId="169" fontId="9" fillId="0" borderId="0"/>
    <xf numFmtId="169" fontId="9" fillId="0" borderId="0"/>
    <xf numFmtId="0" fontId="9" fillId="0" borderId="0"/>
    <xf numFmtId="0" fontId="57" fillId="0" borderId="0"/>
    <xf numFmtId="0" fontId="3" fillId="0" borderId="0"/>
    <xf numFmtId="0" fontId="3" fillId="0" borderId="0"/>
    <xf numFmtId="169" fontId="9" fillId="0" borderId="0"/>
    <xf numFmtId="169" fontId="3" fillId="0" borderId="0"/>
    <xf numFmtId="0" fontId="3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172" fontId="9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0" fontId="9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9" fillId="0" borderId="0"/>
    <xf numFmtId="169" fontId="3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7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3" fillId="53" borderId="22" applyNumberFormat="0" applyFont="0" applyAlignment="0" applyProtection="0"/>
    <xf numFmtId="169" fontId="3" fillId="53" borderId="22" applyNumberFormat="0" applyFont="0" applyAlignment="0" applyProtection="0"/>
    <xf numFmtId="169" fontId="9" fillId="19" borderId="7" applyNumberFormat="0" applyFont="0" applyAlignment="0" applyProtection="0"/>
    <xf numFmtId="0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3" fillId="53" borderId="22" applyNumberFormat="0" applyFont="0" applyAlignment="0" applyProtection="0"/>
    <xf numFmtId="169" fontId="3" fillId="53" borderId="22" applyNumberFormat="0" applyFont="0" applyAlignment="0" applyProtection="0"/>
    <xf numFmtId="0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0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0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70" fillId="48" borderId="23" applyNumberFormat="0" applyAlignment="0" applyProtection="0"/>
    <xf numFmtId="169" fontId="70" fillId="48" borderId="23" applyNumberFormat="0" applyAlignment="0" applyProtection="0"/>
    <xf numFmtId="0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0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41" fillId="20" borderId="0">
      <alignment horizontal="center" vertical="center"/>
    </xf>
    <xf numFmtId="172" fontId="41" fillId="20" borderId="0">
      <alignment horizontal="center" vertical="center"/>
    </xf>
    <xf numFmtId="169" fontId="71" fillId="20" borderId="0">
      <alignment horizontal="right"/>
    </xf>
    <xf numFmtId="169" fontId="71" fillId="20" borderId="0">
      <alignment horizontal="right"/>
    </xf>
    <xf numFmtId="169" fontId="71" fillId="20" borderId="0">
      <alignment horizontal="right"/>
    </xf>
    <xf numFmtId="172" fontId="41" fillId="20" borderId="0">
      <alignment horizontal="center" vertical="center"/>
    </xf>
    <xf numFmtId="169" fontId="71" fillId="20" borderId="0">
      <alignment horizontal="right"/>
    </xf>
    <xf numFmtId="169" fontId="71" fillId="20" borderId="0">
      <alignment horizontal="right"/>
    </xf>
    <xf numFmtId="0" fontId="41" fillId="20" borderId="0">
      <alignment horizontal="center" vertical="center"/>
    </xf>
    <xf numFmtId="0" fontId="33" fillId="20" borderId="14"/>
    <xf numFmtId="172" fontId="33" fillId="20" borderId="14"/>
    <xf numFmtId="0" fontId="33" fillId="20" borderId="14"/>
    <xf numFmtId="169" fontId="72" fillId="20" borderId="14"/>
    <xf numFmtId="169" fontId="72" fillId="20" borderId="14"/>
    <xf numFmtId="169" fontId="72" fillId="20" borderId="14"/>
    <xf numFmtId="0" fontId="33" fillId="20" borderId="14"/>
    <xf numFmtId="172" fontId="33" fillId="20" borderId="14"/>
    <xf numFmtId="172" fontId="33" fillId="20" borderId="14"/>
    <xf numFmtId="169" fontId="72" fillId="20" borderId="14"/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2" fontId="41" fillId="2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172" fontId="41" fillId="2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0" fontId="42" fillId="20" borderId="0" applyBorder="0">
      <alignment horizontal="centerContinuous"/>
    </xf>
    <xf numFmtId="172" fontId="42" fillId="20" borderId="0" applyBorder="0">
      <alignment horizontal="centerContinuous"/>
    </xf>
    <xf numFmtId="169" fontId="73" fillId="0" borderId="0" applyBorder="0">
      <alignment horizontal="centerContinuous"/>
    </xf>
    <xf numFmtId="169" fontId="73" fillId="0" borderId="0" applyBorder="0">
      <alignment horizontal="centerContinuous"/>
    </xf>
    <xf numFmtId="169" fontId="73" fillId="0" borderId="0" applyBorder="0">
      <alignment horizontal="centerContinuous"/>
    </xf>
    <xf numFmtId="172" fontId="42" fillId="20" borderId="0" applyBorder="0">
      <alignment horizontal="centerContinuous"/>
    </xf>
    <xf numFmtId="169" fontId="73" fillId="0" borderId="0" applyBorder="0">
      <alignment horizontal="centerContinuous"/>
    </xf>
    <xf numFmtId="169" fontId="73" fillId="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3" fillId="18" borderId="0">
      <alignment horizontal="center"/>
    </xf>
    <xf numFmtId="172" fontId="33" fillId="18" borderId="0">
      <alignment horizontal="center"/>
    </xf>
    <xf numFmtId="0" fontId="34" fillId="15" borderId="0">
      <alignment horizontal="center"/>
    </xf>
    <xf numFmtId="172" fontId="34" fillId="15" borderId="0">
      <alignment horizontal="center"/>
    </xf>
    <xf numFmtId="0" fontId="34" fillId="15" borderId="0">
      <alignment horizontal="centerContinuous"/>
    </xf>
    <xf numFmtId="172" fontId="34" fillId="15" borderId="0">
      <alignment horizontal="centerContinuous"/>
    </xf>
    <xf numFmtId="0" fontId="44" fillId="16" borderId="0">
      <alignment horizontal="left"/>
    </xf>
    <xf numFmtId="172" fontId="44" fillId="16" borderId="0">
      <alignment horizontal="left"/>
    </xf>
    <xf numFmtId="0" fontId="22" fillId="15" borderId="0">
      <alignment horizontal="left"/>
    </xf>
    <xf numFmtId="172" fontId="22" fillId="15" borderId="0">
      <alignment horizontal="left"/>
    </xf>
    <xf numFmtId="0" fontId="22" fillId="15" borderId="0">
      <alignment horizontal="centerContinuous"/>
    </xf>
    <xf numFmtId="172" fontId="22" fillId="15" borderId="0">
      <alignment horizontal="centerContinuous"/>
    </xf>
    <xf numFmtId="0" fontId="22" fillId="15" borderId="0">
      <alignment horizontal="right"/>
    </xf>
    <xf numFmtId="172" fontId="22" fillId="15" borderId="0">
      <alignment horizontal="right"/>
    </xf>
    <xf numFmtId="0" fontId="34" fillId="15" borderId="0">
      <alignment horizontal="right"/>
    </xf>
    <xf numFmtId="172" fontId="34" fillId="15" borderId="0">
      <alignment horizontal="right"/>
    </xf>
    <xf numFmtId="0" fontId="44" fillId="5" borderId="0">
      <alignment horizontal="center"/>
    </xf>
    <xf numFmtId="172" fontId="44" fillId="5" borderId="0">
      <alignment horizontal="center"/>
    </xf>
    <xf numFmtId="0" fontId="13" fillId="5" borderId="0">
      <alignment horizontal="center"/>
    </xf>
    <xf numFmtId="172" fontId="13" fillId="5" borderId="0">
      <alignment horizontal="center"/>
    </xf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169" fontId="18" fillId="0" borderId="0">
      <alignment vertical="top"/>
    </xf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174" fontId="9" fillId="21" borderId="24">
      <alignment horizontal="right"/>
    </xf>
    <xf numFmtId="172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0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75" fillId="0" borderId="25" applyNumberFormat="0" applyFill="0" applyAlignment="0" applyProtection="0"/>
    <xf numFmtId="169" fontId="75" fillId="0" borderId="25" applyNumberFormat="0" applyFill="0" applyAlignment="0" applyProtection="0"/>
    <xf numFmtId="0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0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0" fontId="45" fillId="16" borderId="0">
      <alignment horizontal="center"/>
    </xf>
    <xf numFmtId="172" fontId="45" fillId="16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9" fillId="0" borderId="0"/>
    <xf numFmtId="169" fontId="9" fillId="0" borderId="0"/>
    <xf numFmtId="0" fontId="2" fillId="0" borderId="0"/>
    <xf numFmtId="37" fontId="4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7">
    <xf numFmtId="0" fontId="0" fillId="0" borderId="0" xfId="0"/>
    <xf numFmtId="37" fontId="47" fillId="0" borderId="0" xfId="64" applyFont="1"/>
    <xf numFmtId="37" fontId="48" fillId="0" borderId="0" xfId="64" applyFont="1"/>
    <xf numFmtId="37" fontId="48" fillId="0" borderId="0" xfId="64" applyFont="1" applyBorder="1"/>
    <xf numFmtId="37" fontId="49" fillId="0" borderId="0" xfId="64" applyFont="1" applyAlignment="1">
      <alignment horizontal="center"/>
    </xf>
    <xf numFmtId="37" fontId="47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"/>
    </xf>
    <xf numFmtId="43" fontId="50" fillId="0" borderId="0" xfId="33" applyFont="1" applyAlignment="1">
      <alignment horizontal="center"/>
    </xf>
    <xf numFmtId="37" fontId="48" fillId="0" borderId="0" xfId="64" applyFont="1" applyAlignment="1">
      <alignment horizontal="center"/>
    </xf>
    <xf numFmtId="37" fontId="48" fillId="0" borderId="0" xfId="64" applyFont="1" applyBorder="1" applyAlignment="1">
      <alignment horizontal="center"/>
    </xf>
    <xf numFmtId="37" fontId="48" fillId="0" borderId="0" xfId="64" quotePrefix="1" applyFont="1" applyAlignment="1">
      <alignment horizontal="center"/>
    </xf>
    <xf numFmtId="37" fontId="51" fillId="0" borderId="0" xfId="64" quotePrefix="1" applyFont="1" applyAlignment="1">
      <alignment horizontal="center"/>
    </xf>
    <xf numFmtId="37" fontId="48" fillId="0" borderId="11" xfId="64" applyFont="1" applyBorder="1" applyAlignment="1">
      <alignment horizontal="center"/>
    </xf>
    <xf numFmtId="37" fontId="49" fillId="0" borderId="0" xfId="64" applyFont="1"/>
    <xf numFmtId="37" fontId="48" fillId="0" borderId="0" xfId="64" quotePrefix="1" applyFont="1" applyAlignment="1">
      <alignment horizontal="left"/>
    </xf>
    <xf numFmtId="166" fontId="48" fillId="0" borderId="0" xfId="37" applyNumberFormat="1" applyFont="1"/>
    <xf numFmtId="10" fontId="48" fillId="0" borderId="0" xfId="72" applyNumberFormat="1" applyFont="1"/>
    <xf numFmtId="10" fontId="48" fillId="0" borderId="0" xfId="72" applyNumberFormat="1" applyFont="1" applyFill="1" applyAlignment="1">
      <alignment horizontal="center"/>
    </xf>
    <xf numFmtId="10" fontId="48" fillId="0" borderId="0" xfId="72" applyNumberFormat="1" applyFont="1" applyAlignment="1">
      <alignment horizontal="center"/>
    </xf>
    <xf numFmtId="10" fontId="48" fillId="0" borderId="0" xfId="64" applyNumberFormat="1" applyFont="1"/>
    <xf numFmtId="166" fontId="48" fillId="0" borderId="13" xfId="37" applyNumberFormat="1" applyFont="1" applyBorder="1"/>
    <xf numFmtId="164" fontId="48" fillId="0" borderId="13" xfId="72" applyNumberFormat="1" applyFont="1" applyBorder="1"/>
    <xf numFmtId="0" fontId="48" fillId="0" borderId="0" xfId="64" applyNumberFormat="1" applyFont="1" applyAlignment="1">
      <alignment horizontal="center"/>
    </xf>
    <xf numFmtId="43" fontId="50" fillId="0" borderId="0" xfId="33" applyFont="1" applyBorder="1" applyAlignment="1">
      <alignment horizontal="center"/>
    </xf>
    <xf numFmtId="37" fontId="48" fillId="0" borderId="0" xfId="64" quotePrefix="1" applyFont="1" applyBorder="1" applyAlignment="1">
      <alignment horizontal="center"/>
    </xf>
    <xf numFmtId="37" fontId="47" fillId="0" borderId="0" xfId="64" applyFont="1" applyBorder="1"/>
    <xf numFmtId="10" fontId="48" fillId="0" borderId="0" xfId="72" applyNumberFormat="1" applyFont="1" applyBorder="1"/>
    <xf numFmtId="10" fontId="48" fillId="0" borderId="0" xfId="64" applyNumberFormat="1" applyFont="1" applyBorder="1"/>
    <xf numFmtId="10" fontId="48" fillId="0" borderId="0" xfId="72" applyNumberFormat="1" applyFont="1" applyFill="1" applyBorder="1"/>
    <xf numFmtId="10" fontId="48" fillId="0" borderId="0" xfId="72" applyNumberFormat="1" applyFont="1" applyFill="1"/>
    <xf numFmtId="10" fontId="48" fillId="0" borderId="13" xfId="72" quotePrefix="1" applyNumberFormat="1" applyFont="1" applyFill="1" applyBorder="1" applyAlignment="1">
      <alignment horizontal="center"/>
    </xf>
    <xf numFmtId="170" fontId="48" fillId="0" borderId="0" xfId="72" applyNumberFormat="1" applyFont="1" applyBorder="1"/>
    <xf numFmtId="164" fontId="48" fillId="0" borderId="0" xfId="72" applyNumberFormat="1" applyFont="1" applyBorder="1"/>
    <xf numFmtId="171" fontId="48" fillId="0" borderId="0" xfId="72" applyNumberFormat="1" applyFont="1" applyBorder="1"/>
    <xf numFmtId="10" fontId="48" fillId="22" borderId="0" xfId="72" applyNumberFormat="1" applyFont="1" applyFill="1" applyAlignment="1">
      <alignment horizontal="center"/>
    </xf>
    <xf numFmtId="166" fontId="48" fillId="0" borderId="13" xfId="37" applyNumberFormat="1" applyFont="1" applyFill="1" applyBorder="1"/>
    <xf numFmtId="166" fontId="48" fillId="0" borderId="0" xfId="37" applyNumberFormat="1" applyFont="1" applyFill="1"/>
    <xf numFmtId="37" fontId="48" fillId="0" borderId="0" xfId="64" applyFont="1" applyFill="1"/>
    <xf numFmtId="165" fontId="48" fillId="0" borderId="0" xfId="33" applyNumberFormat="1" applyFont="1" applyFill="1"/>
    <xf numFmtId="166" fontId="48" fillId="0" borderId="0" xfId="37" applyNumberFormat="1" applyFont="1" applyFill="1" applyBorder="1"/>
    <xf numFmtId="37" fontId="48" fillId="0" borderId="0" xfId="64" applyFont="1" applyFill="1" applyBorder="1"/>
    <xf numFmtId="164" fontId="48" fillId="0" borderId="13" xfId="72" applyNumberFormat="1" applyFont="1" applyFill="1" applyBorder="1"/>
    <xf numFmtId="166" fontId="48" fillId="0" borderId="0" xfId="37" applyNumberFormat="1" applyFont="1" applyFill="1" applyBorder="1" applyAlignment="1">
      <alignment horizontal="center"/>
    </xf>
    <xf numFmtId="165" fontId="48" fillId="0" borderId="0" xfId="33" applyNumberFormat="1" applyFont="1" applyFill="1" applyBorder="1" applyAlignment="1">
      <alignment horizontal="center"/>
    </xf>
    <xf numFmtId="10" fontId="48" fillId="0" borderId="12" xfId="72" applyNumberFormat="1" applyFont="1" applyFill="1" applyBorder="1" applyAlignment="1">
      <alignment horizontal="center"/>
    </xf>
    <xf numFmtId="37" fontId="49" fillId="0" borderId="0" xfId="64" applyFont="1" applyAlignment="1">
      <alignment horizontal="center"/>
    </xf>
    <xf numFmtId="37" fontId="51" fillId="0" borderId="0" xfId="64" quotePrefix="1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8" fillId="0" borderId="0" xfId="64" applyFont="1" applyFill="1" applyAlignment="1">
      <alignment horizontal="center"/>
    </xf>
    <xf numFmtId="37" fontId="48" fillId="0" borderId="0" xfId="64" quotePrefix="1" applyFont="1"/>
    <xf numFmtId="43" fontId="47" fillId="0" borderId="0" xfId="33" applyFont="1" applyFill="1" applyAlignment="1">
      <alignment horizontal="center"/>
    </xf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Continuous"/>
    </xf>
    <xf numFmtId="37" fontId="48" fillId="0" borderId="0" xfId="143" applyFont="1" applyFill="1" applyBorder="1"/>
    <xf numFmtId="0" fontId="77" fillId="0" borderId="0" xfId="24362" applyFont="1" applyFill="1" applyAlignment="1">
      <alignment horizontal="centerContinuous"/>
    </xf>
    <xf numFmtId="0" fontId="78" fillId="0" borderId="0" xfId="24362" applyFont="1" applyFill="1" applyAlignment="1">
      <alignment horizontal="centerContinuous"/>
    </xf>
    <xf numFmtId="164" fontId="78" fillId="0" borderId="0" xfId="24362" applyNumberFormat="1" applyFont="1" applyFill="1" applyAlignment="1">
      <alignment horizontal="centerContinuous"/>
    </xf>
    <xf numFmtId="0" fontId="78" fillId="0" borderId="0" xfId="24362" applyFont="1" applyFill="1"/>
    <xf numFmtId="0" fontId="79" fillId="0" borderId="27" xfId="24362" applyFont="1" applyFill="1" applyBorder="1" applyAlignment="1">
      <alignment horizontal="centerContinuous"/>
    </xf>
    <xf numFmtId="0" fontId="78" fillId="0" borderId="28" xfId="24362" applyFont="1" applyFill="1" applyBorder="1" applyAlignment="1">
      <alignment horizontal="centerContinuous"/>
    </xf>
    <xf numFmtId="164" fontId="78" fillId="0" borderId="28" xfId="24362" applyNumberFormat="1" applyFont="1" applyFill="1" applyBorder="1" applyAlignment="1">
      <alignment horizontal="centerContinuous"/>
    </xf>
    <xf numFmtId="0" fontId="78" fillId="0" borderId="29" xfId="24362" applyFont="1" applyFill="1" applyBorder="1" applyAlignment="1">
      <alignment horizontal="centerContinuous"/>
    </xf>
    <xf numFmtId="0" fontId="78" fillId="0" borderId="0" xfId="24362" applyFont="1" applyFill="1" applyBorder="1" applyAlignment="1">
      <alignment horizontal="centerContinuous"/>
    </xf>
    <xf numFmtId="164" fontId="78" fillId="0" borderId="0" xfId="24362" applyNumberFormat="1" applyFont="1" applyFill="1" applyBorder="1" applyAlignment="1">
      <alignment horizontal="centerContinuous"/>
    </xf>
    <xf numFmtId="0" fontId="78" fillId="0" borderId="14" xfId="24362" applyFont="1" applyFill="1" applyBorder="1" applyAlignment="1">
      <alignment horizontal="centerContinuous"/>
    </xf>
    <xf numFmtId="0" fontId="78" fillId="0" borderId="15" xfId="24362" applyFont="1" applyFill="1" applyBorder="1"/>
    <xf numFmtId="0" fontId="78" fillId="0" borderId="0" xfId="24362" applyFont="1" applyFill="1" applyBorder="1"/>
    <xf numFmtId="0" fontId="78" fillId="0" borderId="30" xfId="24362" applyFont="1" applyFill="1" applyBorder="1" applyAlignment="1">
      <alignment horizontal="centerContinuous"/>
    </xf>
    <xf numFmtId="164" fontId="78" fillId="0" borderId="0" xfId="24362" applyNumberFormat="1" applyFont="1" applyFill="1" applyBorder="1" applyAlignment="1">
      <alignment horizontal="center"/>
    </xf>
    <xf numFmtId="0" fontId="78" fillId="0" borderId="0" xfId="24362" applyFont="1" applyFill="1" applyBorder="1" applyAlignment="1">
      <alignment horizontal="center"/>
    </xf>
    <xf numFmtId="0" fontId="78" fillId="0" borderId="14" xfId="24362" applyFont="1" applyFill="1" applyBorder="1"/>
    <xf numFmtId="0" fontId="80" fillId="0" borderId="0" xfId="24362" applyFont="1" applyFill="1" applyBorder="1" applyAlignment="1">
      <alignment horizontal="center"/>
    </xf>
    <xf numFmtId="164" fontId="80" fillId="0" borderId="0" xfId="24362" applyNumberFormat="1" applyFont="1" applyFill="1" applyBorder="1" applyAlignment="1">
      <alignment horizontal="center"/>
    </xf>
    <xf numFmtId="0" fontId="78" fillId="0" borderId="15" xfId="24362" applyFont="1" applyFill="1" applyBorder="1" applyAlignment="1">
      <alignment horizontal="left"/>
    </xf>
    <xf numFmtId="176" fontId="78" fillId="0" borderId="0" xfId="24362" applyNumberFormat="1" applyFont="1" applyFill="1" applyBorder="1" applyAlignment="1" applyProtection="1">
      <alignment horizontal="center"/>
    </xf>
    <xf numFmtId="42" fontId="78" fillId="0" borderId="0" xfId="24362" applyNumberFormat="1" applyFont="1" applyFill="1" applyBorder="1" applyProtection="1"/>
    <xf numFmtId="42" fontId="78" fillId="0" borderId="0" xfId="24362" applyNumberFormat="1" applyFont="1" applyFill="1" applyBorder="1"/>
    <xf numFmtId="164" fontId="78" fillId="0" borderId="0" xfId="72" applyNumberFormat="1" applyFont="1" applyFill="1" applyBorder="1" applyAlignment="1" applyProtection="1">
      <alignment horizontal="right"/>
    </xf>
    <xf numFmtId="41" fontId="78" fillId="0" borderId="0" xfId="24362" applyNumberFormat="1" applyFont="1" applyFill="1" applyBorder="1" applyProtection="1"/>
    <xf numFmtId="37" fontId="78" fillId="0" borderId="0" xfId="24362" applyNumberFormat="1" applyFont="1" applyFill="1" applyBorder="1" applyAlignment="1" applyProtection="1">
      <alignment horizontal="center"/>
    </xf>
    <xf numFmtId="164" fontId="78" fillId="0" borderId="0" xfId="72" applyNumberFormat="1" applyFont="1" applyFill="1" applyBorder="1" applyProtection="1"/>
    <xf numFmtId="41" fontId="78" fillId="0" borderId="0" xfId="33" applyNumberFormat="1" applyFont="1" applyFill="1" applyBorder="1" applyProtection="1"/>
    <xf numFmtId="41" fontId="78" fillId="0" borderId="0" xfId="33" applyNumberFormat="1" applyFont="1" applyFill="1" applyBorder="1" applyAlignment="1" applyProtection="1">
      <alignment horizontal="center"/>
    </xf>
    <xf numFmtId="164" fontId="78" fillId="0" borderId="0" xfId="24362" applyNumberFormat="1" applyFont="1" applyFill="1"/>
    <xf numFmtId="0" fontId="78" fillId="0" borderId="0" xfId="24362" applyFont="1" applyFill="1" applyAlignment="1">
      <alignment horizontal="center"/>
    </xf>
    <xf numFmtId="37" fontId="78" fillId="0" borderId="0" xfId="24362" applyNumberFormat="1" applyFont="1" applyFill="1" applyBorder="1" applyProtection="1"/>
    <xf numFmtId="164" fontId="81" fillId="0" borderId="0" xfId="72" applyNumberFormat="1" applyFont="1" applyFill="1" applyBorder="1" applyProtection="1"/>
    <xf numFmtId="164" fontId="78" fillId="0" borderId="0" xfId="24362" applyNumberFormat="1" applyFont="1" applyFill="1" applyBorder="1"/>
    <xf numFmtId="41" fontId="78" fillId="0" borderId="0" xfId="24362" applyNumberFormat="1" applyFont="1" applyFill="1" applyBorder="1"/>
    <xf numFmtId="171" fontId="78" fillId="0" borderId="0" xfId="72" applyNumberFormat="1" applyFont="1" applyFill="1" applyBorder="1" applyProtection="1"/>
    <xf numFmtId="0" fontId="77" fillId="0" borderId="15" xfId="24362" applyFont="1" applyFill="1" applyBorder="1"/>
    <xf numFmtId="177" fontId="78" fillId="0" borderId="0" xfId="24362" applyNumberFormat="1" applyFont="1" applyFill="1" applyBorder="1" applyProtection="1"/>
    <xf numFmtId="42" fontId="78" fillId="0" borderId="26" xfId="24362" applyNumberFormat="1" applyFont="1" applyFill="1" applyBorder="1" applyAlignment="1" applyProtection="1">
      <alignment horizontal="right"/>
    </xf>
    <xf numFmtId="42" fontId="77" fillId="0" borderId="0" xfId="24362" applyNumberFormat="1" applyFont="1" applyFill="1" applyBorder="1" applyAlignment="1">
      <alignment horizontal="left"/>
    </xf>
    <xf numFmtId="164" fontId="77" fillId="0" borderId="31" xfId="72" applyNumberFormat="1" applyFont="1" applyFill="1" applyBorder="1" applyAlignment="1" applyProtection="1">
      <alignment horizontal="center"/>
    </xf>
    <xf numFmtId="0" fontId="77" fillId="0" borderId="0" xfId="24362" applyFont="1" applyFill="1" applyBorder="1" applyAlignment="1">
      <alignment horizontal="left"/>
    </xf>
    <xf numFmtId="164" fontId="78" fillId="0" borderId="0" xfId="24362" applyNumberFormat="1" applyFont="1" applyFill="1" applyBorder="1" applyAlignment="1" applyProtection="1">
      <alignment horizontal="center"/>
    </xf>
    <xf numFmtId="42" fontId="78" fillId="0" borderId="0" xfId="33" applyNumberFormat="1" applyFont="1" applyFill="1" applyBorder="1"/>
    <xf numFmtId="164" fontId="78" fillId="0" borderId="0" xfId="33" applyNumberFormat="1" applyFont="1" applyFill="1" applyBorder="1"/>
    <xf numFmtId="41" fontId="78" fillId="0" borderId="0" xfId="33" applyNumberFormat="1" applyFont="1" applyFill="1" applyBorder="1"/>
    <xf numFmtId="42" fontId="78" fillId="0" borderId="26" xfId="24362" applyNumberFormat="1" applyFont="1" applyFill="1" applyBorder="1" applyProtection="1"/>
    <xf numFmtId="177" fontId="78" fillId="0" borderId="0" xfId="24362" applyNumberFormat="1" applyFont="1" applyFill="1" applyBorder="1" applyAlignment="1" applyProtection="1">
      <alignment horizontal="left"/>
    </xf>
    <xf numFmtId="42" fontId="78" fillId="0" borderId="12" xfId="24362" applyNumberFormat="1" applyFont="1" applyFill="1" applyBorder="1" applyProtection="1"/>
    <xf numFmtId="0" fontId="78" fillId="0" borderId="32" xfId="24362" applyFont="1" applyFill="1" applyBorder="1"/>
    <xf numFmtId="0" fontId="78" fillId="0" borderId="11" xfId="24362" applyFont="1" applyFill="1" applyBorder="1"/>
    <xf numFmtId="177" fontId="78" fillId="0" borderId="11" xfId="24362" applyNumberFormat="1" applyFont="1" applyFill="1" applyBorder="1" applyAlignment="1" applyProtection="1">
      <alignment horizontal="left"/>
    </xf>
    <xf numFmtId="37" fontId="78" fillId="0" borderId="11" xfId="24362" applyNumberFormat="1" applyFont="1" applyFill="1" applyBorder="1" applyProtection="1"/>
    <xf numFmtId="164" fontId="77" fillId="0" borderId="11" xfId="24362" applyNumberFormat="1" applyFont="1" applyFill="1" applyBorder="1" applyAlignment="1" applyProtection="1">
      <alignment horizontal="center"/>
    </xf>
    <xf numFmtId="0" fontId="78" fillId="0" borderId="33" xfId="24362" applyFont="1" applyFill="1" applyBorder="1"/>
    <xf numFmtId="177" fontId="78" fillId="0" borderId="0" xfId="24362" applyNumberFormat="1" applyFont="1" applyFill="1" applyAlignment="1" applyProtection="1">
      <alignment horizontal="left"/>
    </xf>
    <xf numFmtId="37" fontId="78" fillId="0" borderId="0" xfId="24362" applyNumberFormat="1" applyFont="1" applyFill="1" applyProtection="1"/>
    <xf numFmtId="164" fontId="77" fillId="0" borderId="0" xfId="24362" applyNumberFormat="1" applyFont="1" applyFill="1" applyBorder="1" applyProtection="1"/>
    <xf numFmtId="39" fontId="78" fillId="0" borderId="0" xfId="24362" applyNumberFormat="1" applyFont="1" applyFill="1" applyProtection="1"/>
    <xf numFmtId="165" fontId="78" fillId="0" borderId="0" xfId="33" applyNumberFormat="1" applyFont="1" applyFill="1"/>
    <xf numFmtId="0" fontId="80" fillId="0" borderId="0" xfId="24362" applyFont="1" applyFill="1" applyBorder="1"/>
    <xf numFmtId="0" fontId="80" fillId="0" borderId="14" xfId="24362" applyFont="1" applyFill="1" applyBorder="1" applyAlignment="1">
      <alignment horizontal="centerContinuous"/>
    </xf>
    <xf numFmtId="164" fontId="78" fillId="0" borderId="0" xfId="24362" applyNumberFormat="1" applyFont="1" applyFill="1" applyBorder="1" applyProtection="1"/>
    <xf numFmtId="42" fontId="78" fillId="0" borderId="12" xfId="33" applyNumberFormat="1" applyFont="1" applyFill="1" applyBorder="1"/>
    <xf numFmtId="42" fontId="78" fillId="0" borderId="0" xfId="33" applyNumberFormat="1" applyFont="1" applyFill="1" applyBorder="1" applyAlignment="1">
      <alignment horizontal="center"/>
    </xf>
    <xf numFmtId="165" fontId="78" fillId="0" borderId="11" xfId="33" applyNumberFormat="1" applyFont="1" applyFill="1" applyBorder="1"/>
    <xf numFmtId="164" fontId="78" fillId="0" borderId="11" xfId="24362" applyNumberFormat="1" applyFont="1" applyFill="1" applyBorder="1"/>
    <xf numFmtId="177" fontId="78" fillId="0" borderId="0" xfId="24362" applyNumberFormat="1" applyFont="1" applyFill="1" applyProtection="1"/>
    <xf numFmtId="164" fontId="77" fillId="0" borderId="31" xfId="72" applyNumberFormat="1" applyFont="1" applyFill="1" applyBorder="1"/>
    <xf numFmtId="42" fontId="78" fillId="0" borderId="0" xfId="24362" applyNumberFormat="1" applyFont="1" applyFill="1"/>
    <xf numFmtId="178" fontId="78" fillId="0" borderId="0" xfId="24362" applyNumberFormat="1" applyFont="1" applyFill="1"/>
    <xf numFmtId="14" fontId="78" fillId="0" borderId="0" xfId="24362" applyNumberFormat="1" applyFont="1" applyFill="1"/>
    <xf numFmtId="43" fontId="78" fillId="0" borderId="0" xfId="24362" applyNumberFormat="1" applyFont="1" applyFill="1"/>
    <xf numFmtId="0" fontId="78" fillId="0" borderId="0" xfId="24362" applyFont="1" applyFill="1" applyAlignment="1">
      <alignment horizontal="left"/>
    </xf>
    <xf numFmtId="39" fontId="78" fillId="0" borderId="0" xfId="24362" applyNumberFormat="1" applyFont="1" applyFill="1"/>
    <xf numFmtId="42" fontId="78" fillId="0" borderId="0" xfId="33" applyNumberFormat="1" applyFont="1" applyFill="1" applyBorder="1" applyProtection="1"/>
    <xf numFmtId="42" fontId="78" fillId="0" borderId="0" xfId="33" applyNumberFormat="1" applyFont="1" applyFill="1" applyBorder="1" applyAlignment="1" applyProtection="1">
      <alignment horizontal="center"/>
    </xf>
    <xf numFmtId="0" fontId="78" fillId="0" borderId="0" xfId="24362" applyFont="1" applyFill="1" applyAlignment="1"/>
    <xf numFmtId="41" fontId="78" fillId="0" borderId="11" xfId="24362" applyNumberFormat="1" applyFont="1" applyFill="1" applyBorder="1"/>
    <xf numFmtId="164" fontId="78" fillId="0" borderId="0" xfId="72" applyNumberFormat="1" applyFont="1" applyFill="1" applyBorder="1"/>
    <xf numFmtId="164" fontId="77" fillId="0" borderId="31" xfId="24362" applyNumberFormat="1" applyFont="1" applyFill="1" applyBorder="1"/>
    <xf numFmtId="37" fontId="77" fillId="0" borderId="0" xfId="24362" applyNumberFormat="1" applyFont="1" applyFill="1" applyBorder="1" applyAlignment="1" applyProtection="1">
      <alignment horizontal="center"/>
    </xf>
    <xf numFmtId="0" fontId="77" fillId="0" borderId="0" xfId="24362" applyFont="1" applyFill="1" applyBorder="1" applyAlignment="1">
      <alignment horizontal="center"/>
    </xf>
    <xf numFmtId="0" fontId="77" fillId="0" borderId="0" xfId="24362" applyFont="1" applyFill="1" applyBorder="1"/>
    <xf numFmtId="0" fontId="78" fillId="0" borderId="11" xfId="24362" applyFont="1" applyFill="1" applyBorder="1" applyAlignment="1">
      <alignment horizontal="center"/>
    </xf>
    <xf numFmtId="37" fontId="77" fillId="0" borderId="0" xfId="24362" applyNumberFormat="1" applyFont="1" applyFill="1" applyAlignment="1" applyProtection="1">
      <alignment horizontal="right"/>
    </xf>
    <xf numFmtId="0" fontId="78" fillId="0" borderId="0" xfId="24362" applyFont="1" applyFill="1" applyBorder="1" applyAlignment="1">
      <alignment horizontal="left"/>
    </xf>
    <xf numFmtId="0" fontId="77" fillId="0" borderId="15" xfId="24362" applyFont="1" applyFill="1" applyBorder="1" applyAlignment="1">
      <alignment horizontal="left"/>
    </xf>
    <xf numFmtId="176" fontId="78" fillId="0" borderId="0" xfId="24362" applyNumberFormat="1" applyFont="1" applyFill="1" applyBorder="1" applyAlignment="1">
      <alignment horizontal="center"/>
    </xf>
    <xf numFmtId="165" fontId="78" fillId="0" borderId="0" xfId="24362" applyNumberFormat="1" applyFont="1" applyFill="1" applyBorder="1"/>
    <xf numFmtId="41" fontId="78" fillId="0" borderId="11" xfId="24362" applyNumberFormat="1" applyFont="1" applyFill="1" applyBorder="1" applyAlignment="1">
      <alignment horizontal="center"/>
    </xf>
    <xf numFmtId="41" fontId="78" fillId="0" borderId="0" xfId="24362" applyNumberFormat="1" applyFont="1" applyFill="1" applyBorder="1" applyAlignment="1">
      <alignment horizontal="center"/>
    </xf>
    <xf numFmtId="10" fontId="77" fillId="0" borderId="0" xfId="24362" applyNumberFormat="1" applyFont="1" applyFill="1" applyAlignment="1">
      <alignment horizontal="center"/>
    </xf>
    <xf numFmtId="42" fontId="78" fillId="0" borderId="12" xfId="24362" applyNumberFormat="1" applyFont="1" applyFill="1" applyBorder="1"/>
    <xf numFmtId="42" fontId="78" fillId="0" borderId="0" xfId="24362" applyNumberFormat="1" applyFont="1" applyFill="1" applyBorder="1" applyAlignment="1" applyProtection="1">
      <alignment horizontal="right"/>
    </xf>
    <xf numFmtId="0" fontId="78" fillId="0" borderId="11" xfId="24362" applyFont="1" applyFill="1" applyBorder="1" applyAlignment="1">
      <alignment horizontal="center" wrapText="1"/>
    </xf>
    <xf numFmtId="164" fontId="78" fillId="0" borderId="11" xfId="24362" applyNumberFormat="1" applyFont="1" applyFill="1" applyBorder="1" applyAlignment="1">
      <alignment horizontal="center" wrapText="1"/>
    </xf>
    <xf numFmtId="164" fontId="78" fillId="0" borderId="11" xfId="24362" applyNumberFormat="1" applyFont="1" applyFill="1" applyBorder="1" applyAlignment="1">
      <alignment horizontal="center"/>
    </xf>
    <xf numFmtId="0" fontId="78" fillId="0" borderId="0" xfId="0" applyFont="1" applyFill="1"/>
    <xf numFmtId="41" fontId="82" fillId="0" borderId="0" xfId="0" applyNumberFormat="1" applyFont="1" applyFill="1" applyBorder="1"/>
    <xf numFmtId="0" fontId="78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center"/>
    </xf>
    <xf numFmtId="0" fontId="83" fillId="0" borderId="0" xfId="0" applyFont="1" applyFill="1" applyAlignment="1">
      <alignment horizontal="right"/>
    </xf>
    <xf numFmtId="0" fontId="84" fillId="0" borderId="0" xfId="0" applyFont="1" applyFill="1" applyBorder="1" applyAlignment="1">
      <alignment horizontal="center"/>
    </xf>
    <xf numFmtId="42" fontId="78" fillId="0" borderId="0" xfId="0" applyNumberFormat="1" applyFont="1" applyFill="1" applyBorder="1" applyAlignment="1">
      <alignment horizontal="center"/>
    </xf>
    <xf numFmtId="0" fontId="78" fillId="0" borderId="0" xfId="0" applyFont="1" applyFill="1" applyBorder="1"/>
    <xf numFmtId="0" fontId="10" fillId="0" borderId="0" xfId="0" applyFont="1" applyFill="1" applyBorder="1"/>
    <xf numFmtId="37" fontId="37" fillId="0" borderId="0" xfId="57524" applyFont="1" applyAlignment="1">
      <alignment horizontal="center"/>
    </xf>
    <xf numFmtId="37" fontId="37" fillId="0" borderId="0" xfId="57524" applyFont="1"/>
    <xf numFmtId="0" fontId="85" fillId="0" borderId="0" xfId="57525" applyFont="1"/>
    <xf numFmtId="37" fontId="49" fillId="0" borderId="0" xfId="57524" applyFont="1" applyAlignment="1">
      <alignment horizontal="centerContinuous"/>
    </xf>
    <xf numFmtId="37" fontId="48" fillId="0" borderId="0" xfId="57524" applyFont="1" applyAlignment="1">
      <alignment horizontal="centerContinuous"/>
    </xf>
    <xf numFmtId="180" fontId="48" fillId="0" borderId="0" xfId="57524" applyNumberFormat="1" applyFont="1"/>
    <xf numFmtId="37" fontId="48" fillId="0" borderId="0" xfId="57524" applyFont="1"/>
    <xf numFmtId="179" fontId="47" fillId="0" borderId="0" xfId="57524" applyNumberFormat="1" applyFont="1" applyAlignment="1">
      <alignment horizontal="center"/>
    </xf>
    <xf numFmtId="49" fontId="48" fillId="0" borderId="0" xfId="57524" applyNumberFormat="1" applyFont="1" applyAlignment="1">
      <alignment horizontal="center"/>
    </xf>
    <xf numFmtId="37" fontId="48" fillId="0" borderId="0" xfId="57524" applyFont="1" applyBorder="1"/>
    <xf numFmtId="37" fontId="48" fillId="0" borderId="0" xfId="57524" applyFont="1" applyAlignment="1">
      <alignment horizontal="center"/>
    </xf>
    <xf numFmtId="37" fontId="48" fillId="0" borderId="0" xfId="57524" applyFont="1" applyAlignment="1">
      <alignment horizontal="left"/>
    </xf>
    <xf numFmtId="10" fontId="48" fillId="0" borderId="0" xfId="57526" applyNumberFormat="1" applyFont="1" applyAlignment="1">
      <alignment horizontal="center"/>
    </xf>
    <xf numFmtId="180" fontId="48" fillId="0" borderId="0" xfId="57524" quotePrefix="1" applyNumberFormat="1" applyFont="1" applyAlignment="1">
      <alignment horizontal="center"/>
    </xf>
    <xf numFmtId="180" fontId="86" fillId="0" borderId="0" xfId="57524" applyNumberFormat="1" applyFont="1" applyAlignment="1">
      <alignment horizontal="center"/>
    </xf>
    <xf numFmtId="181" fontId="48" fillId="0" borderId="0" xfId="57528" applyNumberFormat="1" applyFont="1"/>
    <xf numFmtId="37" fontId="48" fillId="0" borderId="0" xfId="57524" applyFont="1" applyBorder="1" applyAlignment="1">
      <alignment horizontal="left"/>
    </xf>
    <xf numFmtId="181" fontId="48" fillId="0" borderId="0" xfId="57524" applyNumberFormat="1" applyFont="1" applyProtection="1"/>
    <xf numFmtId="37" fontId="48" fillId="0" borderId="0" xfId="57524" applyFont="1" applyFill="1" applyBorder="1" applyAlignment="1">
      <alignment horizontal="left"/>
    </xf>
    <xf numFmtId="37" fontId="48" fillId="0" borderId="0" xfId="57524" applyFont="1" applyFill="1" applyBorder="1"/>
    <xf numFmtId="182" fontId="48" fillId="0" borderId="11" xfId="57527" applyNumberFormat="1" applyFont="1" applyFill="1" applyBorder="1" applyProtection="1"/>
    <xf numFmtId="182" fontId="48" fillId="0" borderId="0" xfId="57527" applyNumberFormat="1" applyFont="1" applyFill="1" applyBorder="1" applyProtection="1"/>
    <xf numFmtId="37" fontId="48" fillId="0" borderId="0" xfId="57524" applyFont="1" applyFill="1"/>
    <xf numFmtId="182" fontId="48" fillId="0" borderId="11" xfId="57527" applyNumberFormat="1" applyFont="1" applyBorder="1" applyProtection="1"/>
    <xf numFmtId="182" fontId="48" fillId="0" borderId="0" xfId="57527" applyNumberFormat="1" applyFont="1" applyBorder="1" applyProtection="1"/>
    <xf numFmtId="182" fontId="48" fillId="0" borderId="0" xfId="57527" applyNumberFormat="1" applyFont="1" applyProtection="1"/>
    <xf numFmtId="37" fontId="37" fillId="0" borderId="0" xfId="57524" quotePrefix="1" applyFont="1" applyAlignment="1">
      <alignment horizontal="center"/>
    </xf>
    <xf numFmtId="37" fontId="48" fillId="0" borderId="0" xfId="57524" quotePrefix="1" applyFont="1" applyFill="1" applyAlignment="1">
      <alignment horizontal="left"/>
    </xf>
    <xf numFmtId="9" fontId="48" fillId="0" borderId="0" xfId="57526" applyFont="1" applyFill="1" applyBorder="1" applyProtection="1"/>
    <xf numFmtId="9" fontId="48" fillId="0" borderId="0" xfId="57527" applyNumberFormat="1" applyFont="1" applyFill="1" applyBorder="1" applyProtection="1"/>
    <xf numFmtId="9" fontId="48" fillId="0" borderId="0" xfId="57526" applyFont="1" applyBorder="1" applyProtection="1"/>
    <xf numFmtId="9" fontId="48" fillId="0" borderId="0" xfId="57526" applyNumberFormat="1" applyFont="1" applyFill="1" applyBorder="1" applyProtection="1"/>
    <xf numFmtId="37" fontId="48" fillId="0" borderId="0" xfId="57524" quotePrefix="1" applyFont="1" applyFill="1" applyBorder="1" applyAlignment="1">
      <alignment horizontal="left"/>
    </xf>
    <xf numFmtId="10" fontId="48" fillId="0" borderId="0" xfId="57526" applyNumberFormat="1" applyFont="1" applyFill="1" applyBorder="1" applyProtection="1"/>
    <xf numFmtId="37" fontId="37" fillId="0" borderId="0" xfId="57524" quotePrefix="1" applyFont="1" applyFill="1" applyAlignment="1">
      <alignment horizontal="center"/>
    </xf>
    <xf numFmtId="37" fontId="48" fillId="0" borderId="0" xfId="57524" quotePrefix="1" applyFont="1" applyBorder="1" applyAlignment="1">
      <alignment horizontal="left"/>
    </xf>
    <xf numFmtId="181" fontId="48" fillId="0" borderId="11" xfId="57524" applyNumberFormat="1" applyFont="1" applyBorder="1"/>
    <xf numFmtId="181" fontId="48" fillId="0" borderId="0" xfId="57524" applyNumberFormat="1" applyFont="1" applyBorder="1"/>
    <xf numFmtId="180" fontId="48" fillId="0" borderId="0" xfId="57524" applyNumberFormat="1" applyFont="1" applyProtection="1"/>
    <xf numFmtId="183" fontId="48" fillId="0" borderId="12" xfId="57524" applyNumberFormat="1" applyFont="1" applyBorder="1" applyProtection="1"/>
    <xf numFmtId="183" fontId="48" fillId="0" borderId="0" xfId="57524" applyNumberFormat="1" applyFont="1" applyBorder="1" applyProtection="1"/>
    <xf numFmtId="181" fontId="48" fillId="0" borderId="12" xfId="57524" applyNumberFormat="1" applyFont="1" applyBorder="1"/>
    <xf numFmtId="184" fontId="48" fillId="0" borderId="0" xfId="57526" applyNumberFormat="1" applyFont="1" applyBorder="1"/>
    <xf numFmtId="184" fontId="48" fillId="0" borderId="11" xfId="57526" applyNumberFormat="1" applyFont="1" applyBorder="1"/>
    <xf numFmtId="184" fontId="48" fillId="0" borderId="13" xfId="57526" applyNumberFormat="1" applyFont="1" applyBorder="1"/>
    <xf numFmtId="37" fontId="86" fillId="0" borderId="0" xfId="57524" applyFont="1"/>
    <xf numFmtId="182" fontId="48" fillId="0" borderId="0" xfId="57527" applyNumberFormat="1" applyFont="1" applyFill="1" applyProtection="1"/>
    <xf numFmtId="184" fontId="48" fillId="0" borderId="11" xfId="57526" applyNumberFormat="1" applyFont="1" applyFill="1" applyBorder="1" applyProtection="1"/>
    <xf numFmtId="184" fontId="48" fillId="0" borderId="0" xfId="57526" applyNumberFormat="1" applyFont="1" applyBorder="1" applyProtection="1"/>
    <xf numFmtId="182" fontId="48" fillId="0" borderId="12" xfId="57527" applyNumberFormat="1" applyFont="1" applyFill="1" applyBorder="1" applyProtection="1"/>
    <xf numFmtId="0" fontId="87" fillId="0" borderId="0" xfId="57525" applyFont="1"/>
    <xf numFmtId="37" fontId="48" fillId="0" borderId="0" xfId="64" quotePrefix="1" applyFont="1" applyBorder="1"/>
    <xf numFmtId="175" fontId="77" fillId="0" borderId="0" xfId="24362" applyNumberFormat="1" applyFont="1" applyFill="1" applyAlignment="1">
      <alignment horizontal="center"/>
    </xf>
    <xf numFmtId="37" fontId="47" fillId="0" borderId="0" xfId="57524" applyFont="1" applyAlignment="1"/>
    <xf numFmtId="179" fontId="47" fillId="0" borderId="0" xfId="57524" applyNumberFormat="1" applyFont="1" applyAlignment="1">
      <alignment horizontal="left"/>
    </xf>
  </cellXfs>
  <cellStyles count="57529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7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8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5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Composite Tax Rates" xfId="57524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6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339966"/>
      <color rgb="FFFFFF99"/>
      <color rgb="FFCCFFCC"/>
      <color rgb="FF0000FF"/>
      <color rgb="FFFF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T265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9" style="3" customWidth="1"/>
    <col min="4" max="4" width="4" style="3" bestFit="1" customWidth="1"/>
    <col min="5" max="5" width="1.7109375" style="3" customWidth="1"/>
    <col min="6" max="6" width="16" style="3" bestFit="1" customWidth="1"/>
    <col min="7" max="7" width="2" style="3" customWidth="1"/>
    <col min="8" max="8" width="25.5703125" style="3" bestFit="1" customWidth="1"/>
    <col min="9" max="9" width="2" style="3" customWidth="1"/>
    <col min="10" max="10" width="19" style="3" customWidth="1"/>
    <col min="11" max="11" width="2" style="3" customWidth="1"/>
    <col min="12" max="12" width="19" style="3" customWidth="1"/>
    <col min="13" max="13" width="2.28515625" style="3" customWidth="1"/>
    <col min="14" max="14" width="19" style="3" customWidth="1"/>
    <col min="15" max="15" width="2.28515625" style="3" customWidth="1"/>
    <col min="16" max="16" width="19" style="3" customWidth="1"/>
    <col min="17" max="17" width="1.85546875" style="3" customWidth="1"/>
    <col min="18" max="18" width="19" style="3" customWidth="1"/>
    <col min="19" max="19" width="1.85546875" style="3" customWidth="1"/>
    <col min="20" max="16384" width="17.85546875" style="3"/>
  </cols>
  <sheetData>
    <row r="1" spans="1:19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52" t="s">
        <v>44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x14ac:dyDescent="0.25">
      <c r="A5" s="53" t="s">
        <v>45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x14ac:dyDescent="0.25">
      <c r="A6" s="6"/>
      <c r="B6" s="4"/>
      <c r="C6" s="4"/>
      <c r="D6" s="45"/>
      <c r="E6" s="4"/>
      <c r="F6" s="4"/>
      <c r="G6" s="4"/>
      <c r="H6" s="4"/>
      <c r="I6" s="4"/>
      <c r="J6" s="51"/>
      <c r="K6" s="51"/>
      <c r="L6" s="4"/>
      <c r="M6" s="4"/>
      <c r="N6" s="4"/>
      <c r="O6" s="4"/>
      <c r="P6" s="4"/>
      <c r="Q6" s="4"/>
      <c r="R6" s="50"/>
      <c r="S6" s="4"/>
    </row>
    <row r="7" spans="1:19" ht="18" x14ac:dyDescent="0.4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5">
      <c r="A8" s="1"/>
      <c r="B8" s="1"/>
      <c r="C8" s="2"/>
      <c r="D8" s="2"/>
      <c r="E8" s="2"/>
      <c r="H8" s="2"/>
      <c r="I8" s="2"/>
      <c r="J8" s="2"/>
      <c r="K8" s="2"/>
      <c r="L8" s="8" t="s">
        <v>3</v>
      </c>
      <c r="O8" s="2"/>
      <c r="P8" s="2"/>
      <c r="Q8" s="2"/>
      <c r="R8" s="2"/>
    </row>
    <row r="9" spans="1:19" x14ac:dyDescent="0.25">
      <c r="A9" s="1"/>
      <c r="B9" s="1"/>
      <c r="C9" s="8"/>
      <c r="D9" s="8"/>
      <c r="E9" s="8"/>
      <c r="H9" s="8"/>
      <c r="I9" s="8"/>
      <c r="J9" s="8"/>
      <c r="K9" s="8"/>
      <c r="L9" s="8" t="s">
        <v>4</v>
      </c>
      <c r="M9" s="8"/>
      <c r="N9" s="8" t="s">
        <v>6</v>
      </c>
      <c r="Q9" s="8"/>
      <c r="R9" s="9" t="s">
        <v>7</v>
      </c>
    </row>
    <row r="10" spans="1:19" x14ac:dyDescent="0.25">
      <c r="A10" s="1"/>
      <c r="B10" s="1"/>
      <c r="C10" s="8"/>
      <c r="D10" s="8"/>
      <c r="E10" s="8"/>
      <c r="F10" s="8"/>
      <c r="H10" s="8"/>
      <c r="I10" s="8"/>
      <c r="J10" s="8" t="s">
        <v>8</v>
      </c>
      <c r="K10" s="8"/>
      <c r="L10" s="8" t="s">
        <v>9</v>
      </c>
      <c r="M10" s="8"/>
      <c r="N10" s="8" t="s">
        <v>10</v>
      </c>
      <c r="O10" s="9"/>
      <c r="P10" s="8" t="s">
        <v>2</v>
      </c>
      <c r="Q10" s="8"/>
      <c r="R10" s="8" t="s">
        <v>2</v>
      </c>
    </row>
    <row r="11" spans="1:19" x14ac:dyDescent="0.25">
      <c r="A11" s="1"/>
      <c r="B11" s="2"/>
      <c r="C11" s="8" t="s">
        <v>34</v>
      </c>
      <c r="D11" s="8"/>
      <c r="E11" s="8"/>
      <c r="F11" s="9" t="s">
        <v>11</v>
      </c>
      <c r="H11" s="8"/>
      <c r="I11" s="8"/>
      <c r="J11" s="8" t="s">
        <v>12</v>
      </c>
      <c r="K11" s="8"/>
      <c r="L11" s="8" t="s">
        <v>13</v>
      </c>
      <c r="M11" s="8"/>
      <c r="N11" s="8" t="s">
        <v>13</v>
      </c>
      <c r="O11" s="9"/>
      <c r="P11" s="8" t="s">
        <v>1</v>
      </c>
      <c r="Q11" s="8"/>
      <c r="R11" s="9" t="s">
        <v>13</v>
      </c>
    </row>
    <row r="12" spans="1:19" x14ac:dyDescent="0.25">
      <c r="A12" s="2"/>
      <c r="B12" s="2"/>
      <c r="C12" s="10" t="s">
        <v>46</v>
      </c>
      <c r="D12" s="8"/>
      <c r="E12" s="8"/>
      <c r="F12" s="9" t="s">
        <v>14</v>
      </c>
      <c r="H12" s="8" t="s">
        <v>36</v>
      </c>
      <c r="I12" s="8"/>
      <c r="J12" s="46" t="s">
        <v>15</v>
      </c>
      <c r="K12" s="8"/>
      <c r="L12" s="46" t="s">
        <v>37</v>
      </c>
      <c r="M12" s="8"/>
      <c r="N12" s="11" t="s">
        <v>38</v>
      </c>
      <c r="O12" s="9"/>
      <c r="P12" s="8" t="s">
        <v>16</v>
      </c>
      <c r="Q12" s="8"/>
      <c r="R12" s="46" t="s">
        <v>39</v>
      </c>
    </row>
    <row r="13" spans="1:19" x14ac:dyDescent="0.25">
      <c r="A13" s="2"/>
      <c r="B13" s="2"/>
      <c r="C13" s="12">
        <v>-1</v>
      </c>
      <c r="D13" s="8"/>
      <c r="E13" s="9"/>
      <c r="F13" s="12">
        <v>-2</v>
      </c>
      <c r="H13" s="12">
        <v>-3</v>
      </c>
      <c r="I13" s="8"/>
      <c r="J13" s="47">
        <v>-4</v>
      </c>
      <c r="K13" s="8"/>
      <c r="L13" s="47">
        <v>-5</v>
      </c>
      <c r="M13" s="8"/>
      <c r="N13" s="12">
        <v>-6</v>
      </c>
      <c r="O13" s="8"/>
      <c r="P13" s="12">
        <v>-7</v>
      </c>
      <c r="Q13" s="8"/>
      <c r="R13" s="12">
        <v>-8</v>
      </c>
    </row>
    <row r="14" spans="1:19" ht="30" customHeight="1" x14ac:dyDescent="0.25">
      <c r="A14" s="14" t="s">
        <v>17</v>
      </c>
      <c r="B14" s="2" t="s">
        <v>18</v>
      </c>
      <c r="C14" s="15">
        <f>'Tab 2 - ECC Aug15'!F59</f>
        <v>213987852.02000001</v>
      </c>
      <c r="D14" s="49"/>
      <c r="E14" s="2"/>
      <c r="F14" s="29">
        <f>ROUND(+C14/$C$17,4)</f>
        <v>4.3099999999999999E-2</v>
      </c>
      <c r="H14" s="36">
        <v>0</v>
      </c>
      <c r="I14" s="2"/>
      <c r="J14" s="36">
        <f>ROUND(+F14*$J$17,0)</f>
        <v>-52639</v>
      </c>
      <c r="K14" s="2"/>
      <c r="L14" s="36">
        <f>SUM(H14:K14)</f>
        <v>-52639</v>
      </c>
      <c r="M14" s="2"/>
      <c r="N14" s="39">
        <f>+C14+L14</f>
        <v>213935213.02000001</v>
      </c>
      <c r="P14" s="34">
        <v>0.88819999999999999</v>
      </c>
      <c r="Q14" s="2"/>
      <c r="R14" s="39">
        <f>ROUND(+N14*P14,0)</f>
        <v>190017256</v>
      </c>
    </row>
    <row r="15" spans="1:19" ht="30" customHeight="1" x14ac:dyDescent="0.25">
      <c r="A15" s="14" t="s">
        <v>19</v>
      </c>
      <c r="B15" s="2" t="s">
        <v>20</v>
      </c>
      <c r="C15" s="2">
        <f>'Tab 2 - ECC Aug15'!F43</f>
        <v>2091232418.45</v>
      </c>
      <c r="D15" s="49"/>
      <c r="E15" s="2"/>
      <c r="F15" s="29">
        <f>ROUND(+C15/$C$17,4)</f>
        <v>0.42109999999999997</v>
      </c>
      <c r="H15" s="38">
        <v>0</v>
      </c>
      <c r="I15" s="2"/>
      <c r="J15" s="37">
        <f>ROUND(+F15*$J$17,0)</f>
        <v>-514295</v>
      </c>
      <c r="K15" s="2"/>
      <c r="L15" s="37">
        <f>SUM(H15:K15)</f>
        <v>-514295</v>
      </c>
      <c r="M15" s="2"/>
      <c r="N15" s="40">
        <f>+C15+L15</f>
        <v>2090718123.45</v>
      </c>
      <c r="P15" s="18">
        <f>+P14</f>
        <v>0.88819999999999999</v>
      </c>
      <c r="Q15" s="2"/>
      <c r="R15" s="40">
        <f>ROUND(+N15*P15,0)</f>
        <v>1856975837</v>
      </c>
    </row>
    <row r="16" spans="1:19" ht="30" customHeight="1" x14ac:dyDescent="0.25">
      <c r="A16" s="14" t="s">
        <v>21</v>
      </c>
      <c r="B16" s="2" t="s">
        <v>22</v>
      </c>
      <c r="C16" s="2">
        <v>2661087079</v>
      </c>
      <c r="D16" s="2"/>
      <c r="E16" s="2"/>
      <c r="F16" s="16">
        <f>ROUND(1-F14-F15,4)</f>
        <v>0.53580000000000005</v>
      </c>
      <c r="H16" s="38">
        <f>H17</f>
        <v>-504066</v>
      </c>
      <c r="I16" s="2"/>
      <c r="J16" s="38">
        <f>+J17-J14-J15</f>
        <v>-654379</v>
      </c>
      <c r="K16" s="2"/>
      <c r="L16" s="38">
        <f>SUM(H16:K16)</f>
        <v>-1158445</v>
      </c>
      <c r="M16" s="2"/>
      <c r="N16" s="40">
        <f>+C16+L16</f>
        <v>2659928634</v>
      </c>
      <c r="P16" s="18">
        <f>+P14</f>
        <v>0.88819999999999999</v>
      </c>
      <c r="Q16" s="2"/>
      <c r="R16" s="40">
        <f>ROUND(+N16*P16,0)</f>
        <v>2362548613</v>
      </c>
    </row>
    <row r="17" spans="1:20" ht="30" customHeight="1" thickBot="1" x14ac:dyDescent="0.3">
      <c r="A17" s="14" t="s">
        <v>23</v>
      </c>
      <c r="B17" s="2" t="s">
        <v>24</v>
      </c>
      <c r="C17" s="20">
        <f>SUM(C14:C16)</f>
        <v>4966307349.4700003</v>
      </c>
      <c r="D17" s="2"/>
      <c r="E17" s="2"/>
      <c r="F17" s="21">
        <f>SUM(F14:F16)</f>
        <v>1</v>
      </c>
      <c r="H17" s="35">
        <v>-504066</v>
      </c>
      <c r="I17" s="2"/>
      <c r="J17" s="35">
        <v>-1221313</v>
      </c>
      <c r="K17" s="2"/>
      <c r="L17" s="35">
        <f>SUM(L14:L16)</f>
        <v>-1725379</v>
      </c>
      <c r="M17" s="2"/>
      <c r="N17" s="35">
        <f>SUM(N14:N16)</f>
        <v>4964581970.4700003</v>
      </c>
      <c r="Q17" s="2"/>
      <c r="R17" s="35">
        <f>SUM(R14:R16)</f>
        <v>4409541706</v>
      </c>
    </row>
    <row r="18" spans="1:20" ht="16.5" thickTop="1" x14ac:dyDescent="0.25">
      <c r="A18" s="2"/>
      <c r="B18" s="2"/>
      <c r="C18" s="2"/>
      <c r="D18" s="2"/>
      <c r="E18" s="2"/>
      <c r="F18" s="2"/>
      <c r="H18" s="2"/>
      <c r="I18" s="2"/>
      <c r="J18" s="2"/>
      <c r="K18" s="2"/>
      <c r="L18" s="2"/>
      <c r="M18" s="2"/>
      <c r="N18" s="2"/>
      <c r="O18" s="2"/>
      <c r="Q18" s="2"/>
      <c r="S18" s="2"/>
    </row>
    <row r="19" spans="1:20" x14ac:dyDescent="0.25">
      <c r="A19" s="2"/>
      <c r="B19" s="2"/>
      <c r="C19" s="15"/>
      <c r="D19" s="2"/>
      <c r="E19" s="2"/>
      <c r="F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20" ht="18" x14ac:dyDescent="0.4">
      <c r="A20" s="2"/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0" ht="18" x14ac:dyDescent="0.4">
      <c r="A21" s="2"/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0" ht="18" x14ac:dyDescent="0.4">
      <c r="A22" s="2"/>
      <c r="B22" s="2"/>
      <c r="C22" s="7"/>
      <c r="D22" s="7"/>
      <c r="E22" s="7"/>
      <c r="F22" s="7"/>
      <c r="G22" s="7"/>
      <c r="H22" s="22"/>
      <c r="I22" s="7"/>
      <c r="J22" s="22"/>
      <c r="K22" s="7"/>
      <c r="L22" s="22" t="s">
        <v>25</v>
      </c>
      <c r="M22" s="7"/>
      <c r="N22" s="7"/>
      <c r="O22" s="7"/>
      <c r="R22" s="2"/>
      <c r="S22" s="2"/>
      <c r="T22" s="9"/>
    </row>
    <row r="23" spans="1:20" ht="18" x14ac:dyDescent="0.4">
      <c r="A23" s="2"/>
      <c r="B23" s="2"/>
      <c r="C23" s="7"/>
      <c r="D23" s="7"/>
      <c r="E23" s="7"/>
      <c r="F23" s="7"/>
      <c r="G23" s="7"/>
      <c r="H23" s="22"/>
      <c r="I23" s="7"/>
      <c r="J23" s="22"/>
      <c r="K23" s="7"/>
      <c r="L23" s="9" t="s">
        <v>7</v>
      </c>
      <c r="M23" s="7"/>
      <c r="P23" s="8"/>
      <c r="Q23" s="8"/>
      <c r="R23" s="8" t="s">
        <v>26</v>
      </c>
      <c r="T23" s="9"/>
    </row>
    <row r="24" spans="1:20" x14ac:dyDescent="0.25">
      <c r="A24" s="2"/>
      <c r="B24" s="2"/>
      <c r="C24" s="9" t="s">
        <v>7</v>
      </c>
      <c r="D24" s="2"/>
      <c r="E24" s="2"/>
      <c r="F24" s="2"/>
      <c r="H24" s="22" t="s">
        <v>0</v>
      </c>
      <c r="J24" s="48" t="s">
        <v>35</v>
      </c>
      <c r="L24" s="8" t="s">
        <v>2</v>
      </c>
      <c r="M24" s="2"/>
      <c r="N24" s="9" t="s">
        <v>25</v>
      </c>
      <c r="P24" s="8" t="s">
        <v>28</v>
      </c>
      <c r="Q24" s="8"/>
      <c r="R24" s="8" t="s">
        <v>29</v>
      </c>
      <c r="T24" s="9"/>
    </row>
    <row r="25" spans="1:20" ht="18" x14ac:dyDescent="0.4">
      <c r="C25" s="8" t="s">
        <v>2</v>
      </c>
      <c r="D25" s="23"/>
      <c r="E25" s="23"/>
      <c r="F25" s="9" t="s">
        <v>11</v>
      </c>
      <c r="H25" s="8" t="s">
        <v>27</v>
      </c>
      <c r="J25" s="48" t="s">
        <v>1</v>
      </c>
      <c r="L25" s="9" t="s">
        <v>13</v>
      </c>
      <c r="M25" s="23"/>
      <c r="N25" s="9" t="s">
        <v>11</v>
      </c>
      <c r="P25" s="8" t="s">
        <v>26</v>
      </c>
      <c r="Q25" s="8"/>
      <c r="R25" s="8" t="s">
        <v>30</v>
      </c>
      <c r="T25" s="24"/>
    </row>
    <row r="26" spans="1:20" x14ac:dyDescent="0.25">
      <c r="A26" s="13"/>
      <c r="B26" s="25"/>
      <c r="C26" s="9" t="s">
        <v>13</v>
      </c>
      <c r="F26" s="9" t="s">
        <v>14</v>
      </c>
      <c r="H26" s="46" t="s">
        <v>40</v>
      </c>
      <c r="J26" s="46" t="s">
        <v>41</v>
      </c>
      <c r="L26" s="46" t="s">
        <v>42</v>
      </c>
      <c r="N26" s="9" t="s">
        <v>14</v>
      </c>
      <c r="P26" s="8" t="s">
        <v>31</v>
      </c>
      <c r="Q26" s="8"/>
      <c r="R26" s="11" t="s">
        <v>43</v>
      </c>
      <c r="T26" s="24"/>
    </row>
    <row r="27" spans="1:20" x14ac:dyDescent="0.25">
      <c r="A27" s="25"/>
      <c r="B27" s="25"/>
      <c r="C27" s="12">
        <v>-8</v>
      </c>
      <c r="D27" s="9"/>
      <c r="E27" s="9"/>
      <c r="F27" s="12">
        <v>-9</v>
      </c>
      <c r="H27" s="12">
        <v>-10</v>
      </c>
      <c r="J27" s="47">
        <v>-11</v>
      </c>
      <c r="L27" s="12">
        <v>-12</v>
      </c>
      <c r="M27" s="9"/>
      <c r="N27" s="12">
        <v>-13</v>
      </c>
      <c r="P27" s="12">
        <v>-14</v>
      </c>
      <c r="Q27" s="8"/>
      <c r="R27" s="12">
        <v>-15</v>
      </c>
      <c r="T27" s="9"/>
    </row>
    <row r="28" spans="1:20" ht="30" customHeight="1" x14ac:dyDescent="0.25">
      <c r="A28" s="14" t="s">
        <v>17</v>
      </c>
      <c r="B28" s="2" t="s">
        <v>18</v>
      </c>
      <c r="C28" s="36">
        <f>+R14</f>
        <v>190017256</v>
      </c>
      <c r="D28" s="37"/>
      <c r="E28" s="2"/>
      <c r="F28" s="29">
        <f>ROUND(+C28/$C$31,4)</f>
        <v>4.3099999999999999E-2</v>
      </c>
      <c r="H28" s="36">
        <f>ROUND(+F28*$H$31,0)</f>
        <v>-41103179</v>
      </c>
      <c r="J28" s="36">
        <f>ROUND(+F28*$J$31,0)</f>
        <v>-183841</v>
      </c>
      <c r="L28" s="42">
        <f>+C28+H28+J28</f>
        <v>148730236</v>
      </c>
      <c r="M28" s="9"/>
      <c r="N28" s="28">
        <f>ROUND(+L28/$L$31,4)</f>
        <v>4.3099999999999999E-2</v>
      </c>
      <c r="O28" s="27"/>
      <c r="P28" s="17">
        <f>ROUND('Tab 2 - ECC Aug15'!S59,4)</f>
        <v>4.1000000000000003E-3</v>
      </c>
      <c r="Q28" s="19"/>
      <c r="R28" s="17">
        <f>ROUND(+$N$28*$P$28,4)</f>
        <v>2.0000000000000001E-4</v>
      </c>
      <c r="T28" s="26"/>
    </row>
    <row r="29" spans="1:20" ht="30" customHeight="1" x14ac:dyDescent="0.25">
      <c r="A29" s="14" t="s">
        <v>19</v>
      </c>
      <c r="B29" s="2" t="s">
        <v>20</v>
      </c>
      <c r="C29" s="37">
        <f>+R15</f>
        <v>1856975837</v>
      </c>
      <c r="D29" s="37"/>
      <c r="E29" s="2"/>
      <c r="F29" s="29">
        <f>ROUND(+C29/$C$31,4)</f>
        <v>0.42109999999999997</v>
      </c>
      <c r="H29" s="37">
        <f>ROUND(+F29*$H$31,0)</f>
        <v>-401590457</v>
      </c>
      <c r="J29" s="37">
        <f>ROUND(+F29*$J$31,0)</f>
        <v>-1796178</v>
      </c>
      <c r="L29" s="43">
        <f>+C29+H29+J29</f>
        <v>1453589202</v>
      </c>
      <c r="M29" s="9"/>
      <c r="N29" s="28">
        <f>ROUND(+L29/$L$31,4)</f>
        <v>0.42109999999999997</v>
      </c>
      <c r="O29" s="27"/>
      <c r="P29" s="17">
        <f>ROUND('Tab 2 - ECC Aug15'!S43,4)</f>
        <v>3.6799999999999999E-2</v>
      </c>
      <c r="Q29" s="19"/>
      <c r="R29" s="17">
        <f>ROUND(+$N$29*$P$29,4)</f>
        <v>1.55E-2</v>
      </c>
      <c r="T29" s="26"/>
    </row>
    <row r="30" spans="1:20" ht="30" customHeight="1" x14ac:dyDescent="0.25">
      <c r="A30" s="14" t="s">
        <v>21</v>
      </c>
      <c r="B30" s="2" t="s">
        <v>22</v>
      </c>
      <c r="C30" s="37">
        <f>+R16</f>
        <v>2362548613</v>
      </c>
      <c r="D30" s="37"/>
      <c r="E30" s="2"/>
      <c r="F30" s="29">
        <f>ROUND(1-F28-F29,4)</f>
        <v>0.53580000000000005</v>
      </c>
      <c r="H30" s="37">
        <f>+H31-H28-H29</f>
        <v>-510976412</v>
      </c>
      <c r="J30" s="37">
        <f>+J31-J28-J29</f>
        <v>-2285423</v>
      </c>
      <c r="L30" s="43">
        <f>+C30+H30+J30</f>
        <v>1849286778</v>
      </c>
      <c r="N30" s="29">
        <f>ROUND(1-N28-N29,4)</f>
        <v>0.53580000000000005</v>
      </c>
      <c r="O30" s="27"/>
      <c r="P30" s="17">
        <v>0.1</v>
      </c>
      <c r="Q30" s="19"/>
      <c r="R30" s="17">
        <f>ROUND(+$N$30*$P$30,4)</f>
        <v>5.3600000000000002E-2</v>
      </c>
      <c r="T30" s="26"/>
    </row>
    <row r="31" spans="1:20" ht="30" customHeight="1" thickBot="1" x14ac:dyDescent="0.3">
      <c r="A31" s="14" t="s">
        <v>23</v>
      </c>
      <c r="B31" s="2" t="s">
        <v>24</v>
      </c>
      <c r="C31" s="35">
        <f>SUM(C28:C30)</f>
        <v>4409541706</v>
      </c>
      <c r="D31" s="37"/>
      <c r="E31" s="2"/>
      <c r="F31" s="41">
        <f>SUM(F28:F30)</f>
        <v>1</v>
      </c>
      <c r="H31" s="35">
        <v>-953670048</v>
      </c>
      <c r="J31" s="35">
        <v>-4265442</v>
      </c>
      <c r="L31" s="35">
        <f>SUM(L28:L30)</f>
        <v>3451606216</v>
      </c>
      <c r="N31" s="41">
        <f>SUM(N28:N30)</f>
        <v>1</v>
      </c>
      <c r="P31" s="26"/>
      <c r="Q31" s="2"/>
      <c r="R31" s="30">
        <f>ROUND(SUM(R28:R30),4)</f>
        <v>6.93E-2</v>
      </c>
      <c r="T31" s="26"/>
    </row>
    <row r="32" spans="1:20" ht="35.1" customHeight="1" thickTop="1" thickBot="1" x14ac:dyDescent="0.3">
      <c r="A32" s="14" t="s">
        <v>32</v>
      </c>
      <c r="B32" s="2" t="s">
        <v>33</v>
      </c>
      <c r="R32" s="44">
        <f>ROUND(R31+(R31-R29-R28)*(38.666%/(1-38.666%)),4)</f>
        <v>0.1031</v>
      </c>
    </row>
    <row r="33" spans="1:16" ht="16.5" thickTop="1" x14ac:dyDescent="0.25"/>
    <row r="35" spans="1:16" x14ac:dyDescent="0.25">
      <c r="A35" s="213"/>
      <c r="B35" s="54"/>
    </row>
    <row r="36" spans="1:16" x14ac:dyDescent="0.25">
      <c r="A36" s="213"/>
    </row>
    <row r="38" spans="1:16" x14ac:dyDescent="0.25">
      <c r="A38" s="213"/>
      <c r="L38" s="32"/>
      <c r="N38" s="31"/>
      <c r="P38" s="33"/>
    </row>
    <row r="39" spans="1:16" x14ac:dyDescent="0.25">
      <c r="A39" s="213"/>
      <c r="L39" s="32"/>
      <c r="N39" s="31"/>
    </row>
    <row r="41" spans="1:16" x14ac:dyDescent="0.25">
      <c r="A41" s="213"/>
    </row>
    <row r="42" spans="1:16" x14ac:dyDescent="0.25">
      <c r="A42" s="213"/>
    </row>
    <row r="44" spans="1:16" x14ac:dyDescent="0.25">
      <c r="A44" s="213"/>
    </row>
    <row r="45" spans="1:16" x14ac:dyDescent="0.25">
      <c r="A45" s="213"/>
    </row>
    <row r="47" spans="1:16" x14ac:dyDescent="0.25">
      <c r="A47" s="213"/>
    </row>
    <row r="48" spans="1:16" x14ac:dyDescent="0.25">
      <c r="A48" s="213"/>
    </row>
    <row r="50" spans="1:1" x14ac:dyDescent="0.25">
      <c r="A50" s="213"/>
    </row>
    <row r="51" spans="1:1" x14ac:dyDescent="0.25">
      <c r="A51" s="213"/>
    </row>
    <row r="53" spans="1:1" x14ac:dyDescent="0.25">
      <c r="A53" s="213"/>
    </row>
    <row r="54" spans="1:1" x14ac:dyDescent="0.25">
      <c r="A54" s="213"/>
    </row>
    <row r="56" spans="1:1" x14ac:dyDescent="0.25">
      <c r="A56" s="213"/>
    </row>
    <row r="57" spans="1:1" x14ac:dyDescent="0.25">
      <c r="A57" s="213"/>
    </row>
    <row r="59" spans="1:1" x14ac:dyDescent="0.25">
      <c r="A59" s="213"/>
    </row>
    <row r="60" spans="1:1" x14ac:dyDescent="0.25">
      <c r="A60" s="213"/>
    </row>
    <row r="62" spans="1:1" x14ac:dyDescent="0.25">
      <c r="A62" s="213"/>
    </row>
    <row r="63" spans="1:1" x14ac:dyDescent="0.25">
      <c r="A63" s="213"/>
    </row>
    <row r="65" spans="1:1" x14ac:dyDescent="0.25">
      <c r="A65" s="213"/>
    </row>
    <row r="66" spans="1:1" x14ac:dyDescent="0.25">
      <c r="A66" s="213"/>
    </row>
    <row r="68" spans="1:1" x14ac:dyDescent="0.25">
      <c r="A68" s="213"/>
    </row>
    <row r="69" spans="1:1" x14ac:dyDescent="0.25">
      <c r="A69" s="213"/>
    </row>
    <row r="71" spans="1:1" x14ac:dyDescent="0.25">
      <c r="A71" s="213"/>
    </row>
    <row r="72" spans="1:1" x14ac:dyDescent="0.25">
      <c r="A72" s="213"/>
    </row>
    <row r="74" spans="1:1" x14ac:dyDescent="0.25">
      <c r="A74" s="213"/>
    </row>
    <row r="75" spans="1:1" x14ac:dyDescent="0.25">
      <c r="A75" s="213"/>
    </row>
    <row r="77" spans="1:1" x14ac:dyDescent="0.25">
      <c r="A77" s="213"/>
    </row>
    <row r="78" spans="1:1" x14ac:dyDescent="0.25">
      <c r="A78" s="213"/>
    </row>
    <row r="80" spans="1:1" x14ac:dyDescent="0.25">
      <c r="A80" s="213"/>
    </row>
    <row r="81" spans="1:1" x14ac:dyDescent="0.25">
      <c r="A81" s="213"/>
    </row>
    <row r="83" spans="1:1" x14ac:dyDescent="0.25">
      <c r="A83" s="213"/>
    </row>
    <row r="84" spans="1:1" x14ac:dyDescent="0.25">
      <c r="A84" s="213"/>
    </row>
    <row r="86" spans="1:1" x14ac:dyDescent="0.25">
      <c r="A86" s="213"/>
    </row>
    <row r="87" spans="1:1" x14ac:dyDescent="0.25">
      <c r="A87" s="213"/>
    </row>
    <row r="89" spans="1:1" x14ac:dyDescent="0.25">
      <c r="A89" s="213"/>
    </row>
    <row r="90" spans="1:1" x14ac:dyDescent="0.25">
      <c r="A90" s="213"/>
    </row>
    <row r="92" spans="1:1" x14ac:dyDescent="0.25">
      <c r="A92" s="213"/>
    </row>
    <row r="93" spans="1:1" x14ac:dyDescent="0.25">
      <c r="A93" s="213"/>
    </row>
    <row r="95" spans="1:1" x14ac:dyDescent="0.25">
      <c r="A95" s="213"/>
    </row>
    <row r="96" spans="1:1" x14ac:dyDescent="0.25">
      <c r="A96" s="213"/>
    </row>
    <row r="98" spans="1:1" x14ac:dyDescent="0.25">
      <c r="A98" s="213"/>
    </row>
    <row r="99" spans="1:1" x14ac:dyDescent="0.25">
      <c r="A99" s="213"/>
    </row>
    <row r="101" spans="1:1" x14ac:dyDescent="0.25">
      <c r="A101" s="213"/>
    </row>
    <row r="102" spans="1:1" x14ac:dyDescent="0.25">
      <c r="A102" s="213"/>
    </row>
    <row r="104" spans="1:1" x14ac:dyDescent="0.25">
      <c r="A104" s="213"/>
    </row>
    <row r="105" spans="1:1" x14ac:dyDescent="0.25">
      <c r="A105" s="213"/>
    </row>
    <row r="107" spans="1:1" x14ac:dyDescent="0.25">
      <c r="A107" s="213"/>
    </row>
    <row r="108" spans="1:1" x14ac:dyDescent="0.25">
      <c r="A108" s="213"/>
    </row>
    <row r="110" spans="1:1" x14ac:dyDescent="0.25">
      <c r="A110" s="213"/>
    </row>
    <row r="111" spans="1:1" x14ac:dyDescent="0.25">
      <c r="A111" s="213"/>
    </row>
    <row r="113" spans="1:1" x14ac:dyDescent="0.25">
      <c r="A113" s="213"/>
    </row>
    <row r="114" spans="1:1" x14ac:dyDescent="0.25">
      <c r="A114" s="213"/>
    </row>
    <row r="116" spans="1:1" x14ac:dyDescent="0.25">
      <c r="A116" s="213"/>
    </row>
    <row r="117" spans="1:1" x14ac:dyDescent="0.25">
      <c r="A117" s="213"/>
    </row>
    <row r="119" spans="1:1" x14ac:dyDescent="0.25">
      <c r="A119" s="213"/>
    </row>
    <row r="120" spans="1:1" x14ac:dyDescent="0.25">
      <c r="A120" s="213"/>
    </row>
    <row r="122" spans="1:1" x14ac:dyDescent="0.25">
      <c r="A122" s="213"/>
    </row>
    <row r="123" spans="1:1" x14ac:dyDescent="0.25">
      <c r="A123" s="213"/>
    </row>
    <row r="125" spans="1:1" x14ac:dyDescent="0.25">
      <c r="A125" s="213"/>
    </row>
    <row r="126" spans="1:1" x14ac:dyDescent="0.25">
      <c r="A126" s="213"/>
    </row>
    <row r="128" spans="1:1" x14ac:dyDescent="0.25">
      <c r="A128" s="213"/>
    </row>
    <row r="129" spans="1:1" x14ac:dyDescent="0.25">
      <c r="A129" s="213"/>
    </row>
    <row r="131" spans="1:1" x14ac:dyDescent="0.25">
      <c r="A131" s="213"/>
    </row>
    <row r="132" spans="1:1" x14ac:dyDescent="0.25">
      <c r="A132" s="213"/>
    </row>
    <row r="134" spans="1:1" x14ac:dyDescent="0.25">
      <c r="A134" s="213"/>
    </row>
    <row r="135" spans="1:1" x14ac:dyDescent="0.25">
      <c r="A135" s="213"/>
    </row>
    <row r="137" spans="1:1" x14ac:dyDescent="0.25">
      <c r="A137" s="213"/>
    </row>
    <row r="138" spans="1:1" x14ac:dyDescent="0.25">
      <c r="A138" s="213"/>
    </row>
    <row r="140" spans="1:1" x14ac:dyDescent="0.25">
      <c r="A140" s="213"/>
    </row>
    <row r="141" spans="1:1" x14ac:dyDescent="0.25">
      <c r="A141" s="213"/>
    </row>
    <row r="143" spans="1:1" x14ac:dyDescent="0.25">
      <c r="A143" s="213"/>
    </row>
    <row r="144" spans="1:1" x14ac:dyDescent="0.25">
      <c r="A144" s="213"/>
    </row>
    <row r="146" spans="1:1" x14ac:dyDescent="0.25">
      <c r="A146" s="213"/>
    </row>
    <row r="147" spans="1:1" x14ac:dyDescent="0.25">
      <c r="A147" s="213"/>
    </row>
    <row r="149" spans="1:1" x14ac:dyDescent="0.25">
      <c r="A149" s="213"/>
    </row>
    <row r="150" spans="1:1" x14ac:dyDescent="0.25">
      <c r="A150" s="213"/>
    </row>
    <row r="152" spans="1:1" x14ac:dyDescent="0.25">
      <c r="A152" s="213"/>
    </row>
    <row r="153" spans="1:1" x14ac:dyDescent="0.25">
      <c r="A153" s="213"/>
    </row>
    <row r="155" spans="1:1" x14ac:dyDescent="0.25">
      <c r="A155" s="213"/>
    </row>
    <row r="156" spans="1:1" x14ac:dyDescent="0.25">
      <c r="A156" s="213"/>
    </row>
    <row r="158" spans="1:1" x14ac:dyDescent="0.25">
      <c r="A158" s="213"/>
    </row>
    <row r="159" spans="1:1" x14ac:dyDescent="0.25">
      <c r="A159" s="213"/>
    </row>
    <row r="161" spans="1:1" x14ac:dyDescent="0.25">
      <c r="A161" s="213"/>
    </row>
    <row r="162" spans="1:1" x14ac:dyDescent="0.25">
      <c r="A162" s="213"/>
    </row>
    <row r="164" spans="1:1" x14ac:dyDescent="0.25">
      <c r="A164" s="213"/>
    </row>
    <row r="165" spans="1:1" x14ac:dyDescent="0.25">
      <c r="A165" s="213"/>
    </row>
    <row r="167" spans="1:1" x14ac:dyDescent="0.25">
      <c r="A167" s="213"/>
    </row>
    <row r="168" spans="1:1" x14ac:dyDescent="0.25">
      <c r="A168" s="213"/>
    </row>
    <row r="170" spans="1:1" x14ac:dyDescent="0.25">
      <c r="A170" s="213"/>
    </row>
    <row r="171" spans="1:1" x14ac:dyDescent="0.25">
      <c r="A171" s="213"/>
    </row>
    <row r="173" spans="1:1" x14ac:dyDescent="0.25">
      <c r="A173" s="213"/>
    </row>
    <row r="174" spans="1:1" x14ac:dyDescent="0.25">
      <c r="A174" s="213"/>
    </row>
    <row r="176" spans="1:1" x14ac:dyDescent="0.25">
      <c r="A176" s="213"/>
    </row>
    <row r="177" spans="1:1" x14ac:dyDescent="0.25">
      <c r="A177" s="213"/>
    </row>
    <row r="179" spans="1:1" x14ac:dyDescent="0.25">
      <c r="A179" s="213"/>
    </row>
    <row r="180" spans="1:1" x14ac:dyDescent="0.25">
      <c r="A180" s="213"/>
    </row>
    <row r="182" spans="1:1" x14ac:dyDescent="0.25">
      <c r="A182" s="213"/>
    </row>
    <row r="183" spans="1:1" x14ac:dyDescent="0.25">
      <c r="A183" s="213"/>
    </row>
    <row r="185" spans="1:1" x14ac:dyDescent="0.25">
      <c r="A185" s="213"/>
    </row>
    <row r="186" spans="1:1" x14ac:dyDescent="0.25">
      <c r="A186" s="213"/>
    </row>
    <row r="188" spans="1:1" x14ac:dyDescent="0.25">
      <c r="A188" s="213"/>
    </row>
    <row r="189" spans="1:1" x14ac:dyDescent="0.25">
      <c r="A189" s="213"/>
    </row>
    <row r="191" spans="1:1" x14ac:dyDescent="0.25">
      <c r="A191" s="213"/>
    </row>
    <row r="192" spans="1:1" x14ac:dyDescent="0.25">
      <c r="A192" s="213"/>
    </row>
    <row r="194" spans="1:1" x14ac:dyDescent="0.25">
      <c r="A194" s="213"/>
    </row>
    <row r="195" spans="1:1" x14ac:dyDescent="0.25">
      <c r="A195" s="213"/>
    </row>
    <row r="197" spans="1:1" x14ac:dyDescent="0.25">
      <c r="A197" s="213"/>
    </row>
    <row r="198" spans="1:1" x14ac:dyDescent="0.25">
      <c r="A198" s="213"/>
    </row>
    <row r="200" spans="1:1" x14ac:dyDescent="0.25">
      <c r="A200" s="213"/>
    </row>
    <row r="201" spans="1:1" x14ac:dyDescent="0.25">
      <c r="A201" s="213"/>
    </row>
    <row r="203" spans="1:1" x14ac:dyDescent="0.25">
      <c r="A203" s="213"/>
    </row>
    <row r="204" spans="1:1" x14ac:dyDescent="0.25">
      <c r="A204" s="213"/>
    </row>
    <row r="206" spans="1:1" x14ac:dyDescent="0.25">
      <c r="A206" s="213"/>
    </row>
    <row r="207" spans="1:1" x14ac:dyDescent="0.25">
      <c r="A207" s="213"/>
    </row>
    <row r="209" spans="1:1" x14ac:dyDescent="0.25">
      <c r="A209" s="213"/>
    </row>
    <row r="210" spans="1:1" x14ac:dyDescent="0.25">
      <c r="A210" s="213"/>
    </row>
    <row r="212" spans="1:1" x14ac:dyDescent="0.25">
      <c r="A212" s="213"/>
    </row>
    <row r="213" spans="1:1" x14ac:dyDescent="0.25">
      <c r="A213" s="213"/>
    </row>
    <row r="215" spans="1:1" x14ac:dyDescent="0.25">
      <c r="A215" s="213"/>
    </row>
    <row r="216" spans="1:1" x14ac:dyDescent="0.25">
      <c r="A216" s="213"/>
    </row>
    <row r="218" spans="1:1" x14ac:dyDescent="0.25">
      <c r="A218" s="213"/>
    </row>
    <row r="219" spans="1:1" x14ac:dyDescent="0.25">
      <c r="A219" s="213"/>
    </row>
    <row r="221" spans="1:1" x14ac:dyDescent="0.25">
      <c r="A221" s="213"/>
    </row>
    <row r="222" spans="1:1" x14ac:dyDescent="0.25">
      <c r="A222" s="213"/>
    </row>
    <row r="224" spans="1:1" x14ac:dyDescent="0.25">
      <c r="A224" s="213"/>
    </row>
    <row r="225" spans="1:1" x14ac:dyDescent="0.25">
      <c r="A225" s="213"/>
    </row>
    <row r="227" spans="1:1" x14ac:dyDescent="0.25">
      <c r="A227" s="213"/>
    </row>
    <row r="228" spans="1:1" x14ac:dyDescent="0.25">
      <c r="A228" s="213"/>
    </row>
    <row r="230" spans="1:1" x14ac:dyDescent="0.25">
      <c r="A230" s="213"/>
    </row>
    <row r="231" spans="1:1" x14ac:dyDescent="0.25">
      <c r="A231" s="213"/>
    </row>
    <row r="233" spans="1:1" x14ac:dyDescent="0.25">
      <c r="A233" s="213"/>
    </row>
    <row r="234" spans="1:1" x14ac:dyDescent="0.25">
      <c r="A234" s="213"/>
    </row>
    <row r="236" spans="1:1" x14ac:dyDescent="0.25">
      <c r="A236" s="213"/>
    </row>
    <row r="237" spans="1:1" x14ac:dyDescent="0.25">
      <c r="A237" s="213"/>
    </row>
    <row r="239" spans="1:1" x14ac:dyDescent="0.25">
      <c r="A239" s="213"/>
    </row>
    <row r="240" spans="1:1" x14ac:dyDescent="0.25">
      <c r="A240" s="213"/>
    </row>
    <row r="242" spans="1:1" x14ac:dyDescent="0.25">
      <c r="A242" s="213"/>
    </row>
    <row r="243" spans="1:1" x14ac:dyDescent="0.25">
      <c r="A243" s="213"/>
    </row>
    <row r="245" spans="1:1" x14ac:dyDescent="0.25">
      <c r="A245" s="213"/>
    </row>
    <row r="246" spans="1:1" x14ac:dyDescent="0.25">
      <c r="A246" s="213"/>
    </row>
    <row r="248" spans="1:1" x14ac:dyDescent="0.25">
      <c r="A248" s="213"/>
    </row>
    <row r="249" spans="1:1" x14ac:dyDescent="0.25">
      <c r="A249" s="213"/>
    </row>
    <row r="251" spans="1:1" x14ac:dyDescent="0.25">
      <c r="A251" s="213"/>
    </row>
    <row r="252" spans="1:1" x14ac:dyDescent="0.25">
      <c r="A252" s="213"/>
    </row>
    <row r="254" spans="1:1" x14ac:dyDescent="0.25">
      <c r="A254" s="213"/>
    </row>
    <row r="255" spans="1:1" x14ac:dyDescent="0.25">
      <c r="A255" s="213"/>
    </row>
    <row r="257" spans="1:1" x14ac:dyDescent="0.25">
      <c r="A257" s="213"/>
    </row>
    <row r="258" spans="1:1" x14ac:dyDescent="0.25">
      <c r="A258" s="213"/>
    </row>
    <row r="260" spans="1:1" x14ac:dyDescent="0.25">
      <c r="A260" s="213"/>
    </row>
    <row r="261" spans="1:1" x14ac:dyDescent="0.25">
      <c r="A261" s="213"/>
    </row>
    <row r="264" spans="1:1" x14ac:dyDescent="0.25">
      <c r="A264" s="213"/>
    </row>
    <row r="265" spans="1:1" x14ac:dyDescent="0.25">
      <c r="A265" s="213"/>
    </row>
  </sheetData>
  <phoneticPr fontId="46" type="noConversion"/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Roman,Bold"&amp;12Attachment to Response to Question No. 5 (a-d)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81"/>
  <sheetViews>
    <sheetView zoomScale="70" zoomScaleNormal="70" zoomScaleSheetLayoutView="80" workbookViewId="0"/>
  </sheetViews>
  <sheetFormatPr defaultColWidth="9.7109375" defaultRowHeight="15" x14ac:dyDescent="0.2"/>
  <cols>
    <col min="1" max="1" width="42.85546875" style="58" customWidth="1"/>
    <col min="2" max="2" width="12.7109375" style="58" customWidth="1"/>
    <col min="3" max="3" width="2.7109375" style="58" customWidth="1"/>
    <col min="4" max="4" width="13.7109375" style="58" bestFit="1" customWidth="1"/>
    <col min="5" max="5" width="2.7109375" style="58" customWidth="1"/>
    <col min="6" max="6" width="18.85546875" style="58" bestFit="1" customWidth="1"/>
    <col min="7" max="7" width="2.7109375" style="58" customWidth="1"/>
    <col min="8" max="8" width="19" style="58" customWidth="1"/>
    <col min="9" max="9" width="2.7109375" style="58" customWidth="1"/>
    <col min="10" max="10" width="17" style="58" bestFit="1" customWidth="1"/>
    <col min="11" max="12" width="2.7109375" style="58" customWidth="1"/>
    <col min="13" max="13" width="15.85546875" style="58" customWidth="1"/>
    <col min="14" max="14" width="2.7109375" style="58" customWidth="1"/>
    <col min="15" max="15" width="15.85546875" style="58" customWidth="1"/>
    <col min="16" max="16" width="2.7109375" style="58" customWidth="1"/>
    <col min="17" max="17" width="15.7109375" style="58" customWidth="1"/>
    <col min="18" max="18" width="2.7109375" style="58" customWidth="1"/>
    <col min="19" max="19" width="13" style="84" customWidth="1"/>
    <col min="20" max="20" width="0.7109375" style="58" customWidth="1"/>
    <col min="21" max="21" width="10.28515625" style="58" customWidth="1"/>
    <col min="22" max="22" width="10.85546875" style="58" bestFit="1" customWidth="1"/>
    <col min="23" max="16384" width="9.7109375" style="58"/>
  </cols>
  <sheetData>
    <row r="1" spans="1:20" ht="15.75" x14ac:dyDescent="0.2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6"/>
    </row>
    <row r="2" spans="1:20" ht="15.75" x14ac:dyDescent="0.25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6"/>
    </row>
    <row r="3" spans="1:20" ht="15.75" x14ac:dyDescent="0.25">
      <c r="A3" s="214">
        <v>42247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0" ht="15.75" x14ac:dyDescent="0.25">
      <c r="A4" s="59" t="s">
        <v>49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62"/>
    </row>
    <row r="5" spans="1:20" ht="15.75" x14ac:dyDescent="0.25">
      <c r="A5" s="14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/>
    </row>
    <row r="6" spans="1:20" x14ac:dyDescent="0.2">
      <c r="A6" s="66"/>
      <c r="B6" s="67"/>
      <c r="C6" s="67"/>
      <c r="D6" s="67"/>
      <c r="E6" s="67"/>
      <c r="F6" s="67"/>
      <c r="G6" s="67"/>
      <c r="H6" s="68" t="s">
        <v>50</v>
      </c>
      <c r="I6" s="68"/>
      <c r="J6" s="68"/>
      <c r="K6" s="68"/>
      <c r="L6" s="68"/>
      <c r="M6" s="68"/>
      <c r="N6" s="68"/>
      <c r="O6" s="68"/>
      <c r="P6" s="68"/>
      <c r="Q6" s="68"/>
      <c r="R6" s="67"/>
      <c r="S6" s="69"/>
      <c r="T6" s="65"/>
    </row>
    <row r="7" spans="1:20" x14ac:dyDescent="0.2">
      <c r="A7" s="66"/>
      <c r="B7" s="67"/>
      <c r="C7" s="67"/>
      <c r="D7" s="67"/>
      <c r="E7" s="67"/>
      <c r="F7" s="67"/>
      <c r="G7" s="67"/>
      <c r="H7" s="67"/>
      <c r="I7" s="67"/>
      <c r="J7" s="70" t="s">
        <v>51</v>
      </c>
      <c r="K7" s="67"/>
      <c r="L7" s="67"/>
      <c r="M7" s="70" t="s">
        <v>52</v>
      </c>
      <c r="N7" s="70"/>
      <c r="O7" s="70"/>
      <c r="P7" s="67"/>
      <c r="Q7" s="67"/>
      <c r="R7" s="67"/>
      <c r="S7" s="69"/>
      <c r="T7" s="71"/>
    </row>
    <row r="8" spans="1:20" ht="31.5" customHeight="1" x14ac:dyDescent="0.2">
      <c r="A8" s="66"/>
      <c r="B8" s="139" t="s">
        <v>54</v>
      </c>
      <c r="C8" s="70"/>
      <c r="D8" s="139" t="s">
        <v>31</v>
      </c>
      <c r="E8" s="70"/>
      <c r="F8" s="139" t="s">
        <v>55</v>
      </c>
      <c r="G8" s="70"/>
      <c r="H8" s="139" t="s">
        <v>56</v>
      </c>
      <c r="I8" s="67"/>
      <c r="J8" s="150" t="s">
        <v>105</v>
      </c>
      <c r="K8" s="67"/>
      <c r="L8" s="67"/>
      <c r="M8" s="150" t="s">
        <v>57</v>
      </c>
      <c r="N8" s="70"/>
      <c r="O8" s="150" t="s">
        <v>103</v>
      </c>
      <c r="P8" s="67"/>
      <c r="Q8" s="139" t="s">
        <v>58</v>
      </c>
      <c r="R8" s="67"/>
      <c r="S8" s="151" t="s">
        <v>104</v>
      </c>
      <c r="T8" s="71"/>
    </row>
    <row r="9" spans="1:20" x14ac:dyDescent="0.2">
      <c r="A9" s="66" t="s">
        <v>59</v>
      </c>
      <c r="B9" s="72"/>
      <c r="C9" s="70"/>
      <c r="D9" s="72"/>
      <c r="E9" s="70"/>
      <c r="F9" s="72"/>
      <c r="G9" s="70"/>
      <c r="H9" s="72"/>
      <c r="I9" s="67"/>
      <c r="J9" s="72"/>
      <c r="K9" s="67"/>
      <c r="L9" s="67"/>
      <c r="M9" s="72"/>
      <c r="N9" s="72"/>
      <c r="O9" s="72"/>
      <c r="P9" s="67"/>
      <c r="Q9" s="72"/>
      <c r="R9" s="67"/>
      <c r="S9" s="73"/>
      <c r="T9" s="71"/>
    </row>
    <row r="10" spans="1:20" ht="15.75" x14ac:dyDescent="0.25">
      <c r="A10" s="74" t="s">
        <v>60</v>
      </c>
      <c r="B10" s="75">
        <v>45047</v>
      </c>
      <c r="C10" s="70"/>
      <c r="D10" s="81">
        <v>2.0000000000000001E-4</v>
      </c>
      <c r="E10" s="67"/>
      <c r="F10" s="76">
        <v>12900000</v>
      </c>
      <c r="G10" s="77"/>
      <c r="H10" s="76">
        <f t="shared" ref="H10:H20" si="0">ROUND(D10*F10,0)</f>
        <v>2580</v>
      </c>
      <c r="I10" s="160"/>
      <c r="J10" s="130">
        <v>11245</v>
      </c>
      <c r="K10" s="70"/>
      <c r="L10" s="136"/>
      <c r="M10" s="131">
        <v>36555</v>
      </c>
      <c r="N10" s="70"/>
      <c r="O10" s="131">
        <v>110843</v>
      </c>
      <c r="P10" s="159" t="s">
        <v>61</v>
      </c>
      <c r="Q10" s="76">
        <f t="shared" ref="Q10:Q21" si="1">H10+J10+M10+O10</f>
        <v>161223</v>
      </c>
      <c r="R10" s="67"/>
      <c r="S10" s="78">
        <f t="shared" ref="S10:S20" si="2">ROUND((Q10/F10),5)</f>
        <v>1.2500000000000001E-2</v>
      </c>
      <c r="T10" s="71"/>
    </row>
    <row r="11" spans="1:20" x14ac:dyDescent="0.2">
      <c r="A11" s="74" t="s">
        <v>62</v>
      </c>
      <c r="B11" s="75">
        <v>11720</v>
      </c>
      <c r="C11" s="70"/>
      <c r="D11" s="81">
        <v>3.0000000000000001E-3</v>
      </c>
      <c r="E11" s="67"/>
      <c r="F11" s="79">
        <v>20930000</v>
      </c>
      <c r="G11" s="67"/>
      <c r="H11" s="79">
        <f t="shared" si="0"/>
        <v>62790</v>
      </c>
      <c r="I11" s="160"/>
      <c r="J11" s="83">
        <v>4079</v>
      </c>
      <c r="K11" s="70"/>
      <c r="L11" s="80"/>
      <c r="M11" s="83">
        <v>36973</v>
      </c>
      <c r="N11" s="70"/>
      <c r="O11" s="83">
        <v>20930</v>
      </c>
      <c r="P11" s="160" t="s">
        <v>63</v>
      </c>
      <c r="Q11" s="79">
        <f t="shared" si="1"/>
        <v>124772</v>
      </c>
      <c r="R11" s="67"/>
      <c r="S11" s="78">
        <f t="shared" si="2"/>
        <v>5.96E-3</v>
      </c>
      <c r="T11" s="71"/>
    </row>
    <row r="12" spans="1:20" x14ac:dyDescent="0.2">
      <c r="A12" s="66" t="s">
        <v>64</v>
      </c>
      <c r="B12" s="75">
        <v>11720</v>
      </c>
      <c r="C12" s="70"/>
      <c r="D12" s="81">
        <v>3.0000000000000001E-3</v>
      </c>
      <c r="E12" s="67"/>
      <c r="F12" s="79">
        <v>2400000</v>
      </c>
      <c r="G12" s="67"/>
      <c r="H12" s="79">
        <f t="shared" si="0"/>
        <v>7200</v>
      </c>
      <c r="I12" s="160"/>
      <c r="J12" s="83">
        <v>2825</v>
      </c>
      <c r="K12" s="70"/>
      <c r="L12" s="80"/>
      <c r="M12" s="83">
        <v>4233</v>
      </c>
      <c r="N12" s="70"/>
      <c r="O12" s="83">
        <v>2400</v>
      </c>
      <c r="P12" s="160" t="s">
        <v>63</v>
      </c>
      <c r="Q12" s="79">
        <f t="shared" si="1"/>
        <v>16658</v>
      </c>
      <c r="R12" s="67"/>
      <c r="S12" s="78">
        <f t="shared" si="2"/>
        <v>6.94E-3</v>
      </c>
      <c r="T12" s="71"/>
    </row>
    <row r="13" spans="1:20" x14ac:dyDescent="0.2">
      <c r="A13" s="66" t="s">
        <v>65</v>
      </c>
      <c r="B13" s="75">
        <v>11720</v>
      </c>
      <c r="C13" s="70"/>
      <c r="D13" s="81">
        <v>3.0000000000000001E-3</v>
      </c>
      <c r="E13" s="67"/>
      <c r="F13" s="79">
        <v>2400000</v>
      </c>
      <c r="G13" s="67"/>
      <c r="H13" s="79">
        <f t="shared" si="0"/>
        <v>7200</v>
      </c>
      <c r="I13" s="160"/>
      <c r="J13" s="83">
        <v>1139</v>
      </c>
      <c r="K13" s="70"/>
      <c r="L13" s="80"/>
      <c r="M13" s="83">
        <v>12990</v>
      </c>
      <c r="N13" s="70"/>
      <c r="O13" s="83">
        <v>2400</v>
      </c>
      <c r="P13" s="160" t="s">
        <v>63</v>
      </c>
      <c r="Q13" s="79">
        <f t="shared" si="1"/>
        <v>23729</v>
      </c>
      <c r="R13" s="67"/>
      <c r="S13" s="78">
        <f t="shared" si="2"/>
        <v>9.8899999999999995E-3</v>
      </c>
      <c r="T13" s="71"/>
    </row>
    <row r="14" spans="1:20" x14ac:dyDescent="0.2">
      <c r="A14" s="74" t="s">
        <v>66</v>
      </c>
      <c r="B14" s="75">
        <v>11720</v>
      </c>
      <c r="C14" s="70"/>
      <c r="D14" s="81">
        <v>3.0000000000000001E-3</v>
      </c>
      <c r="E14" s="67"/>
      <c r="F14" s="79">
        <v>7400000</v>
      </c>
      <c r="G14" s="67"/>
      <c r="H14" s="79">
        <f t="shared" si="0"/>
        <v>22200</v>
      </c>
      <c r="I14" s="160"/>
      <c r="J14" s="83">
        <v>3155</v>
      </c>
      <c r="K14" s="70"/>
      <c r="L14" s="80"/>
      <c r="M14" s="83">
        <v>13144</v>
      </c>
      <c r="N14" s="70"/>
      <c r="O14" s="83">
        <v>7400</v>
      </c>
      <c r="P14" s="160" t="s">
        <v>63</v>
      </c>
      <c r="Q14" s="79">
        <f t="shared" si="1"/>
        <v>45899</v>
      </c>
      <c r="R14" s="67"/>
      <c r="S14" s="78">
        <f t="shared" si="2"/>
        <v>6.1999999999999998E-3</v>
      </c>
      <c r="T14" s="71"/>
    </row>
    <row r="15" spans="1:20" x14ac:dyDescent="0.2">
      <c r="A15" s="74" t="s">
        <v>67</v>
      </c>
      <c r="B15" s="75">
        <v>11963</v>
      </c>
      <c r="C15" s="70"/>
      <c r="D15" s="81">
        <v>1.8E-3</v>
      </c>
      <c r="E15" s="67"/>
      <c r="F15" s="79">
        <v>96000000</v>
      </c>
      <c r="G15" s="67"/>
      <c r="H15" s="79">
        <f t="shared" si="0"/>
        <v>172800</v>
      </c>
      <c r="I15" s="160"/>
      <c r="J15" s="83">
        <v>73973</v>
      </c>
      <c r="K15" s="70"/>
      <c r="L15" s="80"/>
      <c r="M15" s="83">
        <v>189505</v>
      </c>
      <c r="N15" s="70"/>
      <c r="O15" s="83">
        <v>232128</v>
      </c>
      <c r="P15" s="160" t="s">
        <v>68</v>
      </c>
      <c r="Q15" s="79">
        <f t="shared" si="1"/>
        <v>668406</v>
      </c>
      <c r="R15" s="67"/>
      <c r="S15" s="78">
        <f t="shared" si="2"/>
        <v>6.96E-3</v>
      </c>
      <c r="T15" s="71"/>
    </row>
    <row r="16" spans="1:20" ht="15.75" x14ac:dyDescent="0.25">
      <c r="A16" s="74" t="s">
        <v>69</v>
      </c>
      <c r="B16" s="75">
        <v>49218</v>
      </c>
      <c r="C16" s="70"/>
      <c r="D16" s="81">
        <v>2.0000000000000001E-4</v>
      </c>
      <c r="E16" s="67"/>
      <c r="F16" s="79">
        <v>50000000</v>
      </c>
      <c r="G16" s="67"/>
      <c r="H16" s="79">
        <f t="shared" si="0"/>
        <v>10000</v>
      </c>
      <c r="I16" s="160"/>
      <c r="J16" s="83">
        <v>10319</v>
      </c>
      <c r="K16" s="70"/>
      <c r="L16" s="136"/>
      <c r="M16" s="83">
        <v>96700</v>
      </c>
      <c r="N16" s="70"/>
      <c r="O16" s="83">
        <v>431473</v>
      </c>
      <c r="P16" s="160" t="s">
        <v>61</v>
      </c>
      <c r="Q16" s="79">
        <f t="shared" si="1"/>
        <v>548492</v>
      </c>
      <c r="R16" s="67"/>
      <c r="S16" s="78">
        <f t="shared" si="2"/>
        <v>1.0970000000000001E-2</v>
      </c>
      <c r="T16" s="71"/>
    </row>
    <row r="17" spans="1:20" x14ac:dyDescent="0.2">
      <c r="A17" s="74" t="s">
        <v>70</v>
      </c>
      <c r="B17" s="75">
        <v>49218</v>
      </c>
      <c r="C17" s="70"/>
      <c r="D17" s="81">
        <v>2.0000000000000001E-4</v>
      </c>
      <c r="E17" s="67"/>
      <c r="F17" s="79">
        <v>54000000</v>
      </c>
      <c r="G17" s="67"/>
      <c r="H17" s="79">
        <f t="shared" si="0"/>
        <v>10800</v>
      </c>
      <c r="I17" s="160"/>
      <c r="J17" s="83">
        <v>48603</v>
      </c>
      <c r="K17" s="70"/>
      <c r="L17" s="80"/>
      <c r="M17" s="83">
        <v>13486</v>
      </c>
      <c r="N17" s="70"/>
      <c r="O17" s="83">
        <v>466490</v>
      </c>
      <c r="P17" s="160" t="s">
        <v>61</v>
      </c>
      <c r="Q17" s="79">
        <f t="shared" si="1"/>
        <v>539379</v>
      </c>
      <c r="R17" s="67"/>
      <c r="S17" s="78">
        <f t="shared" si="2"/>
        <v>9.9900000000000006E-3</v>
      </c>
      <c r="T17" s="71"/>
    </row>
    <row r="18" spans="1:20" ht="15.75" x14ac:dyDescent="0.25">
      <c r="A18" s="74" t="s">
        <v>71</v>
      </c>
      <c r="B18" s="75">
        <v>46054</v>
      </c>
      <c r="C18" s="70"/>
      <c r="D18" s="81">
        <v>5.7500000000000002E-2</v>
      </c>
      <c r="E18" s="67"/>
      <c r="F18" s="79">
        <v>17875000</v>
      </c>
      <c r="G18" s="67"/>
      <c r="H18" s="79">
        <f t="shared" si="0"/>
        <v>1027813</v>
      </c>
      <c r="I18" s="160"/>
      <c r="J18" s="83">
        <v>11139</v>
      </c>
      <c r="K18" s="70"/>
      <c r="L18" s="136"/>
      <c r="M18" s="83">
        <v>22820</v>
      </c>
      <c r="N18" s="82"/>
      <c r="O18" s="83">
        <v>0</v>
      </c>
      <c r="P18" s="160"/>
      <c r="Q18" s="79">
        <f t="shared" si="1"/>
        <v>1061772</v>
      </c>
      <c r="R18" s="67"/>
      <c r="S18" s="78">
        <f t="shared" si="2"/>
        <v>5.9400000000000001E-2</v>
      </c>
      <c r="T18" s="71"/>
    </row>
    <row r="19" spans="1:20" ht="15.75" x14ac:dyDescent="0.25">
      <c r="A19" s="74" t="s">
        <v>72</v>
      </c>
      <c r="B19" s="75">
        <v>50100</v>
      </c>
      <c r="C19" s="70"/>
      <c r="D19" s="81">
        <v>0.06</v>
      </c>
      <c r="E19" s="67"/>
      <c r="F19" s="79">
        <v>8927000</v>
      </c>
      <c r="G19" s="67"/>
      <c r="H19" s="79">
        <f t="shared" si="0"/>
        <v>535620</v>
      </c>
      <c r="I19" s="160"/>
      <c r="J19" s="83">
        <v>5369</v>
      </c>
      <c r="K19" s="70"/>
      <c r="L19" s="136"/>
      <c r="M19" s="83">
        <v>11004</v>
      </c>
      <c r="N19" s="82"/>
      <c r="O19" s="83">
        <v>0</v>
      </c>
      <c r="P19" s="160"/>
      <c r="Q19" s="79">
        <f t="shared" si="1"/>
        <v>551993</v>
      </c>
      <c r="R19" s="67"/>
      <c r="S19" s="78">
        <f t="shared" si="2"/>
        <v>6.1830000000000003E-2</v>
      </c>
      <c r="T19" s="71"/>
    </row>
    <row r="20" spans="1:20" x14ac:dyDescent="0.2">
      <c r="A20" s="74" t="s">
        <v>73</v>
      </c>
      <c r="B20" s="75">
        <v>11720</v>
      </c>
      <c r="C20" s="70"/>
      <c r="D20" s="81">
        <v>2.0000000000000001E-4</v>
      </c>
      <c r="E20" s="67"/>
      <c r="F20" s="79">
        <v>77947405</v>
      </c>
      <c r="G20" s="67"/>
      <c r="H20" s="79">
        <f t="shared" si="0"/>
        <v>15589</v>
      </c>
      <c r="I20" s="160"/>
      <c r="J20" s="83">
        <v>34955</v>
      </c>
      <c r="K20" s="70"/>
      <c r="L20" s="80"/>
      <c r="M20" s="83">
        <v>92905</v>
      </c>
      <c r="N20" s="70"/>
      <c r="O20" s="83">
        <v>673364.40500000003</v>
      </c>
      <c r="P20" s="160" t="s">
        <v>61</v>
      </c>
      <c r="Q20" s="79">
        <f t="shared" si="1"/>
        <v>816813.40500000003</v>
      </c>
      <c r="R20" s="67"/>
      <c r="S20" s="78">
        <f t="shared" si="2"/>
        <v>1.048E-2</v>
      </c>
      <c r="T20" s="71"/>
    </row>
    <row r="21" spans="1:20" ht="15.75" x14ac:dyDescent="0.25">
      <c r="A21" s="74" t="s">
        <v>74</v>
      </c>
      <c r="B21" s="75"/>
      <c r="C21" s="70"/>
      <c r="D21" s="81"/>
      <c r="E21" s="67"/>
      <c r="F21" s="82"/>
      <c r="G21" s="67"/>
      <c r="H21" s="82">
        <v>0</v>
      </c>
      <c r="I21" s="155"/>
      <c r="J21" s="82">
        <v>0</v>
      </c>
      <c r="K21" s="70"/>
      <c r="L21" s="137">
        <v>1</v>
      </c>
      <c r="M21" s="83">
        <v>5933</v>
      </c>
      <c r="N21" s="79"/>
      <c r="O21" s="83"/>
      <c r="P21" s="160"/>
      <c r="Q21" s="79">
        <f t="shared" si="1"/>
        <v>5933</v>
      </c>
      <c r="R21" s="67"/>
      <c r="S21" s="78"/>
      <c r="T21" s="71"/>
    </row>
    <row r="22" spans="1:20" x14ac:dyDescent="0.2">
      <c r="A22" s="66"/>
      <c r="C22" s="85"/>
      <c r="D22" s="84"/>
      <c r="I22" s="156"/>
      <c r="O22" s="153"/>
      <c r="P22" s="153"/>
      <c r="T22" s="71"/>
    </row>
    <row r="23" spans="1:20" x14ac:dyDescent="0.2">
      <c r="A23" s="74" t="s">
        <v>75</v>
      </c>
      <c r="B23" s="75"/>
      <c r="C23" s="70"/>
      <c r="D23" s="81"/>
      <c r="E23" s="67"/>
      <c r="F23" s="79"/>
      <c r="G23" s="67"/>
      <c r="H23" s="79"/>
      <c r="I23" s="155"/>
      <c r="J23" s="83"/>
      <c r="K23" s="86"/>
      <c r="L23" s="86"/>
      <c r="M23" s="83"/>
      <c r="N23" s="82"/>
      <c r="O23" s="83"/>
      <c r="P23" s="160"/>
      <c r="Q23" s="79"/>
      <c r="R23" s="67"/>
      <c r="S23" s="78"/>
      <c r="T23" s="71"/>
    </row>
    <row r="24" spans="1:20" x14ac:dyDescent="0.2">
      <c r="A24" s="74" t="s">
        <v>76</v>
      </c>
      <c r="B24" s="75">
        <v>42309</v>
      </c>
      <c r="C24" s="70"/>
      <c r="D24" s="87">
        <v>1.6250000000000001E-2</v>
      </c>
      <c r="E24" s="67"/>
      <c r="F24" s="79">
        <v>250000000</v>
      </c>
      <c r="G24" s="67"/>
      <c r="H24" s="79">
        <f t="shared" ref="H24:H28" si="3">ROUND(D24*F24,0)</f>
        <v>4062500</v>
      </c>
      <c r="I24" s="160"/>
      <c r="J24" s="83">
        <v>476825.16000000003</v>
      </c>
      <c r="K24" s="86" t="s">
        <v>77</v>
      </c>
      <c r="L24" s="86"/>
      <c r="M24" s="83"/>
      <c r="N24" s="82"/>
      <c r="O24" s="83">
        <v>0</v>
      </c>
      <c r="P24" s="160"/>
      <c r="Q24" s="79">
        <f t="shared" ref="Q24:Q32" si="4">H24+J24+M24+O24</f>
        <v>4539325.16</v>
      </c>
      <c r="R24" s="67"/>
      <c r="S24" s="78">
        <f t="shared" ref="S24:S31" si="5">ROUND((Q24/F24),5)</f>
        <v>1.8159999999999999E-2</v>
      </c>
      <c r="T24" s="71"/>
    </row>
    <row r="25" spans="1:20" x14ac:dyDescent="0.2">
      <c r="A25" s="66" t="s">
        <v>78</v>
      </c>
      <c r="B25" s="75">
        <v>42309</v>
      </c>
      <c r="C25" s="70"/>
      <c r="D25" s="87">
        <v>1.6250000000000001E-2</v>
      </c>
      <c r="E25" s="70"/>
      <c r="F25" s="79">
        <v>-34404.913333333359</v>
      </c>
      <c r="H25" s="79"/>
      <c r="I25" s="160"/>
      <c r="J25" s="83">
        <v>179734.91999999998</v>
      </c>
      <c r="K25" s="86" t="s">
        <v>77</v>
      </c>
      <c r="L25" s="86"/>
      <c r="M25" s="83"/>
      <c r="N25" s="82"/>
      <c r="O25" s="83"/>
      <c r="P25" s="160"/>
      <c r="Q25" s="79">
        <f t="shared" si="4"/>
        <v>179734.91999999998</v>
      </c>
      <c r="R25" s="67"/>
      <c r="S25" s="78">
        <f t="shared" si="5"/>
        <v>-5.2241099999999996</v>
      </c>
      <c r="T25" s="71"/>
    </row>
    <row r="26" spans="1:20" x14ac:dyDescent="0.2">
      <c r="A26" s="74" t="s">
        <v>79</v>
      </c>
      <c r="B26" s="75">
        <v>44136</v>
      </c>
      <c r="C26" s="70"/>
      <c r="D26" s="87">
        <v>3.2500000000000001E-2</v>
      </c>
      <c r="E26" s="67"/>
      <c r="F26" s="79">
        <v>500000000</v>
      </c>
      <c r="H26" s="79">
        <f t="shared" si="3"/>
        <v>16250000</v>
      </c>
      <c r="I26" s="160"/>
      <c r="J26" s="83">
        <v>427983.96</v>
      </c>
      <c r="K26" s="86" t="s">
        <v>77</v>
      </c>
      <c r="L26" s="86"/>
      <c r="M26" s="83"/>
      <c r="N26" s="82"/>
      <c r="O26" s="83">
        <v>0</v>
      </c>
      <c r="P26" s="160"/>
      <c r="Q26" s="79">
        <f t="shared" si="4"/>
        <v>16677983.960000001</v>
      </c>
      <c r="R26" s="67"/>
      <c r="S26" s="78">
        <f t="shared" si="5"/>
        <v>3.3360000000000001E-2</v>
      </c>
      <c r="T26" s="71"/>
    </row>
    <row r="27" spans="1:20" x14ac:dyDescent="0.2">
      <c r="A27" s="66" t="s">
        <v>78</v>
      </c>
      <c r="B27" s="75">
        <v>44136</v>
      </c>
      <c r="C27" s="70"/>
      <c r="D27" s="87">
        <v>3.2500000000000001E-2</v>
      </c>
      <c r="E27" s="70"/>
      <c r="F27" s="79">
        <v>-983206.09000000008</v>
      </c>
      <c r="H27" s="79"/>
      <c r="I27" s="160"/>
      <c r="J27" s="83">
        <v>193260</v>
      </c>
      <c r="K27" s="86" t="s">
        <v>77</v>
      </c>
      <c r="L27" s="86"/>
      <c r="M27" s="83"/>
      <c r="N27" s="82"/>
      <c r="O27" s="83"/>
      <c r="P27" s="160"/>
      <c r="Q27" s="79">
        <f t="shared" si="4"/>
        <v>193260</v>
      </c>
      <c r="R27" s="67"/>
      <c r="S27" s="78">
        <f t="shared" si="5"/>
        <v>-0.19656000000000001</v>
      </c>
      <c r="T27" s="71"/>
    </row>
    <row r="28" spans="1:20" x14ac:dyDescent="0.2">
      <c r="A28" s="74" t="s">
        <v>80</v>
      </c>
      <c r="B28" s="75">
        <v>51441</v>
      </c>
      <c r="C28" s="70"/>
      <c r="D28" s="87">
        <v>5.1249999999999997E-2</v>
      </c>
      <c r="E28" s="67"/>
      <c r="F28" s="79">
        <v>750000000</v>
      </c>
      <c r="H28" s="79">
        <f t="shared" si="3"/>
        <v>38437500</v>
      </c>
      <c r="I28" s="160"/>
      <c r="J28" s="83">
        <v>254577</v>
      </c>
      <c r="K28" s="86" t="s">
        <v>77</v>
      </c>
      <c r="L28" s="86"/>
      <c r="M28" s="83"/>
      <c r="N28" s="82"/>
      <c r="O28" s="83">
        <v>0</v>
      </c>
      <c r="P28" s="160"/>
      <c r="Q28" s="79">
        <f t="shared" si="4"/>
        <v>38692077</v>
      </c>
      <c r="R28" s="67"/>
      <c r="S28" s="78">
        <f t="shared" si="5"/>
        <v>5.1589999999999997E-2</v>
      </c>
      <c r="T28" s="71"/>
    </row>
    <row r="29" spans="1:20" x14ac:dyDescent="0.2">
      <c r="A29" s="66" t="s">
        <v>78</v>
      </c>
      <c r="B29" s="75">
        <v>51441</v>
      </c>
      <c r="C29" s="70"/>
      <c r="D29" s="87">
        <v>5.1249999999999997E-2</v>
      </c>
      <c r="E29" s="70"/>
      <c r="F29" s="79">
        <v>-6836985.7666666554</v>
      </c>
      <c r="H29" s="79"/>
      <c r="I29" s="160"/>
      <c r="J29" s="83">
        <v>276628.92</v>
      </c>
      <c r="K29" s="86" t="s">
        <v>77</v>
      </c>
      <c r="L29" s="86"/>
      <c r="M29" s="83"/>
      <c r="N29" s="82"/>
      <c r="O29" s="83"/>
      <c r="P29" s="160"/>
      <c r="Q29" s="79">
        <f t="shared" si="4"/>
        <v>276628.92</v>
      </c>
      <c r="R29" s="67"/>
      <c r="S29" s="78">
        <f t="shared" si="5"/>
        <v>-4.0460000000000003E-2</v>
      </c>
      <c r="T29" s="71"/>
    </row>
    <row r="30" spans="1:20" x14ac:dyDescent="0.2">
      <c r="A30" s="74" t="s">
        <v>81</v>
      </c>
      <c r="B30" s="75">
        <v>52550</v>
      </c>
      <c r="C30" s="70"/>
      <c r="D30" s="87">
        <v>4.65E-2</v>
      </c>
      <c r="E30" s="70"/>
      <c r="F30" s="79">
        <v>250000000</v>
      </c>
      <c r="H30" s="79">
        <f>ROUND(D30*F30,0)</f>
        <v>11625000</v>
      </c>
      <c r="I30" s="160"/>
      <c r="J30" s="83">
        <v>94014.360000000015</v>
      </c>
      <c r="K30" s="86" t="s">
        <v>77</v>
      </c>
      <c r="L30" s="86"/>
      <c r="M30" s="83"/>
      <c r="N30" s="82"/>
      <c r="O30" s="83"/>
      <c r="P30" s="160"/>
      <c r="Q30" s="79">
        <f t="shared" si="4"/>
        <v>11719014.359999999</v>
      </c>
      <c r="R30" s="67"/>
      <c r="S30" s="78">
        <f t="shared" si="5"/>
        <v>4.6879999999999998E-2</v>
      </c>
      <c r="T30" s="71"/>
    </row>
    <row r="31" spans="1:20" x14ac:dyDescent="0.2">
      <c r="A31" s="66" t="s">
        <v>78</v>
      </c>
      <c r="B31" s="75">
        <v>52550</v>
      </c>
      <c r="C31" s="70"/>
      <c r="D31" s="87">
        <v>4.65E-2</v>
      </c>
      <c r="E31" s="70"/>
      <c r="F31" s="79">
        <v>-1692389.7800000014</v>
      </c>
      <c r="H31" s="79"/>
      <c r="I31" s="160"/>
      <c r="J31" s="83">
        <v>61106.04</v>
      </c>
      <c r="K31" s="86" t="s">
        <v>77</v>
      </c>
      <c r="L31" s="86"/>
      <c r="M31" s="83"/>
      <c r="N31" s="82"/>
      <c r="O31" s="83"/>
      <c r="P31" s="160"/>
      <c r="Q31" s="79">
        <f t="shared" si="4"/>
        <v>61106.04</v>
      </c>
      <c r="R31" s="67"/>
      <c r="S31" s="78">
        <f t="shared" si="5"/>
        <v>-3.6110000000000003E-2</v>
      </c>
      <c r="T31" s="71"/>
    </row>
    <row r="32" spans="1:20" ht="17.25" customHeight="1" x14ac:dyDescent="0.25">
      <c r="A32" s="66" t="s">
        <v>82</v>
      </c>
      <c r="B32" s="143">
        <v>52550</v>
      </c>
      <c r="D32" s="88"/>
      <c r="E32" s="67"/>
      <c r="F32" s="89"/>
      <c r="G32" s="70"/>
      <c r="H32" s="89">
        <v>-1461199.56</v>
      </c>
      <c r="I32" s="157"/>
      <c r="J32" s="89"/>
      <c r="K32" s="144"/>
      <c r="L32" s="144"/>
      <c r="M32" s="89"/>
      <c r="N32" s="89"/>
      <c r="O32" s="154"/>
      <c r="P32" s="161"/>
      <c r="Q32" s="79">
        <f t="shared" si="4"/>
        <v>-1461199.56</v>
      </c>
      <c r="R32" s="67"/>
      <c r="S32" s="134">
        <f>ROUND((Q32/43027967.76),5)</f>
        <v>-3.3959999999999997E-2</v>
      </c>
      <c r="T32" s="71"/>
    </row>
    <row r="33" spans="1:20" x14ac:dyDescent="0.2">
      <c r="A33" s="66"/>
      <c r="B33" s="75"/>
      <c r="C33" s="70"/>
      <c r="D33" s="81"/>
      <c r="E33" s="67"/>
      <c r="F33" s="79"/>
      <c r="G33" s="70"/>
      <c r="H33" s="79"/>
      <c r="I33" s="158"/>
      <c r="J33" s="83"/>
      <c r="K33" s="86"/>
      <c r="L33" s="86"/>
      <c r="M33" s="83"/>
      <c r="N33" s="82"/>
      <c r="O33" s="83"/>
      <c r="P33" s="160"/>
      <c r="Q33" s="79"/>
      <c r="R33" s="67"/>
      <c r="S33" s="78"/>
      <c r="T33" s="71"/>
    </row>
    <row r="34" spans="1:20" ht="15.75" x14ac:dyDescent="0.25">
      <c r="A34" s="74" t="s">
        <v>83</v>
      </c>
      <c r="B34" s="75">
        <v>43674</v>
      </c>
      <c r="C34" s="67"/>
      <c r="D34" s="90"/>
      <c r="E34" s="67"/>
      <c r="F34" s="79"/>
      <c r="G34" s="67"/>
      <c r="H34" s="79"/>
      <c r="I34" s="160"/>
      <c r="J34" s="100">
        <v>519740.88</v>
      </c>
      <c r="K34" s="70"/>
      <c r="L34" s="96">
        <v>2</v>
      </c>
      <c r="M34" s="83">
        <v>54442</v>
      </c>
      <c r="N34" s="70"/>
      <c r="O34" s="83">
        <v>500000</v>
      </c>
      <c r="P34" s="160" t="s">
        <v>84</v>
      </c>
      <c r="Q34" s="79">
        <f>H34+J34+M34+O34</f>
        <v>1074182.8799999999</v>
      </c>
      <c r="R34" s="67"/>
      <c r="S34" s="78"/>
      <c r="T34" s="71"/>
    </row>
    <row r="35" spans="1:20" x14ac:dyDescent="0.2">
      <c r="A35" s="74" t="s">
        <v>85</v>
      </c>
      <c r="B35" s="75">
        <v>41758</v>
      </c>
      <c r="C35" s="67"/>
      <c r="D35" s="90"/>
      <c r="E35" s="67"/>
      <c r="F35" s="79"/>
      <c r="G35" s="67"/>
      <c r="H35" s="79"/>
      <c r="I35" s="160"/>
      <c r="J35" s="100">
        <v>225215.52</v>
      </c>
      <c r="K35" s="70"/>
      <c r="L35" s="67"/>
      <c r="M35" s="83">
        <v>105926</v>
      </c>
      <c r="N35" s="82"/>
      <c r="O35" s="83"/>
      <c r="P35" s="160"/>
      <c r="Q35" s="79">
        <f>H35+J35+M35+O35</f>
        <v>331141.52</v>
      </c>
      <c r="R35" s="67"/>
      <c r="S35" s="78"/>
      <c r="T35" s="71"/>
    </row>
    <row r="36" spans="1:20" ht="15.75" thickBot="1" x14ac:dyDescent="0.25">
      <c r="A36" s="74"/>
      <c r="B36" s="75"/>
      <c r="C36" s="67"/>
      <c r="D36" s="90"/>
      <c r="E36" s="67"/>
      <c r="F36" s="79"/>
      <c r="G36" s="67"/>
      <c r="H36" s="79"/>
      <c r="I36" s="67"/>
      <c r="J36" s="83"/>
      <c r="K36" s="86"/>
      <c r="L36" s="86"/>
      <c r="M36" s="82"/>
      <c r="N36" s="82"/>
      <c r="O36" s="83"/>
      <c r="P36" s="67"/>
      <c r="Q36" s="79"/>
      <c r="R36" s="67"/>
      <c r="S36" s="78"/>
      <c r="T36" s="71"/>
    </row>
    <row r="37" spans="1:20" ht="16.5" thickBot="1" x14ac:dyDescent="0.3">
      <c r="A37" s="91" t="s">
        <v>86</v>
      </c>
      <c r="B37" s="67"/>
      <c r="C37" s="67"/>
      <c r="D37" s="92"/>
      <c r="E37" s="67"/>
      <c r="F37" s="93">
        <f>SUM(F10:F36)</f>
        <v>2091232418.45</v>
      </c>
      <c r="G37" s="77"/>
      <c r="H37" s="93">
        <f>SUM(H10:H36)</f>
        <v>70788392.439999998</v>
      </c>
      <c r="I37" s="77"/>
      <c r="J37" s="93">
        <f>SUM(J10:J36)</f>
        <v>2915887.76</v>
      </c>
      <c r="K37" s="76"/>
      <c r="L37" s="76"/>
      <c r="M37" s="93">
        <f>SUM(M10:M36)</f>
        <v>696616</v>
      </c>
      <c r="N37" s="149"/>
      <c r="O37" s="93">
        <f>SUM(O10:O36)</f>
        <v>2447428.4050000003</v>
      </c>
      <c r="P37" s="94"/>
      <c r="Q37" s="93">
        <f>SUM(Q10:Q36)</f>
        <v>76848324.604999989</v>
      </c>
      <c r="R37" s="67"/>
      <c r="S37" s="95">
        <f>ROUND((Q37/F43),5)</f>
        <v>3.6749999999999998E-2</v>
      </c>
      <c r="T37" s="71"/>
    </row>
    <row r="38" spans="1:20" ht="15.75" x14ac:dyDescent="0.25">
      <c r="A38" s="74"/>
      <c r="B38" s="67"/>
      <c r="C38" s="67"/>
      <c r="D38" s="92"/>
      <c r="E38" s="67"/>
      <c r="F38" s="80"/>
      <c r="G38" s="67"/>
      <c r="H38" s="80"/>
      <c r="I38" s="67"/>
      <c r="J38" s="80"/>
      <c r="K38" s="86"/>
      <c r="L38" s="86"/>
      <c r="M38" s="86"/>
      <c r="N38" s="86"/>
      <c r="O38" s="86"/>
      <c r="P38" s="96"/>
      <c r="Q38" s="86"/>
      <c r="R38" s="67"/>
      <c r="S38" s="97"/>
      <c r="T38" s="71"/>
    </row>
    <row r="39" spans="1:20" ht="15.75" x14ac:dyDescent="0.25">
      <c r="A39" s="66" t="s">
        <v>87</v>
      </c>
      <c r="B39" s="67"/>
      <c r="C39" s="138"/>
      <c r="D39" s="92"/>
      <c r="E39" s="67"/>
      <c r="F39" s="98">
        <v>0</v>
      </c>
      <c r="G39" s="77"/>
      <c r="H39" s="76">
        <v>0</v>
      </c>
      <c r="I39" s="77"/>
      <c r="J39" s="98">
        <v>0</v>
      </c>
      <c r="K39" s="98"/>
      <c r="L39" s="98"/>
      <c r="M39" s="98">
        <v>0</v>
      </c>
      <c r="N39" s="98"/>
      <c r="O39" s="98">
        <v>0</v>
      </c>
      <c r="P39" s="77"/>
      <c r="Q39" s="76">
        <v>0</v>
      </c>
      <c r="R39" s="67"/>
      <c r="S39" s="99"/>
      <c r="T39" s="71"/>
    </row>
    <row r="40" spans="1:20" ht="15.75" thickBot="1" x14ac:dyDescent="0.25">
      <c r="A40" s="66"/>
      <c r="B40" s="75"/>
      <c r="C40" s="67"/>
      <c r="D40" s="81"/>
      <c r="E40" s="67"/>
      <c r="F40" s="100"/>
      <c r="G40" s="89"/>
      <c r="H40" s="79"/>
      <c r="I40" s="89"/>
      <c r="J40" s="100"/>
      <c r="K40" s="100"/>
      <c r="L40" s="100"/>
      <c r="M40" s="100"/>
      <c r="N40" s="100"/>
      <c r="O40" s="100"/>
      <c r="P40" s="89"/>
      <c r="Q40" s="79"/>
      <c r="R40" s="67"/>
      <c r="S40" s="78"/>
      <c r="T40" s="71"/>
    </row>
    <row r="41" spans="1:20" ht="16.5" thickBot="1" x14ac:dyDescent="0.3">
      <c r="A41" s="91" t="s">
        <v>88</v>
      </c>
      <c r="B41" s="67"/>
      <c r="C41" s="67"/>
      <c r="D41" s="92"/>
      <c r="E41" s="67"/>
      <c r="F41" s="101">
        <f>SUM(F39:F40)</f>
        <v>0</v>
      </c>
      <c r="G41" s="77"/>
      <c r="H41" s="101">
        <f>SUM(H39:H40)</f>
        <v>0</v>
      </c>
      <c r="I41" s="77"/>
      <c r="J41" s="101">
        <f>SUM(J39:J40)</f>
        <v>0</v>
      </c>
      <c r="K41" s="76"/>
      <c r="L41" s="76"/>
      <c r="M41" s="101">
        <f>SUM(M39:M40)</f>
        <v>0</v>
      </c>
      <c r="N41" s="76"/>
      <c r="O41" s="101">
        <f>SUM(O39:O40)</f>
        <v>0</v>
      </c>
      <c r="P41" s="76"/>
      <c r="Q41" s="101">
        <f>SUM(Q39:Q40)</f>
        <v>0</v>
      </c>
      <c r="R41" s="67"/>
      <c r="S41" s="95">
        <f>ROUND(+Q41/F43,5)</f>
        <v>0</v>
      </c>
      <c r="T41" s="71"/>
    </row>
    <row r="42" spans="1:20" ht="15.75" thickBot="1" x14ac:dyDescent="0.25">
      <c r="A42" s="66"/>
      <c r="B42" s="67"/>
      <c r="C42" s="67"/>
      <c r="D42" s="92"/>
      <c r="E42" s="67"/>
      <c r="F42" s="86"/>
      <c r="G42" s="67"/>
      <c r="H42" s="86"/>
      <c r="I42" s="67"/>
      <c r="J42" s="80"/>
      <c r="K42" s="86"/>
      <c r="L42" s="86"/>
      <c r="M42" s="86"/>
      <c r="N42" s="86"/>
      <c r="O42" s="86"/>
      <c r="P42" s="86"/>
      <c r="Q42" s="86"/>
      <c r="R42" s="67"/>
      <c r="S42" s="69"/>
      <c r="T42" s="71"/>
    </row>
    <row r="43" spans="1:20" ht="16.5" thickBot="1" x14ac:dyDescent="0.3">
      <c r="A43" s="66"/>
      <c r="B43" s="67"/>
      <c r="C43" s="67"/>
      <c r="D43" s="102" t="s">
        <v>58</v>
      </c>
      <c r="E43" s="67"/>
      <c r="F43" s="103">
        <f>F37+F41</f>
        <v>2091232418.45</v>
      </c>
      <c r="G43" s="77"/>
      <c r="H43" s="103">
        <f>H37+H41</f>
        <v>70788392.439999998</v>
      </c>
      <c r="I43" s="77"/>
      <c r="J43" s="103">
        <f>J37+J41</f>
        <v>2915887.76</v>
      </c>
      <c r="K43" s="76"/>
      <c r="L43" s="76"/>
      <c r="M43" s="103">
        <f>M37+M41</f>
        <v>696616</v>
      </c>
      <c r="N43" s="76"/>
      <c r="O43" s="103">
        <f>O37+O41</f>
        <v>2447428.4050000003</v>
      </c>
      <c r="P43" s="76"/>
      <c r="Q43" s="103">
        <f>Q37+Q41</f>
        <v>76848324.604999989</v>
      </c>
      <c r="R43" s="67"/>
      <c r="S43" s="95">
        <f>ROUND(Q43/F43,5)</f>
        <v>3.6749999999999998E-2</v>
      </c>
      <c r="T43" s="71"/>
    </row>
    <row r="44" spans="1:20" ht="16.5" thickTop="1" x14ac:dyDescent="0.25">
      <c r="A44" s="104"/>
      <c r="B44" s="105"/>
      <c r="C44" s="105"/>
      <c r="D44" s="106"/>
      <c r="E44" s="105"/>
      <c r="F44" s="107"/>
      <c r="G44" s="105"/>
      <c r="H44" s="107"/>
      <c r="I44" s="105"/>
      <c r="J44" s="107"/>
      <c r="K44" s="107"/>
      <c r="L44" s="107"/>
      <c r="M44" s="139"/>
      <c r="N44" s="139"/>
      <c r="O44" s="107"/>
      <c r="P44" s="107"/>
      <c r="Q44" s="107"/>
      <c r="R44" s="105"/>
      <c r="S44" s="108"/>
      <c r="T44" s="109"/>
    </row>
    <row r="45" spans="1:20" ht="15.75" x14ac:dyDescent="0.25">
      <c r="D45" s="110"/>
      <c r="F45" s="111"/>
      <c r="H45" s="111"/>
      <c r="J45" s="111"/>
      <c r="K45" s="140"/>
      <c r="L45" s="140"/>
      <c r="M45" s="111"/>
      <c r="N45" s="111"/>
      <c r="O45" s="141"/>
      <c r="P45" s="111"/>
      <c r="Q45" s="111"/>
      <c r="S45" s="112"/>
    </row>
    <row r="46" spans="1:20" ht="15.75" x14ac:dyDescent="0.25">
      <c r="D46" s="110"/>
      <c r="F46" s="113"/>
      <c r="H46" s="111"/>
      <c r="J46" s="111"/>
      <c r="K46" s="140"/>
      <c r="L46" s="140"/>
      <c r="M46" s="111"/>
      <c r="N46" s="111"/>
      <c r="O46" s="141"/>
      <c r="P46" s="111"/>
      <c r="Q46" s="111"/>
      <c r="S46" s="112"/>
    </row>
    <row r="47" spans="1:20" ht="15.75" x14ac:dyDescent="0.25">
      <c r="D47" s="110"/>
      <c r="F47" s="113"/>
      <c r="H47" s="111"/>
      <c r="J47" s="111"/>
      <c r="K47" s="140"/>
      <c r="M47" s="114"/>
      <c r="N47" s="111"/>
      <c r="O47" s="141"/>
      <c r="P47" s="111"/>
      <c r="Q47" s="111"/>
      <c r="S47" s="112"/>
    </row>
    <row r="48" spans="1:20" ht="15.75" x14ac:dyDescent="0.25">
      <c r="A48" s="59" t="s">
        <v>89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1"/>
      <c r="T48" s="62"/>
    </row>
    <row r="49" spans="1:22" x14ac:dyDescent="0.2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88"/>
      <c r="T49" s="71"/>
    </row>
    <row r="50" spans="1:22" x14ac:dyDescent="0.2">
      <c r="A50" s="66"/>
      <c r="B50" s="67"/>
      <c r="C50" s="67"/>
      <c r="D50" s="67"/>
      <c r="E50" s="67"/>
      <c r="F50" s="67"/>
      <c r="G50" s="67"/>
      <c r="H50" s="68" t="s">
        <v>50</v>
      </c>
      <c r="I50" s="68"/>
      <c r="J50" s="68"/>
      <c r="K50" s="68"/>
      <c r="L50" s="68"/>
      <c r="M50" s="68"/>
      <c r="N50" s="68"/>
      <c r="O50" s="68"/>
      <c r="P50" s="68"/>
      <c r="Q50" s="68"/>
      <c r="R50" s="67"/>
      <c r="S50" s="88"/>
      <c r="T50" s="71"/>
    </row>
    <row r="51" spans="1:22" x14ac:dyDescent="0.2">
      <c r="A51" s="66"/>
      <c r="B51" s="67"/>
      <c r="C51" s="67"/>
      <c r="D51" s="67"/>
      <c r="E51" s="67"/>
      <c r="F51" s="67"/>
      <c r="G51" s="67"/>
      <c r="H51" s="67"/>
      <c r="I51" s="67"/>
      <c r="J51" s="70"/>
      <c r="K51" s="67"/>
      <c r="L51" s="67"/>
      <c r="M51" s="70"/>
      <c r="N51" s="70"/>
      <c r="O51" s="70"/>
      <c r="P51" s="67"/>
      <c r="Q51" s="67"/>
      <c r="R51" s="67"/>
      <c r="S51" s="69" t="s">
        <v>53</v>
      </c>
      <c r="T51" s="65"/>
    </row>
    <row r="52" spans="1:22" x14ac:dyDescent="0.2">
      <c r="A52" s="66"/>
      <c r="B52" s="67"/>
      <c r="C52" s="115"/>
      <c r="D52" s="139" t="s">
        <v>31</v>
      </c>
      <c r="E52" s="67"/>
      <c r="F52" s="139" t="s">
        <v>55</v>
      </c>
      <c r="G52" s="70"/>
      <c r="H52" s="139" t="s">
        <v>56</v>
      </c>
      <c r="I52" s="70"/>
      <c r="J52" s="139" t="s">
        <v>90</v>
      </c>
      <c r="K52" s="70"/>
      <c r="L52" s="70"/>
      <c r="M52" s="139" t="s">
        <v>91</v>
      </c>
      <c r="N52" s="70"/>
      <c r="O52" s="139" t="s">
        <v>92</v>
      </c>
      <c r="P52" s="70"/>
      <c r="Q52" s="139" t="s">
        <v>58</v>
      </c>
      <c r="R52" s="67"/>
      <c r="S52" s="152" t="s">
        <v>26</v>
      </c>
      <c r="T52" s="116"/>
    </row>
    <row r="53" spans="1:22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117"/>
      <c r="T53" s="71"/>
    </row>
    <row r="54" spans="1:22" x14ac:dyDescent="0.2">
      <c r="A54" s="66" t="s">
        <v>93</v>
      </c>
      <c r="B54" s="67"/>
      <c r="C54" s="70"/>
      <c r="D54" s="134">
        <v>5.0000000000000001E-3</v>
      </c>
      <c r="E54" s="67"/>
      <c r="F54" s="76">
        <v>0</v>
      </c>
      <c r="G54" s="77"/>
      <c r="H54" s="76">
        <v>0</v>
      </c>
      <c r="I54" s="77"/>
      <c r="J54" s="98">
        <v>0</v>
      </c>
      <c r="K54" s="98"/>
      <c r="L54" s="98"/>
      <c r="M54" s="98">
        <v>0</v>
      </c>
      <c r="N54" s="98"/>
      <c r="O54" s="98">
        <v>0</v>
      </c>
      <c r="P54" s="77"/>
      <c r="Q54" s="76">
        <f>SUM(H54:O54)</f>
        <v>0</v>
      </c>
      <c r="R54" s="67"/>
      <c r="S54" s="134">
        <f>IF(F54=0,0,(ROUND((Q54/F54),5)))</f>
        <v>0</v>
      </c>
      <c r="T54" s="71"/>
    </row>
    <row r="55" spans="1:22" x14ac:dyDescent="0.2">
      <c r="A55" s="66" t="s">
        <v>94</v>
      </c>
      <c r="B55" s="75"/>
      <c r="C55" s="67"/>
      <c r="D55" s="81"/>
      <c r="E55" s="67"/>
      <c r="F55" s="79">
        <v>0</v>
      </c>
      <c r="G55" s="67"/>
      <c r="H55" s="79">
        <v>0</v>
      </c>
      <c r="I55" s="67"/>
      <c r="J55" s="100">
        <v>0</v>
      </c>
      <c r="K55" s="100"/>
      <c r="L55" s="100"/>
      <c r="M55" s="100">
        <v>0</v>
      </c>
      <c r="N55" s="100"/>
      <c r="O55" s="100">
        <v>0</v>
      </c>
      <c r="P55" s="89"/>
      <c r="Q55" s="79">
        <f>SUM(H55,J55,M55)</f>
        <v>0</v>
      </c>
      <c r="R55" s="67"/>
      <c r="S55" s="134">
        <f>IF(F55=0,0,(ROUND((Q55/F55),5)))</f>
        <v>0</v>
      </c>
      <c r="T55" s="71"/>
    </row>
    <row r="56" spans="1:22" x14ac:dyDescent="0.2">
      <c r="A56" s="66" t="s">
        <v>95</v>
      </c>
      <c r="B56" s="70" t="s">
        <v>96</v>
      </c>
      <c r="C56" s="70"/>
      <c r="D56" s="134">
        <v>4.1065210280373833E-3</v>
      </c>
      <c r="E56" s="67"/>
      <c r="F56" s="133">
        <v>213987852.02000001</v>
      </c>
      <c r="G56" s="67"/>
      <c r="H56" s="133">
        <v>878745.61406468193</v>
      </c>
      <c r="I56" s="67"/>
      <c r="J56" s="145">
        <v>0</v>
      </c>
      <c r="K56" s="67"/>
      <c r="L56" s="67"/>
      <c r="M56" s="145">
        <v>0</v>
      </c>
      <c r="N56" s="146"/>
      <c r="O56" s="145">
        <v>0</v>
      </c>
      <c r="P56" s="67"/>
      <c r="Q56" s="133">
        <f>SUM(H56:O56)</f>
        <v>878745.61406468193</v>
      </c>
      <c r="R56" s="67"/>
      <c r="S56" s="134">
        <f>IF(F56=0,0,(ROUND((Q56/F56),5)))</f>
        <v>4.1099999999999999E-3</v>
      </c>
      <c r="T56" s="71"/>
    </row>
    <row r="57" spans="1:22" x14ac:dyDescent="0.2">
      <c r="A57" s="66"/>
      <c r="B57" s="70"/>
      <c r="C57" s="70"/>
      <c r="D57" s="88"/>
      <c r="E57" s="67"/>
      <c r="F57" s="89"/>
      <c r="G57" s="67"/>
      <c r="H57" s="89"/>
      <c r="I57" s="67"/>
      <c r="J57" s="146"/>
      <c r="K57" s="67"/>
      <c r="L57" s="67"/>
      <c r="M57" s="146"/>
      <c r="N57" s="146"/>
      <c r="O57" s="146"/>
      <c r="P57" s="67"/>
      <c r="Q57" s="89"/>
      <c r="R57" s="67"/>
      <c r="S57" s="134"/>
      <c r="T57" s="71"/>
    </row>
    <row r="58" spans="1:22" ht="15.75" thickBot="1" x14ac:dyDescent="0.25">
      <c r="A58" s="66"/>
      <c r="B58" s="75"/>
      <c r="C58" s="67"/>
      <c r="D58" s="81"/>
      <c r="E58" s="67"/>
      <c r="F58" s="86"/>
      <c r="G58" s="67"/>
      <c r="H58" s="86"/>
      <c r="I58" s="67"/>
      <c r="J58" s="83"/>
      <c r="K58" s="86"/>
      <c r="L58" s="86"/>
      <c r="M58" s="86"/>
      <c r="N58" s="86"/>
      <c r="O58" s="86"/>
      <c r="P58" s="86"/>
      <c r="Q58" s="86"/>
      <c r="R58" s="67"/>
      <c r="S58" s="117"/>
      <c r="T58" s="71"/>
    </row>
    <row r="59" spans="1:22" ht="16.5" thickBot="1" x14ac:dyDescent="0.3">
      <c r="A59" s="66"/>
      <c r="B59" s="67"/>
      <c r="C59" s="67"/>
      <c r="D59" s="67" t="s">
        <v>58</v>
      </c>
      <c r="E59" s="67"/>
      <c r="F59" s="118">
        <f>SUM(F54:F56)</f>
        <v>213987852.02000001</v>
      </c>
      <c r="G59" s="77"/>
      <c r="H59" s="118">
        <f>SUM(H54:H56)</f>
        <v>878745.61406468193</v>
      </c>
      <c r="I59" s="77"/>
      <c r="J59" s="118">
        <f>SUM(J54:J56)</f>
        <v>0</v>
      </c>
      <c r="K59" s="119"/>
      <c r="L59" s="119"/>
      <c r="M59" s="118">
        <f>SUM(M54:M56)</f>
        <v>0</v>
      </c>
      <c r="N59" s="98"/>
      <c r="O59" s="118">
        <f>SUM(O54:O56)</f>
        <v>0</v>
      </c>
      <c r="P59" s="77"/>
      <c r="Q59" s="118">
        <f>SUM(Q54:Q56)</f>
        <v>878745.61406468193</v>
      </c>
      <c r="R59" s="67"/>
      <c r="S59" s="135">
        <f>IF(F59=0,0,(ROUND(Q59/F59,5)))</f>
        <v>4.1099999999999999E-3</v>
      </c>
      <c r="T59" s="71"/>
    </row>
    <row r="60" spans="1:22" ht="15.75" thickTop="1" x14ac:dyDescent="0.2">
      <c r="A60" s="104"/>
      <c r="B60" s="105"/>
      <c r="C60" s="105"/>
      <c r="D60" s="105"/>
      <c r="E60" s="105"/>
      <c r="F60" s="105"/>
      <c r="G60" s="105"/>
      <c r="H60" s="120"/>
      <c r="I60" s="105"/>
      <c r="J60" s="105"/>
      <c r="K60" s="105"/>
      <c r="L60" s="105"/>
      <c r="M60" s="120"/>
      <c r="N60" s="120"/>
      <c r="O60" s="120"/>
      <c r="P60" s="105"/>
      <c r="Q60" s="105"/>
      <c r="R60" s="105"/>
      <c r="S60" s="121"/>
      <c r="T60" s="109"/>
    </row>
    <row r="61" spans="1:22" ht="16.5" customHeight="1" thickBot="1" x14ac:dyDescent="0.25">
      <c r="A61" s="67"/>
      <c r="B61" s="67"/>
      <c r="C61" s="67"/>
      <c r="D61" s="92"/>
      <c r="E61" s="67"/>
      <c r="F61" s="86"/>
      <c r="G61" s="67"/>
      <c r="H61" s="86"/>
      <c r="I61" s="67"/>
      <c r="J61" s="67"/>
      <c r="K61" s="67"/>
      <c r="L61" s="67"/>
      <c r="M61" s="67"/>
      <c r="N61" s="67"/>
      <c r="O61" s="67"/>
      <c r="P61" s="67"/>
      <c r="Q61" s="86"/>
      <c r="R61" s="67"/>
      <c r="S61" s="88"/>
      <c r="T61" s="67"/>
    </row>
    <row r="62" spans="1:22" ht="16.5" thickBot="1" x14ac:dyDescent="0.3">
      <c r="A62" s="58" t="s">
        <v>97</v>
      </c>
      <c r="D62" s="122"/>
      <c r="F62" s="148">
        <f>F43+F59</f>
        <v>2305220270.4700003</v>
      </c>
      <c r="G62" s="124"/>
      <c r="H62" s="148">
        <f>H43+H59</f>
        <v>71667138.054064676</v>
      </c>
      <c r="I62" s="124"/>
      <c r="J62" s="148">
        <f>J43+J59</f>
        <v>2915887.76</v>
      </c>
      <c r="K62" s="124"/>
      <c r="L62" s="124"/>
      <c r="M62" s="148">
        <f>M43+M59</f>
        <v>696616</v>
      </c>
      <c r="N62" s="77"/>
      <c r="O62" s="148">
        <f>O43+O59</f>
        <v>2447428.4050000003</v>
      </c>
      <c r="P62" s="124"/>
      <c r="Q62" s="148">
        <f>Q43+Q59</f>
        <v>77727070.219064668</v>
      </c>
      <c r="S62" s="123">
        <f>ROUND(Q62/(F43+F59),5)</f>
        <v>3.372E-2</v>
      </c>
      <c r="V62" s="125"/>
    </row>
    <row r="63" spans="1:22" ht="15" customHeight="1" thickTop="1" x14ac:dyDescent="0.25">
      <c r="D63" s="122"/>
      <c r="F63" s="111"/>
      <c r="H63" s="111"/>
      <c r="Q63" s="111"/>
      <c r="S63" s="147"/>
    </row>
    <row r="64" spans="1:22" x14ac:dyDescent="0.2">
      <c r="A64" s="58" t="s">
        <v>98</v>
      </c>
      <c r="D64" s="122"/>
      <c r="F64" s="111"/>
      <c r="H64" s="111"/>
      <c r="M64" s="126"/>
      <c r="N64" s="126"/>
      <c r="O64" s="126"/>
      <c r="Q64" s="111"/>
    </row>
    <row r="65" spans="1:20" x14ac:dyDescent="0.2">
      <c r="F65" s="126"/>
      <c r="H65" s="126"/>
      <c r="M65" s="127"/>
      <c r="N65" s="127"/>
    </row>
    <row r="66" spans="1:20" ht="15.75" x14ac:dyDescent="0.25">
      <c r="A66" s="58" t="s">
        <v>107</v>
      </c>
      <c r="G66" s="132"/>
      <c r="H66" s="132"/>
      <c r="S66" s="58"/>
      <c r="T66" s="84"/>
    </row>
    <row r="67" spans="1:20" ht="15.75" x14ac:dyDescent="0.25">
      <c r="A67" s="58" t="s">
        <v>102</v>
      </c>
      <c r="S67" s="58"/>
    </row>
    <row r="68" spans="1:20" ht="13.5" customHeight="1" x14ac:dyDescent="0.2">
      <c r="A68" s="128"/>
      <c r="D68" s="122"/>
      <c r="F68" s="111"/>
      <c r="H68" s="111"/>
      <c r="S68" s="58"/>
      <c r="T68" s="84"/>
    </row>
    <row r="69" spans="1:20" x14ac:dyDescent="0.2">
      <c r="S69" s="58"/>
      <c r="T69" s="84"/>
    </row>
    <row r="70" spans="1:20" x14ac:dyDescent="0.2">
      <c r="A70" s="58" t="s">
        <v>106</v>
      </c>
      <c r="S70" s="58"/>
      <c r="T70" s="84"/>
    </row>
    <row r="71" spans="1:20" x14ac:dyDescent="0.2">
      <c r="A71" s="58" t="s">
        <v>99</v>
      </c>
      <c r="S71" s="58"/>
      <c r="T71" s="84"/>
    </row>
    <row r="72" spans="1:20" x14ac:dyDescent="0.2">
      <c r="A72" s="58" t="s">
        <v>100</v>
      </c>
      <c r="S72" s="58"/>
      <c r="T72" s="84"/>
    </row>
    <row r="73" spans="1:20" x14ac:dyDescent="0.2">
      <c r="A73" s="58" t="s">
        <v>101</v>
      </c>
      <c r="S73" s="58"/>
      <c r="T73" s="84"/>
    </row>
    <row r="81" spans="8:8" x14ac:dyDescent="0.2">
      <c r="H81" s="129"/>
    </row>
  </sheetData>
  <mergeCells count="1">
    <mergeCell ref="A3:T3"/>
  </mergeCells>
  <pageMargins left="0.5" right="0.5" top="1" bottom="1" header="0.5" footer="0.5"/>
  <pageSetup scale="46" orientation="portrait" r:id="rId1"/>
  <headerFooter scaleWithDoc="0">
    <oddHeader>&amp;R&amp;"Times New Roman,Bold"&amp;12Attachment to Response to Question No. 5 (a-d)
Page 2 of 3
Garrett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2"/>
  <sheetViews>
    <sheetView showGridLines="0" zoomScaleNormal="100" workbookViewId="0"/>
  </sheetViews>
  <sheetFormatPr defaultRowHeight="15" x14ac:dyDescent="0.25"/>
  <cols>
    <col min="1" max="2" width="9.140625" style="164"/>
    <col min="3" max="3" width="29.5703125" style="164" customWidth="1"/>
    <col min="4" max="4" width="5" style="164" customWidth="1"/>
    <col min="5" max="5" width="17.7109375" style="164" bestFit="1" customWidth="1"/>
    <col min="6" max="6" width="4.7109375" style="164" customWidth="1"/>
    <col min="7" max="7" width="11.7109375" style="164" customWidth="1"/>
    <col min="8" max="16384" width="9.140625" style="164"/>
  </cols>
  <sheetData>
    <row r="1" spans="1:7" ht="15.75" x14ac:dyDescent="0.25">
      <c r="A1" s="162"/>
      <c r="B1" s="215" t="s">
        <v>108</v>
      </c>
      <c r="C1" s="215"/>
      <c r="D1" s="163"/>
      <c r="E1" s="163"/>
      <c r="F1" s="163"/>
      <c r="G1" s="162"/>
    </row>
    <row r="2" spans="1:7" ht="15.75" x14ac:dyDescent="0.25">
      <c r="A2" s="162"/>
      <c r="B2" s="215" t="s">
        <v>109</v>
      </c>
      <c r="C2" s="215"/>
      <c r="D2" s="163"/>
      <c r="E2" s="163"/>
      <c r="F2" s="163"/>
      <c r="G2" s="162"/>
    </row>
    <row r="3" spans="1:7" ht="15.75" x14ac:dyDescent="0.25">
      <c r="A3" s="162"/>
      <c r="B3" s="216">
        <v>2015</v>
      </c>
      <c r="C3" s="216"/>
      <c r="D3" s="163"/>
      <c r="E3" s="163"/>
      <c r="F3" s="163"/>
      <c r="G3" s="162"/>
    </row>
    <row r="4" spans="1:7" ht="15.75" x14ac:dyDescent="0.25">
      <c r="A4" s="162"/>
      <c r="B4" s="165"/>
      <c r="C4" s="165"/>
      <c r="D4" s="166"/>
      <c r="E4" s="166"/>
      <c r="F4" s="166"/>
      <c r="G4" s="162"/>
    </row>
    <row r="5" spans="1:7" ht="15.75" x14ac:dyDescent="0.25">
      <c r="A5" s="162"/>
      <c r="B5" s="168"/>
      <c r="C5" s="168"/>
      <c r="D5" s="169"/>
      <c r="E5" s="170"/>
      <c r="F5" s="169"/>
      <c r="G5" s="162"/>
    </row>
    <row r="6" spans="1:7" ht="15.75" x14ac:dyDescent="0.25">
      <c r="A6" s="162"/>
      <c r="B6" s="171"/>
      <c r="C6" s="171"/>
      <c r="D6" s="172"/>
      <c r="E6" s="172" t="s">
        <v>110</v>
      </c>
      <c r="F6" s="172"/>
      <c r="G6" s="162"/>
    </row>
    <row r="7" spans="1:7" ht="15.75" x14ac:dyDescent="0.25">
      <c r="A7" s="162"/>
      <c r="B7" s="173"/>
      <c r="C7" s="173"/>
      <c r="D7" s="174"/>
      <c r="E7" s="174" t="s">
        <v>111</v>
      </c>
      <c r="F7" s="174"/>
      <c r="G7" s="162"/>
    </row>
    <row r="8" spans="1:7" ht="15.75" x14ac:dyDescent="0.25">
      <c r="A8" s="162"/>
      <c r="B8" s="168"/>
      <c r="C8" s="168"/>
      <c r="D8" s="175"/>
      <c r="E8" s="175" t="s">
        <v>113</v>
      </c>
      <c r="F8" s="175"/>
      <c r="G8" s="162"/>
    </row>
    <row r="9" spans="1:7" ht="15.75" x14ac:dyDescent="0.25">
      <c r="A9" s="162"/>
      <c r="B9" s="171"/>
      <c r="C9" s="171"/>
      <c r="D9" s="176"/>
      <c r="E9" s="176" t="s">
        <v>114</v>
      </c>
      <c r="F9" s="176"/>
      <c r="G9" s="162"/>
    </row>
    <row r="10" spans="1:7" ht="15.75" x14ac:dyDescent="0.25">
      <c r="A10" s="162">
        <v>-1</v>
      </c>
      <c r="B10" s="171" t="s">
        <v>115</v>
      </c>
      <c r="C10" s="171"/>
      <c r="D10" s="177"/>
      <c r="E10" s="177">
        <v>100</v>
      </c>
      <c r="F10" s="177"/>
      <c r="G10" s="162"/>
    </row>
    <row r="11" spans="1:7" ht="15.75" x14ac:dyDescent="0.25">
      <c r="A11" s="162">
        <f>+A10-1</f>
        <v>-2</v>
      </c>
      <c r="B11" s="178"/>
      <c r="C11" s="171"/>
      <c r="D11" s="179"/>
      <c r="E11" s="179"/>
      <c r="F11" s="179"/>
      <c r="G11" s="162"/>
    </row>
    <row r="12" spans="1:7" ht="15.75" x14ac:dyDescent="0.25">
      <c r="A12" s="162">
        <f>+A11-1</f>
        <v>-3</v>
      </c>
      <c r="B12" s="180" t="s">
        <v>116</v>
      </c>
      <c r="C12" s="181"/>
      <c r="D12" s="182"/>
      <c r="E12" s="182">
        <v>5.64</v>
      </c>
      <c r="F12" s="186"/>
      <c r="G12" s="162">
        <v>-40</v>
      </c>
    </row>
    <row r="13" spans="1:7" ht="15.75" x14ac:dyDescent="0.25">
      <c r="A13" s="162">
        <f t="shared" ref="A13:A49" si="0">+A12-1</f>
        <v>-4</v>
      </c>
      <c r="B13" s="178"/>
      <c r="C13" s="171"/>
      <c r="D13" s="187"/>
      <c r="E13" s="187"/>
      <c r="F13" s="187"/>
      <c r="G13" s="162"/>
    </row>
    <row r="14" spans="1:7" ht="15.75" x14ac:dyDescent="0.25">
      <c r="A14" s="162">
        <f t="shared" si="0"/>
        <v>-5</v>
      </c>
      <c r="B14" s="171" t="s">
        <v>117</v>
      </c>
      <c r="C14" s="171"/>
      <c r="D14" s="187"/>
      <c r="E14" s="187"/>
      <c r="F14" s="187"/>
      <c r="G14" s="162"/>
    </row>
    <row r="15" spans="1:7" ht="15.75" x14ac:dyDescent="0.25">
      <c r="A15" s="162">
        <f t="shared" si="0"/>
        <v>-6</v>
      </c>
      <c r="B15" s="168" t="s">
        <v>118</v>
      </c>
      <c r="C15" s="171"/>
      <c r="D15" s="186"/>
      <c r="E15" s="186">
        <f>+E10-E12</f>
        <v>94.36</v>
      </c>
      <c r="F15" s="186"/>
      <c r="G15" s="188" t="s">
        <v>119</v>
      </c>
    </row>
    <row r="16" spans="1:7" ht="15.75" x14ac:dyDescent="0.25">
      <c r="A16" s="162">
        <f t="shared" si="0"/>
        <v>-7</v>
      </c>
      <c r="B16" s="189" t="s">
        <v>120</v>
      </c>
      <c r="C16" s="181"/>
      <c r="D16" s="190"/>
      <c r="E16" s="191">
        <v>0</v>
      </c>
      <c r="F16" s="192"/>
      <c r="G16" s="162"/>
    </row>
    <row r="17" spans="1:7" ht="15.75" x14ac:dyDescent="0.25">
      <c r="A17" s="162">
        <f t="shared" si="0"/>
        <v>-8</v>
      </c>
      <c r="B17" s="189" t="s">
        <v>121</v>
      </c>
      <c r="C17" s="181"/>
      <c r="D17" s="190"/>
      <c r="E17" s="193">
        <v>1</v>
      </c>
      <c r="F17" s="192"/>
      <c r="G17" s="162"/>
    </row>
    <row r="18" spans="1:7" ht="15.75" x14ac:dyDescent="0.25">
      <c r="A18" s="162">
        <f t="shared" si="0"/>
        <v>-9</v>
      </c>
      <c r="B18" s="194" t="s">
        <v>122</v>
      </c>
      <c r="C18" s="181"/>
      <c r="D18" s="190"/>
      <c r="E18" s="195">
        <f>ROUND(E16*E17,4)</f>
        <v>0</v>
      </c>
      <c r="F18" s="192"/>
      <c r="G18" s="162"/>
    </row>
    <row r="19" spans="1:7" ht="15.75" x14ac:dyDescent="0.25">
      <c r="A19" s="162">
        <f t="shared" si="0"/>
        <v>-10</v>
      </c>
      <c r="B19" s="181"/>
      <c r="C19" s="181"/>
      <c r="D19" s="190"/>
      <c r="E19" s="190"/>
      <c r="F19" s="192"/>
      <c r="G19" s="162"/>
    </row>
    <row r="20" spans="1:7" ht="15.75" x14ac:dyDescent="0.25">
      <c r="A20" s="162">
        <f t="shared" si="0"/>
        <v>-11</v>
      </c>
      <c r="B20" s="181" t="s">
        <v>123</v>
      </c>
      <c r="C20" s="181"/>
      <c r="D20" s="182"/>
      <c r="E20" s="182">
        <f>E15*E18</f>
        <v>0</v>
      </c>
      <c r="F20" s="186"/>
      <c r="G20" s="196" t="s">
        <v>124</v>
      </c>
    </row>
    <row r="21" spans="1:7" ht="15.75" x14ac:dyDescent="0.25">
      <c r="A21" s="162">
        <f t="shared" si="0"/>
        <v>-12</v>
      </c>
      <c r="B21" s="197"/>
      <c r="C21" s="171"/>
      <c r="D21" s="187"/>
      <c r="E21" s="187"/>
      <c r="F21" s="187"/>
      <c r="G21" s="162"/>
    </row>
    <row r="22" spans="1:7" ht="15.75" x14ac:dyDescent="0.25">
      <c r="A22" s="162">
        <f t="shared" si="0"/>
        <v>-13</v>
      </c>
      <c r="B22" s="178" t="s">
        <v>125</v>
      </c>
      <c r="C22" s="171"/>
      <c r="D22" s="187"/>
      <c r="E22" s="187">
        <f>E15-E20</f>
        <v>94.36</v>
      </c>
      <c r="F22" s="187"/>
      <c r="G22" s="188" t="s">
        <v>126</v>
      </c>
    </row>
    <row r="23" spans="1:7" ht="15.75" x14ac:dyDescent="0.25">
      <c r="A23" s="162">
        <f t="shared" si="0"/>
        <v>-14</v>
      </c>
      <c r="B23" s="197"/>
      <c r="C23" s="171"/>
      <c r="D23" s="187"/>
      <c r="E23" s="187"/>
      <c r="F23" s="187"/>
      <c r="G23" s="162"/>
    </row>
    <row r="24" spans="1:7" ht="15.75" x14ac:dyDescent="0.25">
      <c r="A24" s="162">
        <f t="shared" si="0"/>
        <v>-15</v>
      </c>
      <c r="B24" s="178" t="s">
        <v>127</v>
      </c>
      <c r="C24" s="171"/>
      <c r="D24" s="185"/>
      <c r="E24" s="185">
        <f>+E22*0.35</f>
        <v>33.025999999999996</v>
      </c>
      <c r="F24" s="186"/>
      <c r="G24" s="188" t="s">
        <v>128</v>
      </c>
    </row>
    <row r="25" spans="1:7" ht="15.75" x14ac:dyDescent="0.25">
      <c r="A25" s="162">
        <f t="shared" si="0"/>
        <v>-16</v>
      </c>
      <c r="B25" s="197"/>
      <c r="C25" s="171"/>
      <c r="D25" s="179"/>
      <c r="E25" s="179"/>
      <c r="F25" s="179"/>
      <c r="G25" s="162"/>
    </row>
    <row r="26" spans="1:7" ht="15.75" x14ac:dyDescent="0.25">
      <c r="A26" s="162">
        <f t="shared" si="0"/>
        <v>-17</v>
      </c>
      <c r="B26" s="178"/>
      <c r="C26" s="171"/>
      <c r="D26" s="179"/>
      <c r="E26" s="179"/>
      <c r="F26" s="179"/>
      <c r="G26" s="162"/>
    </row>
    <row r="27" spans="1:7" ht="15.75" x14ac:dyDescent="0.25">
      <c r="A27" s="162">
        <f t="shared" si="0"/>
        <v>-18</v>
      </c>
      <c r="B27" s="178" t="s">
        <v>129</v>
      </c>
      <c r="C27" s="171"/>
      <c r="D27" s="198"/>
      <c r="E27" s="198">
        <f>+E12+E24</f>
        <v>38.665999999999997</v>
      </c>
      <c r="F27" s="199"/>
      <c r="G27" s="188" t="s">
        <v>130</v>
      </c>
    </row>
    <row r="28" spans="1:7" ht="15.75" x14ac:dyDescent="0.25">
      <c r="A28" s="162">
        <f t="shared" si="0"/>
        <v>-19</v>
      </c>
      <c r="B28" s="168"/>
      <c r="C28" s="171"/>
      <c r="D28" s="200"/>
      <c r="E28" s="200"/>
      <c r="F28" s="200"/>
      <c r="G28" s="162"/>
    </row>
    <row r="29" spans="1:7" ht="16.5" thickBot="1" x14ac:dyDescent="0.3">
      <c r="A29" s="162">
        <f t="shared" si="0"/>
        <v>-20</v>
      </c>
      <c r="B29" s="171" t="s">
        <v>131</v>
      </c>
      <c r="C29" s="171"/>
      <c r="D29" s="201"/>
      <c r="E29" s="203">
        <f>100-E27</f>
        <v>61.334000000000003</v>
      </c>
      <c r="F29" s="202"/>
      <c r="G29" s="188" t="s">
        <v>132</v>
      </c>
    </row>
    <row r="30" spans="1:7" ht="16.5" thickTop="1" x14ac:dyDescent="0.25">
      <c r="A30" s="162">
        <f t="shared" si="0"/>
        <v>-21</v>
      </c>
      <c r="B30" s="171"/>
      <c r="C30" s="171"/>
      <c r="D30" s="200"/>
      <c r="E30" s="200"/>
      <c r="F30" s="200"/>
      <c r="G30" s="162"/>
    </row>
    <row r="31" spans="1:7" ht="15.75" x14ac:dyDescent="0.25">
      <c r="A31" s="162">
        <f t="shared" si="0"/>
        <v>-22</v>
      </c>
      <c r="B31" s="178" t="s">
        <v>133</v>
      </c>
      <c r="C31" s="171"/>
      <c r="D31" s="200"/>
      <c r="E31" s="200"/>
      <c r="F31" s="200"/>
      <c r="G31" s="162"/>
    </row>
    <row r="32" spans="1:7" ht="15.75" x14ac:dyDescent="0.25">
      <c r="A32" s="162">
        <f t="shared" si="0"/>
        <v>-23</v>
      </c>
      <c r="B32" s="171" t="s">
        <v>134</v>
      </c>
      <c r="C32" s="171"/>
      <c r="D32" s="204"/>
      <c r="E32" s="204">
        <f>+E24/100</f>
        <v>0.33025999999999994</v>
      </c>
      <c r="F32" s="204"/>
      <c r="G32" s="188" t="s">
        <v>135</v>
      </c>
    </row>
    <row r="33" spans="1:7" ht="15.75" x14ac:dyDescent="0.25">
      <c r="A33" s="162">
        <f t="shared" si="0"/>
        <v>-24</v>
      </c>
      <c r="B33" s="171" t="s">
        <v>136</v>
      </c>
      <c r="C33" s="171"/>
      <c r="D33" s="205"/>
      <c r="E33" s="205">
        <f>+E12/100</f>
        <v>5.6399999999999999E-2</v>
      </c>
      <c r="F33" s="204"/>
      <c r="G33" s="188" t="s">
        <v>137</v>
      </c>
    </row>
    <row r="34" spans="1:7" ht="16.5" thickBot="1" x14ac:dyDescent="0.3">
      <c r="A34" s="162">
        <f t="shared" si="0"/>
        <v>-25</v>
      </c>
      <c r="B34" s="171" t="s">
        <v>138</v>
      </c>
      <c r="C34" s="171"/>
      <c r="D34" s="206"/>
      <c r="E34" s="206">
        <f>SUM(E32:E33)</f>
        <v>0.38665999999999995</v>
      </c>
      <c r="F34" s="204"/>
      <c r="G34" s="188" t="s">
        <v>139</v>
      </c>
    </row>
    <row r="35" spans="1:7" ht="16.5" thickTop="1" x14ac:dyDescent="0.25">
      <c r="A35" s="162">
        <f t="shared" si="0"/>
        <v>-26</v>
      </c>
      <c r="B35" s="168"/>
      <c r="C35" s="168"/>
      <c r="D35" s="167"/>
      <c r="E35" s="167"/>
      <c r="F35" s="167"/>
      <c r="G35" s="162"/>
    </row>
    <row r="36" spans="1:7" ht="15.75" x14ac:dyDescent="0.25">
      <c r="A36" s="162">
        <f t="shared" si="0"/>
        <v>-27</v>
      </c>
      <c r="B36" s="168"/>
      <c r="C36" s="168"/>
      <c r="D36" s="167"/>
      <c r="E36" s="167"/>
      <c r="F36" s="167"/>
      <c r="G36" s="162"/>
    </row>
    <row r="37" spans="1:7" ht="15.75" x14ac:dyDescent="0.25">
      <c r="A37" s="162">
        <f t="shared" si="0"/>
        <v>-28</v>
      </c>
      <c r="B37" s="168"/>
      <c r="C37" s="168"/>
      <c r="D37" s="167"/>
      <c r="E37" s="167"/>
      <c r="F37" s="167"/>
      <c r="G37" s="162"/>
    </row>
    <row r="38" spans="1:7" ht="15.75" x14ac:dyDescent="0.25">
      <c r="A38" s="162">
        <f t="shared" si="0"/>
        <v>-29</v>
      </c>
      <c r="B38" s="168"/>
      <c r="C38" s="168"/>
      <c r="D38" s="167"/>
      <c r="E38" s="167"/>
      <c r="F38" s="167"/>
      <c r="G38" s="162"/>
    </row>
    <row r="39" spans="1:7" ht="15.75" x14ac:dyDescent="0.25">
      <c r="A39" s="162">
        <f t="shared" si="0"/>
        <v>-30</v>
      </c>
      <c r="B39" s="168"/>
      <c r="C39" s="168"/>
      <c r="D39" s="167"/>
      <c r="E39" s="167"/>
      <c r="F39" s="167"/>
      <c r="G39" s="162"/>
    </row>
    <row r="40" spans="1:7" ht="15.75" x14ac:dyDescent="0.25">
      <c r="A40" s="162">
        <f t="shared" si="0"/>
        <v>-31</v>
      </c>
      <c r="B40" s="207" t="s">
        <v>140</v>
      </c>
      <c r="C40" s="168"/>
      <c r="D40" s="167"/>
      <c r="E40" s="167"/>
      <c r="F40" s="167"/>
      <c r="G40" s="162"/>
    </row>
    <row r="41" spans="1:7" ht="15.75" x14ac:dyDescent="0.25">
      <c r="A41" s="162">
        <f t="shared" si="0"/>
        <v>-32</v>
      </c>
      <c r="B41" s="171" t="s">
        <v>115</v>
      </c>
      <c r="C41" s="168"/>
      <c r="D41" s="177"/>
      <c r="E41" s="177">
        <v>100</v>
      </c>
      <c r="F41" s="177"/>
      <c r="G41" s="162"/>
    </row>
    <row r="42" spans="1:7" ht="15.75" x14ac:dyDescent="0.25">
      <c r="A42" s="162">
        <f t="shared" si="0"/>
        <v>-33</v>
      </c>
      <c r="B42" s="178"/>
      <c r="C42" s="168"/>
      <c r="D42" s="179"/>
      <c r="E42" s="179"/>
      <c r="F42" s="179"/>
      <c r="G42" s="162"/>
    </row>
    <row r="43" spans="1:7" ht="15.75" x14ac:dyDescent="0.25">
      <c r="A43" s="162">
        <f t="shared" si="0"/>
        <v>-34</v>
      </c>
      <c r="B43" s="180" t="s">
        <v>141</v>
      </c>
      <c r="C43" s="184"/>
      <c r="D43" s="182"/>
      <c r="E43" s="182">
        <v>6</v>
      </c>
      <c r="F43" s="186"/>
      <c r="G43" s="162"/>
    </row>
    <row r="44" spans="1:7" ht="15.75" x14ac:dyDescent="0.25">
      <c r="A44" s="162">
        <f t="shared" si="0"/>
        <v>-35</v>
      </c>
      <c r="B44" s="180"/>
      <c r="C44" s="184"/>
      <c r="D44" s="208"/>
      <c r="E44" s="208"/>
      <c r="F44" s="187"/>
      <c r="G44" s="162"/>
    </row>
    <row r="45" spans="1:7" ht="15.75" x14ac:dyDescent="0.25">
      <c r="A45" s="162">
        <f t="shared" si="0"/>
        <v>-36</v>
      </c>
      <c r="B45" s="181" t="s">
        <v>142</v>
      </c>
      <c r="C45" s="184"/>
      <c r="D45" s="183"/>
      <c r="E45" s="183">
        <f>+E41-E43</f>
        <v>94</v>
      </c>
      <c r="F45" s="186"/>
      <c r="G45" s="188" t="s">
        <v>143</v>
      </c>
    </row>
    <row r="46" spans="1:7" ht="15.75" x14ac:dyDescent="0.25">
      <c r="A46" s="162">
        <f t="shared" si="0"/>
        <v>-37</v>
      </c>
      <c r="B46" s="181"/>
      <c r="C46" s="184"/>
      <c r="D46" s="183"/>
      <c r="E46" s="183"/>
      <c r="F46" s="186"/>
      <c r="G46" s="162"/>
    </row>
    <row r="47" spans="1:7" ht="15.75" x14ac:dyDescent="0.25">
      <c r="A47" s="162">
        <f t="shared" si="0"/>
        <v>-38</v>
      </c>
      <c r="B47" s="181" t="s">
        <v>112</v>
      </c>
      <c r="C47" s="184"/>
      <c r="D47" s="209"/>
      <c r="E47" s="209">
        <v>0.06</v>
      </c>
      <c r="F47" s="210"/>
      <c r="G47" s="162"/>
    </row>
    <row r="48" spans="1:7" ht="15.75" x14ac:dyDescent="0.25">
      <c r="A48" s="162">
        <f t="shared" si="0"/>
        <v>-39</v>
      </c>
      <c r="B48" s="194"/>
      <c r="C48" s="184"/>
      <c r="D48" s="208"/>
      <c r="E48" s="208"/>
      <c r="F48" s="187"/>
      <c r="G48" s="162"/>
    </row>
    <row r="49" spans="1:7" ht="16.5" thickBot="1" x14ac:dyDescent="0.3">
      <c r="A49" s="162">
        <f t="shared" si="0"/>
        <v>-40</v>
      </c>
      <c r="B49" s="180" t="s">
        <v>144</v>
      </c>
      <c r="C49" s="184"/>
      <c r="D49" s="211"/>
      <c r="E49" s="203">
        <f>+E45*E47</f>
        <v>5.64</v>
      </c>
      <c r="F49" s="186"/>
      <c r="G49" s="188" t="s">
        <v>145</v>
      </c>
    </row>
    <row r="50" spans="1:7" ht="16.5" thickTop="1" x14ac:dyDescent="0.25">
      <c r="A50" s="162"/>
      <c r="B50" s="168"/>
      <c r="C50" s="168"/>
      <c r="D50" s="168"/>
      <c r="E50" s="168"/>
      <c r="F50" s="168"/>
      <c r="G50" s="162"/>
    </row>
    <row r="51" spans="1:7" ht="15.75" x14ac:dyDescent="0.25">
      <c r="B51" s="212"/>
      <c r="C51" s="212"/>
      <c r="D51" s="212"/>
      <c r="E51" s="212"/>
      <c r="F51" s="212"/>
    </row>
    <row r="52" spans="1:7" ht="15.75" x14ac:dyDescent="0.25">
      <c r="B52" s="212"/>
      <c r="C52" s="212"/>
      <c r="D52" s="212"/>
      <c r="E52" s="212"/>
      <c r="F52" s="212"/>
    </row>
  </sheetData>
  <mergeCells count="3">
    <mergeCell ref="B1:C1"/>
    <mergeCell ref="B2:C2"/>
    <mergeCell ref="B3:C3"/>
  </mergeCells>
  <pageMargins left="0.7" right="0.7" top="0.75" bottom="1" header="0.3" footer="0.3"/>
  <pageSetup scale="88" orientation="portrait" r:id="rId1"/>
  <headerFooter scaleWithDoc="0">
    <oddHeader>&amp;R&amp;"Times New Roman,Bold"&amp;12Attachment to Response to Question No. 5 (a-d)
Page 3 of 3
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 ROR Aug15</vt:lpstr>
      <vt:lpstr>Tab 2 - ECC Aug15</vt:lpstr>
      <vt:lpstr>Tab 3 - Tax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2016-01-04T17:48:55Z</dcterms:created>
  <dcterms:modified xsi:type="dcterms:W3CDTF">2016-01-05T23:26:58Z</dcterms:modified>
  <cp:category/>
  <cp:contentStatus/>
</cp:coreProperties>
</file>